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\Desktop\AUT581\"/>
    </mc:Choice>
  </mc:AlternateContent>
  <bookViews>
    <workbookView xWindow="0" yWindow="0" windowWidth="15360" windowHeight="7755" activeTab="1"/>
  </bookViews>
  <sheets>
    <sheet name="Caio" sheetId="1" r:id="rId1"/>
    <sheet name="LuizHenrique" sheetId="2" r:id="rId2"/>
    <sheet name="LuizHenriquePermuta" sheetId="4" r:id="rId3"/>
    <sheet name="Plan2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4" l="1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N21" i="4"/>
  <c r="L21" i="4"/>
  <c r="F21" i="4"/>
  <c r="S17" i="4"/>
  <c r="S21" i="4" s="1"/>
  <c r="R17" i="4"/>
  <c r="R21" i="4" s="1"/>
  <c r="Q17" i="4"/>
  <c r="Q21" i="4" s="1"/>
  <c r="P17" i="4"/>
  <c r="P21" i="4" s="1"/>
  <c r="O17" i="4"/>
  <c r="O21" i="4" s="1"/>
  <c r="N17" i="4"/>
  <c r="M17" i="4"/>
  <c r="M21" i="4" s="1"/>
  <c r="L17" i="4"/>
  <c r="K17" i="4"/>
  <c r="K21" i="4" s="1"/>
  <c r="J17" i="4"/>
  <c r="J21" i="4" s="1"/>
  <c r="I17" i="4"/>
  <c r="I21" i="4" s="1"/>
  <c r="H17" i="4"/>
  <c r="G17" i="4"/>
  <c r="G21" i="4" s="1"/>
  <c r="F17" i="4"/>
  <c r="E17" i="4"/>
  <c r="D16" i="4"/>
  <c r="E13" i="4"/>
  <c r="D13" i="4"/>
  <c r="C11" i="4"/>
  <c r="D18" i="4" s="1"/>
  <c r="H6" i="4"/>
  <c r="I6" i="4" s="1"/>
  <c r="I5" i="4"/>
  <c r="I4" i="4"/>
  <c r="C4" i="4"/>
  <c r="C7" i="4" s="1"/>
  <c r="D14" i="4" s="1"/>
  <c r="D16" i="2"/>
  <c r="C11" i="2"/>
  <c r="D13" i="2"/>
  <c r="BA18" i="4" l="1"/>
  <c r="T18" i="4"/>
  <c r="E21" i="4"/>
  <c r="D15" i="4"/>
  <c r="H15" i="4" s="1"/>
  <c r="AC14" i="4"/>
  <c r="D21" i="4"/>
  <c r="D23" i="4" s="1"/>
  <c r="BB13" i="4"/>
  <c r="D19" i="4"/>
  <c r="E16" i="4"/>
  <c r="BB16" i="4" s="1"/>
  <c r="D17" i="4"/>
  <c r="D20" i="4"/>
  <c r="BA20" i="4" s="1"/>
  <c r="BB20" i="4" s="1"/>
  <c r="AD14" i="4" l="1"/>
  <c r="BB15" i="4"/>
  <c r="H21" i="4"/>
  <c r="AL19" i="4"/>
  <c r="BA19" i="4"/>
  <c r="E22" i="4"/>
  <c r="U18" i="4"/>
  <c r="T25" i="4"/>
  <c r="T17" i="4"/>
  <c r="BA25" i="4"/>
  <c r="BA17" i="4"/>
  <c r="BA21" i="4" s="1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S21" i="2"/>
  <c r="R21" i="2"/>
  <c r="Q21" i="2"/>
  <c r="L21" i="2"/>
  <c r="K21" i="2"/>
  <c r="J21" i="2"/>
  <c r="I21" i="2"/>
  <c r="S17" i="2"/>
  <c r="R17" i="2"/>
  <c r="Q17" i="2"/>
  <c r="P17" i="2"/>
  <c r="P21" i="2" s="1"/>
  <c r="O17" i="2"/>
  <c r="O21" i="2" s="1"/>
  <c r="N17" i="2"/>
  <c r="N21" i="2" s="1"/>
  <c r="M17" i="2"/>
  <c r="M21" i="2" s="1"/>
  <c r="L17" i="2"/>
  <c r="K17" i="2"/>
  <c r="J17" i="2"/>
  <c r="I17" i="2"/>
  <c r="H17" i="2"/>
  <c r="G17" i="2"/>
  <c r="G21" i="2" s="1"/>
  <c r="F17" i="2"/>
  <c r="F21" i="2" s="1"/>
  <c r="E17" i="2"/>
  <c r="C4" i="2"/>
  <c r="D25" i="1"/>
  <c r="D21" i="1"/>
  <c r="D24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BA23" i="1"/>
  <c r="E23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BA20" i="1"/>
  <c r="E20" i="1"/>
  <c r="D20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BA16" i="1"/>
  <c r="G16" i="1"/>
  <c r="F16" i="1"/>
  <c r="E16" i="1"/>
  <c r="BA19" i="1"/>
  <c r="BA18" i="1"/>
  <c r="BA17" i="1"/>
  <c r="AN18" i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AM18" i="1"/>
  <c r="AL18" i="1"/>
  <c r="T21" i="4" l="1"/>
  <c r="AM19" i="4"/>
  <c r="AN19" i="4" s="1"/>
  <c r="AO19" i="4" s="1"/>
  <c r="AP19" i="4" s="1"/>
  <c r="AQ19" i="4" s="1"/>
  <c r="AR19" i="4" s="1"/>
  <c r="AS19" i="4" s="1"/>
  <c r="AT19" i="4" s="1"/>
  <c r="AU19" i="4" s="1"/>
  <c r="AV19" i="4" s="1"/>
  <c r="AW19" i="4" s="1"/>
  <c r="AX19" i="4" s="1"/>
  <c r="AY19" i="4" s="1"/>
  <c r="AZ19" i="4" s="1"/>
  <c r="V18" i="4"/>
  <c r="U25" i="4"/>
  <c r="U17" i="4"/>
  <c r="U21" i="4" s="1"/>
  <c r="F22" i="4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AE14" i="4"/>
  <c r="C7" i="2"/>
  <c r="D14" i="2" s="1"/>
  <c r="D15" i="2" s="1"/>
  <c r="H15" i="2" s="1"/>
  <c r="D20" i="2"/>
  <c r="BA20" i="2" s="1"/>
  <c r="BB20" i="2" s="1"/>
  <c r="D17" i="2"/>
  <c r="D19" i="2"/>
  <c r="D18" i="2"/>
  <c r="E13" i="2"/>
  <c r="BB18" i="1"/>
  <c r="BB19" i="1"/>
  <c r="D12" i="1"/>
  <c r="D15" i="1" s="1"/>
  <c r="AF14" i="4" l="1"/>
  <c r="BB19" i="4"/>
  <c r="V25" i="4"/>
  <c r="V17" i="4"/>
  <c r="V21" i="4" s="1"/>
  <c r="W18" i="4"/>
  <c r="V22" i="4"/>
  <c r="AC14" i="2"/>
  <c r="AD14" i="2" s="1"/>
  <c r="T18" i="2"/>
  <c r="BA18" i="2"/>
  <c r="BB13" i="2"/>
  <c r="E16" i="2"/>
  <c r="BB16" i="2" s="1"/>
  <c r="BB15" i="2"/>
  <c r="H21" i="2"/>
  <c r="D21" i="2"/>
  <c r="D23" i="2" s="1"/>
  <c r="AL19" i="2"/>
  <c r="BA19" i="2"/>
  <c r="E12" i="1"/>
  <c r="C4" i="1"/>
  <c r="C10" i="1" s="1"/>
  <c r="W25" i="4" l="1"/>
  <c r="W17" i="4"/>
  <c r="X18" i="4"/>
  <c r="AG14" i="4"/>
  <c r="E21" i="2"/>
  <c r="E22" i="2" s="1"/>
  <c r="BA25" i="2"/>
  <c r="BA17" i="2"/>
  <c r="BA21" i="2" s="1"/>
  <c r="T25" i="2"/>
  <c r="T17" i="2"/>
  <c r="U18" i="2"/>
  <c r="AE14" i="2"/>
  <c r="AM19" i="2"/>
  <c r="AN19" i="2" s="1"/>
  <c r="AO19" i="2" s="1"/>
  <c r="AP19" i="2" s="1"/>
  <c r="AQ19" i="2" s="1"/>
  <c r="AR19" i="2" s="1"/>
  <c r="AS19" i="2" s="1"/>
  <c r="AT19" i="2" s="1"/>
  <c r="AU19" i="2" s="1"/>
  <c r="AV19" i="2" s="1"/>
  <c r="AW19" i="2" s="1"/>
  <c r="AX19" i="2" s="1"/>
  <c r="AY19" i="2" s="1"/>
  <c r="AZ19" i="2" s="1"/>
  <c r="E15" i="1"/>
  <c r="BB15" i="1" s="1"/>
  <c r="BB12" i="1"/>
  <c r="D17" i="1"/>
  <c r="D16" i="1"/>
  <c r="C6" i="1"/>
  <c r="X25" i="4" l="1"/>
  <c r="X17" i="4"/>
  <c r="X21" i="4" s="1"/>
  <c r="Y18" i="4"/>
  <c r="W21" i="4"/>
  <c r="AH14" i="4"/>
  <c r="F22" i="2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AF14" i="2"/>
  <c r="U25" i="2"/>
  <c r="V18" i="2"/>
  <c r="U17" i="2"/>
  <c r="U21" i="2" s="1"/>
  <c r="T21" i="2"/>
  <c r="BB19" i="2"/>
  <c r="T17" i="1"/>
  <c r="D13" i="1"/>
  <c r="D14" i="1" s="1"/>
  <c r="H14" i="1" s="1"/>
  <c r="BB14" i="1" s="1"/>
  <c r="D19" i="1"/>
  <c r="D18" i="1"/>
  <c r="AI14" i="4" l="1"/>
  <c r="Y17" i="4"/>
  <c r="Y21" i="4" s="1"/>
  <c r="Z18" i="4"/>
  <c r="Y25" i="4"/>
  <c r="W22" i="4"/>
  <c r="T22" i="2"/>
  <c r="U22" i="2" s="1"/>
  <c r="V25" i="2"/>
  <c r="V17" i="2"/>
  <c r="W18" i="2"/>
  <c r="AG14" i="2"/>
  <c r="AC13" i="1"/>
  <c r="U17" i="1"/>
  <c r="V17" i="1" s="1"/>
  <c r="AJ14" i="4" l="1"/>
  <c r="X22" i="4"/>
  <c r="Y22" i="4" s="1"/>
  <c r="AA18" i="4"/>
  <c r="Z17" i="4"/>
  <c r="Z21" i="4" s="1"/>
  <c r="Z25" i="4"/>
  <c r="AH14" i="2"/>
  <c r="X18" i="2"/>
  <c r="W17" i="2"/>
  <c r="W21" i="2" s="1"/>
  <c r="W25" i="2"/>
  <c r="V21" i="2"/>
  <c r="V22" i="2" s="1"/>
  <c r="W17" i="1"/>
  <c r="V16" i="1"/>
  <c r="V23" i="1"/>
  <c r="AD13" i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B13" i="1"/>
  <c r="Z22" i="4" l="1"/>
  <c r="AA22" i="4" s="1"/>
  <c r="AB18" i="4"/>
  <c r="AA25" i="4"/>
  <c r="AA17" i="4"/>
  <c r="AA21" i="4" s="1"/>
  <c r="AK14" i="4"/>
  <c r="W22" i="2"/>
  <c r="X25" i="2"/>
  <c r="Y18" i="2"/>
  <c r="X17" i="2"/>
  <c r="X21" i="2" s="1"/>
  <c r="AI14" i="2"/>
  <c r="X17" i="1"/>
  <c r="W16" i="1"/>
  <c r="W20" i="1" s="1"/>
  <c r="W23" i="1"/>
  <c r="V20" i="1"/>
  <c r="AL14" i="4" l="1"/>
  <c r="AC18" i="4"/>
  <c r="AB25" i="4"/>
  <c r="AB17" i="4"/>
  <c r="AB21" i="4" s="1"/>
  <c r="AB22" i="4" s="1"/>
  <c r="X22" i="2"/>
  <c r="AJ14" i="2"/>
  <c r="Z18" i="2"/>
  <c r="Y25" i="2"/>
  <c r="Y17" i="2"/>
  <c r="Y21" i="2" s="1"/>
  <c r="Y17" i="1"/>
  <c r="X23" i="1"/>
  <c r="X16" i="1"/>
  <c r="AC25" i="4" l="1"/>
  <c r="AC17" i="4"/>
  <c r="AC21" i="4" s="1"/>
  <c r="AC22" i="4" s="1"/>
  <c r="AD18" i="4"/>
  <c r="AM14" i="4"/>
  <c r="Y22" i="2"/>
  <c r="AK14" i="2"/>
  <c r="Z25" i="2"/>
  <c r="Z17" i="2"/>
  <c r="Z21" i="2" s="1"/>
  <c r="AA18" i="2"/>
  <c r="X20" i="1"/>
  <c r="Z17" i="1"/>
  <c r="Y23" i="1"/>
  <c r="Y16" i="1"/>
  <c r="Y20" i="1" s="1"/>
  <c r="AD22" i="4" l="1"/>
  <c r="AD25" i="4"/>
  <c r="AD17" i="4"/>
  <c r="AD21" i="4" s="1"/>
  <c r="AE18" i="4"/>
  <c r="AN14" i="4"/>
  <c r="Z22" i="2"/>
  <c r="AB18" i="2"/>
  <c r="AA25" i="2"/>
  <c r="AA17" i="2"/>
  <c r="AA21" i="2" s="1"/>
  <c r="AL14" i="2"/>
  <c r="AA17" i="1"/>
  <c r="Z23" i="1"/>
  <c r="Z16" i="1"/>
  <c r="AO14" i="4" l="1"/>
  <c r="AE25" i="4"/>
  <c r="AE17" i="4"/>
  <c r="AE21" i="4" s="1"/>
  <c r="AF18" i="4"/>
  <c r="AE22" i="4"/>
  <c r="AA22" i="2"/>
  <c r="AM14" i="2"/>
  <c r="AB25" i="2"/>
  <c r="AB17" i="2"/>
  <c r="AB21" i="2" s="1"/>
  <c r="AC18" i="2"/>
  <c r="AB17" i="1"/>
  <c r="AA16" i="1"/>
  <c r="AA20" i="1" s="1"/>
  <c r="AA23" i="1"/>
  <c r="Z20" i="1"/>
  <c r="AP14" i="4" l="1"/>
  <c r="AF25" i="4"/>
  <c r="AF17" i="4"/>
  <c r="AF21" i="4" s="1"/>
  <c r="AF22" i="4" s="1"/>
  <c r="AG18" i="4"/>
  <c r="AB22" i="2"/>
  <c r="AC17" i="2"/>
  <c r="AC21" i="2" s="1"/>
  <c r="AC25" i="2"/>
  <c r="AD18" i="2"/>
  <c r="AN14" i="2"/>
  <c r="AC17" i="1"/>
  <c r="AB23" i="1"/>
  <c r="AB16" i="1"/>
  <c r="AB20" i="1" s="1"/>
  <c r="AQ14" i="4" l="1"/>
  <c r="AG17" i="4"/>
  <c r="AG21" i="4" s="1"/>
  <c r="AG22" i="4" s="1"/>
  <c r="AG25" i="4"/>
  <c r="AH18" i="4"/>
  <c r="AC22" i="2"/>
  <c r="AD25" i="2"/>
  <c r="AD17" i="2"/>
  <c r="AD21" i="2" s="1"/>
  <c r="AE18" i="2"/>
  <c r="AO14" i="2"/>
  <c r="AD17" i="1"/>
  <c r="AC16" i="1"/>
  <c r="AC23" i="1"/>
  <c r="AI18" i="4" l="1"/>
  <c r="AH17" i="4"/>
  <c r="AH21" i="4" s="1"/>
  <c r="AH22" i="4" s="1"/>
  <c r="AH25" i="4"/>
  <c r="AR14" i="4"/>
  <c r="AD22" i="2"/>
  <c r="AF18" i="2"/>
  <c r="AE25" i="2"/>
  <c r="AE17" i="2"/>
  <c r="AE21" i="2" s="1"/>
  <c r="AP14" i="2"/>
  <c r="AC20" i="1"/>
  <c r="AE17" i="1"/>
  <c r="AD16" i="1"/>
  <c r="AD20" i="1" s="1"/>
  <c r="AD23" i="1"/>
  <c r="AS14" i="4" l="1"/>
  <c r="AJ18" i="4"/>
  <c r="AI25" i="4"/>
  <c r="AI17" i="4"/>
  <c r="AI21" i="4" s="1"/>
  <c r="AI22" i="4" s="1"/>
  <c r="AE22" i="2"/>
  <c r="AQ14" i="2"/>
  <c r="AF25" i="2"/>
  <c r="AF17" i="2"/>
  <c r="AF21" i="2" s="1"/>
  <c r="AG18" i="2"/>
  <c r="AF17" i="1"/>
  <c r="AE16" i="1"/>
  <c r="AE20" i="1" s="1"/>
  <c r="AE23" i="1"/>
  <c r="AK18" i="4" l="1"/>
  <c r="AJ25" i="4"/>
  <c r="AJ17" i="4"/>
  <c r="AJ21" i="4" s="1"/>
  <c r="AJ22" i="4" s="1"/>
  <c r="AT14" i="4"/>
  <c r="AF22" i="2"/>
  <c r="AH18" i="2"/>
  <c r="AG25" i="2"/>
  <c r="AG17" i="2"/>
  <c r="AG21" i="2" s="1"/>
  <c r="AR14" i="2"/>
  <c r="AG17" i="1"/>
  <c r="AF23" i="1"/>
  <c r="AF16" i="1"/>
  <c r="AF20" i="1" s="1"/>
  <c r="AU14" i="4" l="1"/>
  <c r="AK25" i="4"/>
  <c r="AK17" i="4"/>
  <c r="AK21" i="4" s="1"/>
  <c r="AK22" i="4" s="1"/>
  <c r="AL18" i="4"/>
  <c r="AG22" i="2"/>
  <c r="AS14" i="2"/>
  <c r="AI18" i="2"/>
  <c r="AH25" i="2"/>
  <c r="AH17" i="2"/>
  <c r="AH21" i="2" s="1"/>
  <c r="AH17" i="1"/>
  <c r="AG23" i="1"/>
  <c r="AG16" i="1"/>
  <c r="AG20" i="1" s="1"/>
  <c r="AL25" i="4" l="1"/>
  <c r="AL17" i="4"/>
  <c r="AL21" i="4" s="1"/>
  <c r="AL22" i="4" s="1"/>
  <c r="AM18" i="4"/>
  <c r="AV14" i="4"/>
  <c r="AH22" i="2"/>
  <c r="AJ18" i="2"/>
  <c r="AI25" i="2"/>
  <c r="AI17" i="2"/>
  <c r="AI21" i="2" s="1"/>
  <c r="AT14" i="2"/>
  <c r="AI17" i="1"/>
  <c r="AH23" i="1"/>
  <c r="AH16" i="1"/>
  <c r="AH20" i="1" s="1"/>
  <c r="AM22" i="4" l="1"/>
  <c r="AW14" i="4"/>
  <c r="AM25" i="4"/>
  <c r="AM17" i="4"/>
  <c r="AM21" i="4" s="1"/>
  <c r="AN18" i="4"/>
  <c r="AI22" i="2"/>
  <c r="AU14" i="2"/>
  <c r="AJ25" i="2"/>
  <c r="AJ17" i="2"/>
  <c r="AJ21" i="2" s="1"/>
  <c r="AK18" i="2"/>
  <c r="AJ17" i="1"/>
  <c r="AI23" i="1"/>
  <c r="AI16" i="1"/>
  <c r="AI20" i="1" s="1"/>
  <c r="AN22" i="4" l="1"/>
  <c r="AN25" i="4"/>
  <c r="AN17" i="4"/>
  <c r="AN21" i="4" s="1"/>
  <c r="AO18" i="4"/>
  <c r="AX14" i="4"/>
  <c r="AJ22" i="2"/>
  <c r="AK25" i="2"/>
  <c r="AK17" i="2"/>
  <c r="AK21" i="2" s="1"/>
  <c r="AL18" i="2"/>
  <c r="AV14" i="2"/>
  <c r="AK17" i="1"/>
  <c r="AJ23" i="1"/>
  <c r="AJ16" i="1"/>
  <c r="AJ20" i="1" s="1"/>
  <c r="AY14" i="4" l="1"/>
  <c r="AO17" i="4"/>
  <c r="AO21" i="4" s="1"/>
  <c r="AP18" i="4"/>
  <c r="AO25" i="4"/>
  <c r="AO22" i="4"/>
  <c r="AK22" i="2"/>
  <c r="AW14" i="2"/>
  <c r="AL25" i="2"/>
  <c r="AL17" i="2"/>
  <c r="AL21" i="2" s="1"/>
  <c r="AM18" i="2"/>
  <c r="AL17" i="1"/>
  <c r="AK16" i="1"/>
  <c r="AK20" i="1" s="1"/>
  <c r="AK23" i="1"/>
  <c r="AP17" i="4" l="1"/>
  <c r="AP21" i="4" s="1"/>
  <c r="AP22" i="4" s="1"/>
  <c r="AQ18" i="4"/>
  <c r="AP25" i="4"/>
  <c r="AZ14" i="4"/>
  <c r="AL22" i="2"/>
  <c r="AM17" i="2"/>
  <c r="AM21" i="2" s="1"/>
  <c r="AN18" i="2"/>
  <c r="AM25" i="2"/>
  <c r="AX14" i="2"/>
  <c r="AM17" i="1"/>
  <c r="AL23" i="1"/>
  <c r="AL16" i="1"/>
  <c r="AL20" i="1" s="1"/>
  <c r="BB14" i="4" l="1"/>
  <c r="AR18" i="4"/>
  <c r="AQ25" i="4"/>
  <c r="AQ17" i="4"/>
  <c r="AQ21" i="4" s="1"/>
  <c r="AQ22" i="4" s="1"/>
  <c r="AM22" i="2"/>
  <c r="AY14" i="2"/>
  <c r="AN25" i="2"/>
  <c r="AN17" i="2"/>
  <c r="AN21" i="2" s="1"/>
  <c r="AO18" i="2"/>
  <c r="AN17" i="1"/>
  <c r="AM16" i="1"/>
  <c r="AM20" i="1" s="1"/>
  <c r="AM23" i="1"/>
  <c r="AS18" i="4" l="1"/>
  <c r="AR25" i="4"/>
  <c r="AR17" i="4"/>
  <c r="AR21" i="4" s="1"/>
  <c r="AR22" i="4" s="1"/>
  <c r="AN22" i="2"/>
  <c r="AP18" i="2"/>
  <c r="AO25" i="2"/>
  <c r="AO17" i="2"/>
  <c r="AO21" i="2" s="1"/>
  <c r="AZ14" i="2"/>
  <c r="AO17" i="1"/>
  <c r="AN23" i="1"/>
  <c r="AN16" i="1"/>
  <c r="AN20" i="1" s="1"/>
  <c r="AS22" i="4" l="1"/>
  <c r="AT18" i="4"/>
  <c r="AS25" i="4"/>
  <c r="AS17" i="4"/>
  <c r="AS21" i="4" s="1"/>
  <c r="AO22" i="2"/>
  <c r="BB14" i="2"/>
  <c r="AQ18" i="2"/>
  <c r="AP25" i="2"/>
  <c r="AP17" i="2"/>
  <c r="AP21" i="2" s="1"/>
  <c r="AP17" i="1"/>
  <c r="AO23" i="1"/>
  <c r="AO16" i="1"/>
  <c r="AO20" i="1" s="1"/>
  <c r="AT22" i="4" l="1"/>
  <c r="AT25" i="4"/>
  <c r="AT17" i="4"/>
  <c r="AT21" i="4" s="1"/>
  <c r="AU18" i="4"/>
  <c r="AP22" i="2"/>
  <c r="AR18" i="2"/>
  <c r="AQ25" i="2"/>
  <c r="AQ17" i="2"/>
  <c r="AQ21" i="2" s="1"/>
  <c r="AQ17" i="1"/>
  <c r="AP23" i="1"/>
  <c r="AP16" i="1"/>
  <c r="AP20" i="1" s="1"/>
  <c r="AU25" i="4" l="1"/>
  <c r="AU17" i="4"/>
  <c r="AU21" i="4" s="1"/>
  <c r="AU22" i="4" s="1"/>
  <c r="AV18" i="4"/>
  <c r="AQ22" i="2"/>
  <c r="AR25" i="2"/>
  <c r="AR17" i="2"/>
  <c r="AR21" i="2" s="1"/>
  <c r="AS18" i="2"/>
  <c r="AR17" i="1"/>
  <c r="AQ16" i="1"/>
  <c r="AQ20" i="1" s="1"/>
  <c r="AQ23" i="1"/>
  <c r="AV22" i="4" l="1"/>
  <c r="AV25" i="4"/>
  <c r="AV17" i="4"/>
  <c r="AV21" i="4" s="1"/>
  <c r="AW18" i="4"/>
  <c r="AR22" i="2"/>
  <c r="AS17" i="2"/>
  <c r="AS21" i="2" s="1"/>
  <c r="AS25" i="2"/>
  <c r="AT18" i="2"/>
  <c r="AS17" i="1"/>
  <c r="AR23" i="1"/>
  <c r="AR16" i="1"/>
  <c r="AR20" i="1" s="1"/>
  <c r="AW17" i="4" l="1"/>
  <c r="AW21" i="4" s="1"/>
  <c r="AW22" i="4" s="1"/>
  <c r="AX18" i="4"/>
  <c r="AW25" i="4"/>
  <c r="AS22" i="2"/>
  <c r="AT25" i="2"/>
  <c r="AT17" i="2"/>
  <c r="AT21" i="2" s="1"/>
  <c r="AU18" i="2"/>
  <c r="AT17" i="1"/>
  <c r="AS16" i="1"/>
  <c r="AS20" i="1" s="1"/>
  <c r="AS23" i="1"/>
  <c r="AX22" i="4" l="1"/>
  <c r="AY18" i="4"/>
  <c r="AX17" i="4"/>
  <c r="AX21" i="4" s="1"/>
  <c r="AX25" i="4"/>
  <c r="AT22" i="2"/>
  <c r="AU25" i="2"/>
  <c r="AU17" i="2"/>
  <c r="AU21" i="2" s="1"/>
  <c r="AV18" i="2"/>
  <c r="AU17" i="1"/>
  <c r="AT16" i="1"/>
  <c r="AT20" i="1" s="1"/>
  <c r="AT23" i="1"/>
  <c r="AZ18" i="4" l="1"/>
  <c r="AY25" i="4"/>
  <c r="AY17" i="4"/>
  <c r="AY21" i="4" s="1"/>
  <c r="AY22" i="4"/>
  <c r="AU22" i="2"/>
  <c r="AV25" i="2"/>
  <c r="AV17" i="2"/>
  <c r="AV21" i="2" s="1"/>
  <c r="AW18" i="2"/>
  <c r="AV17" i="1"/>
  <c r="AU16" i="1"/>
  <c r="AU20" i="1" s="1"/>
  <c r="AU23" i="1"/>
  <c r="AZ25" i="4" l="1"/>
  <c r="AZ17" i="4"/>
  <c r="BB18" i="4"/>
  <c r="AV22" i="2"/>
  <c r="AX18" i="2"/>
  <c r="AW17" i="2"/>
  <c r="AW21" i="2" s="1"/>
  <c r="AW25" i="2"/>
  <c r="AW17" i="1"/>
  <c r="AV23" i="1"/>
  <c r="AV16" i="1"/>
  <c r="AV20" i="1" s="1"/>
  <c r="BB25" i="4" l="1"/>
  <c r="D26" i="4"/>
  <c r="BB17" i="4"/>
  <c r="AZ21" i="4"/>
  <c r="AW22" i="2"/>
  <c r="AY18" i="2"/>
  <c r="AX25" i="2"/>
  <c r="AX17" i="2"/>
  <c r="AX21" i="2" s="1"/>
  <c r="AX17" i="1"/>
  <c r="AW23" i="1"/>
  <c r="AW16" i="1"/>
  <c r="AW20" i="1" s="1"/>
  <c r="BB21" i="4" l="1"/>
  <c r="D24" i="4"/>
  <c r="D27" i="4" s="1"/>
  <c r="AZ22" i="4"/>
  <c r="BA22" i="4" s="1"/>
  <c r="D28" i="4" s="1"/>
  <c r="AX22" i="2"/>
  <c r="AZ18" i="2"/>
  <c r="AY25" i="2"/>
  <c r="AY17" i="2"/>
  <c r="AY21" i="2" s="1"/>
  <c r="AY17" i="1"/>
  <c r="AX23" i="1"/>
  <c r="AX16" i="1"/>
  <c r="AX20" i="1" s="1"/>
  <c r="AY22" i="2" l="1"/>
  <c r="AZ25" i="2"/>
  <c r="D26" i="2" s="1"/>
  <c r="AZ17" i="2"/>
  <c r="BB18" i="2"/>
  <c r="AZ17" i="1"/>
  <c r="AY23" i="1"/>
  <c r="AY16" i="1"/>
  <c r="AY20" i="1" s="1"/>
  <c r="BB17" i="2" l="1"/>
  <c r="AZ21" i="2"/>
  <c r="AZ22" i="2" s="1"/>
  <c r="BA22" i="2" s="1"/>
  <c r="D28" i="2" s="1"/>
  <c r="BB25" i="2"/>
  <c r="AZ23" i="1"/>
  <c r="BB23" i="1" s="1"/>
  <c r="AZ16" i="1"/>
  <c r="BB17" i="1"/>
  <c r="D24" i="2" l="1"/>
  <c r="D27" i="2" s="1"/>
  <c r="BB21" i="2"/>
  <c r="AZ20" i="1"/>
  <c r="BB16" i="1"/>
  <c r="BB20" i="1" l="1"/>
  <c r="D22" i="1"/>
</calcChain>
</file>

<file path=xl/sharedStrings.xml><?xml version="1.0" encoding="utf-8"?>
<sst xmlns="http://schemas.openxmlformats.org/spreadsheetml/2006/main" count="135" uniqueCount="40">
  <si>
    <t>Custo de construção</t>
  </si>
  <si>
    <t>m²</t>
  </si>
  <si>
    <t>Projeto</t>
  </si>
  <si>
    <t>Area do terreno</t>
  </si>
  <si>
    <t>C.A.</t>
  </si>
  <si>
    <t>A.Útil</t>
  </si>
  <si>
    <t>Preço Unit. Terreno</t>
  </si>
  <si>
    <t>R$/m²</t>
  </si>
  <si>
    <t>Itens</t>
  </si>
  <si>
    <t>%</t>
  </si>
  <si>
    <t>Ref.</t>
  </si>
  <si>
    <t>Sub</t>
  </si>
  <si>
    <t>Área total de construção</t>
  </si>
  <si>
    <t>Eficiência de proj.</t>
  </si>
  <si>
    <t>Terreno</t>
  </si>
  <si>
    <t>Construção</t>
  </si>
  <si>
    <t>Despesas Compra Terreno</t>
  </si>
  <si>
    <t>terreno</t>
  </si>
  <si>
    <t>desp. Venda e Adm.</t>
  </si>
  <si>
    <t>VGV</t>
  </si>
  <si>
    <t>Preço Venda Unitário</t>
  </si>
  <si>
    <t xml:space="preserve">Taxa </t>
  </si>
  <si>
    <t xml:space="preserve"> a.m.</t>
  </si>
  <si>
    <t>Venda Lançamento</t>
  </si>
  <si>
    <t>Venda Pós Lancam.</t>
  </si>
  <si>
    <t>Venda Chaves</t>
  </si>
  <si>
    <t>SUB</t>
  </si>
  <si>
    <t>margem</t>
  </si>
  <si>
    <t>Saldo</t>
  </si>
  <si>
    <t>VPL</t>
  </si>
  <si>
    <t>margem em VP</t>
  </si>
  <si>
    <t>Saldo do VGV</t>
  </si>
  <si>
    <t>VGV VP</t>
  </si>
  <si>
    <t>Acumulado</t>
  </si>
  <si>
    <t>Exposição de caixa</t>
  </si>
  <si>
    <t>Permuta</t>
  </si>
  <si>
    <t>área vendável</t>
  </si>
  <si>
    <t>A venda s/ permuta</t>
  </si>
  <si>
    <t>A. venda minima P/ perm maxima</t>
  </si>
  <si>
    <t>Area máxima de permuta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</si>
</sst>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64" fontId="2" fillId="3" borderId="0" xfId="0" applyNumberFormat="1" applyFont="1" applyFill="1"/>
    <xf numFmtId="164" fontId="0" fillId="2" borderId="0" xfId="0" applyNumberFormat="1" applyFill="1" applyAlignment="1">
      <alignment wrapText="1"/>
    </xf>
    <xf numFmtId="165" fontId="0" fillId="2" borderId="0" xfId="0" applyNumberFormat="1" applyFill="1"/>
    <xf numFmtId="9" fontId="0" fillId="0" borderId="0" xfId="1" applyFont="1"/>
    <xf numFmtId="9" fontId="0" fillId="2" borderId="0" xfId="1" applyFont="1" applyFill="1"/>
    <xf numFmtId="164" fontId="0" fillId="0" borderId="1" xfId="0" applyNumberFormat="1" applyBorder="1"/>
    <xf numFmtId="9" fontId="0" fillId="2" borderId="1" xfId="1" applyFont="1" applyFill="1" applyBorder="1"/>
    <xf numFmtId="166" fontId="0" fillId="0" borderId="0" xfId="1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LuizHenrique!$E$22:$BA$22</c:f>
              <c:numCache>
                <c:formatCode>#,##0_ ;[Red]\-#,##0\ </c:formatCode>
                <c:ptCount val="49"/>
                <c:pt idx="0">
                  <c:v>-8344508.5535616698</c:v>
                </c:pt>
                <c:pt idx="1">
                  <c:v>-8344508.5535616698</c:v>
                </c:pt>
                <c:pt idx="2">
                  <c:v>-8344508.5535616698</c:v>
                </c:pt>
                <c:pt idx="3">
                  <c:v>-9175156.5356416702</c:v>
                </c:pt>
                <c:pt idx="4">
                  <c:v>-9175156.5356416702</c:v>
                </c:pt>
                <c:pt idx="5">
                  <c:v>-9175156.5356416702</c:v>
                </c:pt>
                <c:pt idx="6">
                  <c:v>-9175156.5356416702</c:v>
                </c:pt>
                <c:pt idx="7">
                  <c:v>-9175156.5356416702</c:v>
                </c:pt>
                <c:pt idx="8">
                  <c:v>-9175156.5356416702</c:v>
                </c:pt>
                <c:pt idx="9">
                  <c:v>-9175156.5356416702</c:v>
                </c:pt>
                <c:pt idx="10">
                  <c:v>-9175156.5356416702</c:v>
                </c:pt>
                <c:pt idx="11">
                  <c:v>-9175156.5356416702</c:v>
                </c:pt>
                <c:pt idx="12">
                  <c:v>-9175156.5356416702</c:v>
                </c:pt>
                <c:pt idx="13">
                  <c:v>-9175156.5356416702</c:v>
                </c:pt>
                <c:pt idx="14">
                  <c:v>-9175156.5356416702</c:v>
                </c:pt>
                <c:pt idx="15">
                  <c:v>-9043238.9598840941</c:v>
                </c:pt>
                <c:pt idx="16">
                  <c:v>-8911321.3841265179</c:v>
                </c:pt>
                <c:pt idx="17">
                  <c:v>-8779403.8083689418</c:v>
                </c:pt>
                <c:pt idx="18">
                  <c:v>-8647486.2326113656</c:v>
                </c:pt>
                <c:pt idx="19">
                  <c:v>-8515568.6568537895</c:v>
                </c:pt>
                <c:pt idx="20">
                  <c:v>-8383651.0810962133</c:v>
                </c:pt>
                <c:pt idx="21">
                  <c:v>-8251733.5053386372</c:v>
                </c:pt>
                <c:pt idx="22">
                  <c:v>-8119815.929581061</c:v>
                </c:pt>
                <c:pt idx="23">
                  <c:v>-7987898.3538234849</c:v>
                </c:pt>
                <c:pt idx="24">
                  <c:v>-8548187.4297992419</c:v>
                </c:pt>
                <c:pt idx="25">
                  <c:v>-9108476.505774999</c:v>
                </c:pt>
                <c:pt idx="26">
                  <c:v>-9668765.5817507561</c:v>
                </c:pt>
                <c:pt idx="27">
                  <c:v>-10229054.657726513</c:v>
                </c:pt>
                <c:pt idx="28">
                  <c:v>-10789343.73370227</c:v>
                </c:pt>
                <c:pt idx="29">
                  <c:v>-11349632.809678027</c:v>
                </c:pt>
                <c:pt idx="30">
                  <c:v>-11909921.885653784</c:v>
                </c:pt>
                <c:pt idx="31">
                  <c:v>-12470210.961629542</c:v>
                </c:pt>
                <c:pt idx="32">
                  <c:v>-13030500.037605299</c:v>
                </c:pt>
                <c:pt idx="33">
                  <c:v>-13228015.780247724</c:v>
                </c:pt>
                <c:pt idx="34">
                  <c:v>-13425531.522890149</c:v>
                </c:pt>
                <c:pt idx="35">
                  <c:v>-13623047.265532574</c:v>
                </c:pt>
                <c:pt idx="36">
                  <c:v>-13820563.008174999</c:v>
                </c:pt>
                <c:pt idx="37">
                  <c:v>-14018078.750817424</c:v>
                </c:pt>
                <c:pt idx="38">
                  <c:v>-14215594.493459849</c:v>
                </c:pt>
                <c:pt idx="39">
                  <c:v>-14413110.236102274</c:v>
                </c:pt>
                <c:pt idx="40">
                  <c:v>-14610625.978744699</c:v>
                </c:pt>
                <c:pt idx="41">
                  <c:v>-14808141.721387124</c:v>
                </c:pt>
                <c:pt idx="42">
                  <c:v>-15005657.464029549</c:v>
                </c:pt>
                <c:pt idx="43">
                  <c:v>-15203173.206671974</c:v>
                </c:pt>
                <c:pt idx="44">
                  <c:v>-15400688.949314399</c:v>
                </c:pt>
                <c:pt idx="45">
                  <c:v>-15598204.691956824</c:v>
                </c:pt>
                <c:pt idx="46">
                  <c:v>-15795720.434599249</c:v>
                </c:pt>
                <c:pt idx="47">
                  <c:v>-15993236.177241674</c:v>
                </c:pt>
                <c:pt idx="48">
                  <c:v>17744683.822758324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4998304"/>
        <c:axId val="-1174994496"/>
      </c:lineChart>
      <c:catAx>
        <c:axId val="-1174998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994496"/>
        <c:crosses val="autoZero"/>
        <c:auto val="1"/>
        <c:lblAlgn val="ctr"/>
        <c:lblOffset val="100"/>
        <c:noMultiLvlLbl val="0"/>
      </c:catAx>
      <c:valAx>
        <c:axId val="-117499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99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LuizHenrique!$E$22:$BA$22</c:f>
              <c:numCache>
                <c:formatCode>#,##0_ ;[Red]\-#,##0\ </c:formatCode>
                <c:ptCount val="49"/>
                <c:pt idx="0">
                  <c:v>-8344508.5535616698</c:v>
                </c:pt>
                <c:pt idx="1">
                  <c:v>-8344508.5535616698</c:v>
                </c:pt>
                <c:pt idx="2">
                  <c:v>-8344508.5535616698</c:v>
                </c:pt>
                <c:pt idx="3">
                  <c:v>-9175156.5356416702</c:v>
                </c:pt>
                <c:pt idx="4">
                  <c:v>-9175156.5356416702</c:v>
                </c:pt>
                <c:pt idx="5">
                  <c:v>-9175156.5356416702</c:v>
                </c:pt>
                <c:pt idx="6">
                  <c:v>-9175156.5356416702</c:v>
                </c:pt>
                <c:pt idx="7">
                  <c:v>-9175156.5356416702</c:v>
                </c:pt>
                <c:pt idx="8">
                  <c:v>-9175156.5356416702</c:v>
                </c:pt>
                <c:pt idx="9">
                  <c:v>-9175156.5356416702</c:v>
                </c:pt>
                <c:pt idx="10">
                  <c:v>-9175156.5356416702</c:v>
                </c:pt>
                <c:pt idx="11">
                  <c:v>-9175156.5356416702</c:v>
                </c:pt>
                <c:pt idx="12">
                  <c:v>-9175156.5356416702</c:v>
                </c:pt>
                <c:pt idx="13">
                  <c:v>-9175156.5356416702</c:v>
                </c:pt>
                <c:pt idx="14">
                  <c:v>-9175156.5356416702</c:v>
                </c:pt>
                <c:pt idx="15">
                  <c:v>-9043238.9598840941</c:v>
                </c:pt>
                <c:pt idx="16">
                  <c:v>-8911321.3841265179</c:v>
                </c:pt>
                <c:pt idx="17">
                  <c:v>-8779403.8083689418</c:v>
                </c:pt>
                <c:pt idx="18">
                  <c:v>-8647486.2326113656</c:v>
                </c:pt>
                <c:pt idx="19">
                  <c:v>-8515568.6568537895</c:v>
                </c:pt>
                <c:pt idx="20">
                  <c:v>-8383651.0810962133</c:v>
                </c:pt>
                <c:pt idx="21">
                  <c:v>-8251733.5053386372</c:v>
                </c:pt>
                <c:pt idx="22">
                  <c:v>-8119815.929581061</c:v>
                </c:pt>
                <c:pt idx="23">
                  <c:v>-7987898.3538234849</c:v>
                </c:pt>
                <c:pt idx="24">
                  <c:v>-8548187.4297992419</c:v>
                </c:pt>
                <c:pt idx="25">
                  <c:v>-9108476.505774999</c:v>
                </c:pt>
                <c:pt idx="26">
                  <c:v>-9668765.5817507561</c:v>
                </c:pt>
                <c:pt idx="27">
                  <c:v>-10229054.657726513</c:v>
                </c:pt>
                <c:pt idx="28">
                  <c:v>-10789343.73370227</c:v>
                </c:pt>
                <c:pt idx="29">
                  <c:v>-11349632.809678027</c:v>
                </c:pt>
                <c:pt idx="30">
                  <c:v>-11909921.885653784</c:v>
                </c:pt>
                <c:pt idx="31">
                  <c:v>-12470210.961629542</c:v>
                </c:pt>
                <c:pt idx="32">
                  <c:v>-13030500.037605299</c:v>
                </c:pt>
                <c:pt idx="33">
                  <c:v>-13228015.780247724</c:v>
                </c:pt>
                <c:pt idx="34">
                  <c:v>-13425531.522890149</c:v>
                </c:pt>
                <c:pt idx="35">
                  <c:v>-13623047.265532574</c:v>
                </c:pt>
                <c:pt idx="36">
                  <c:v>-13820563.008174999</c:v>
                </c:pt>
                <c:pt idx="37">
                  <c:v>-14018078.750817424</c:v>
                </c:pt>
                <c:pt idx="38">
                  <c:v>-14215594.493459849</c:v>
                </c:pt>
                <c:pt idx="39">
                  <c:v>-14413110.236102274</c:v>
                </c:pt>
                <c:pt idx="40">
                  <c:v>-14610625.978744699</c:v>
                </c:pt>
                <c:pt idx="41">
                  <c:v>-14808141.721387124</c:v>
                </c:pt>
                <c:pt idx="42">
                  <c:v>-15005657.464029549</c:v>
                </c:pt>
                <c:pt idx="43">
                  <c:v>-15203173.206671974</c:v>
                </c:pt>
                <c:pt idx="44">
                  <c:v>-15400688.949314399</c:v>
                </c:pt>
                <c:pt idx="45">
                  <c:v>-15598204.691956824</c:v>
                </c:pt>
                <c:pt idx="46">
                  <c:v>-15795720.434599249</c:v>
                </c:pt>
                <c:pt idx="47">
                  <c:v>-15993236.177241674</c:v>
                </c:pt>
                <c:pt idx="48">
                  <c:v>17744683.822758324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3824512"/>
        <c:axId val="-1283826144"/>
      </c:lineChart>
      <c:catAx>
        <c:axId val="-1283824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283826144"/>
        <c:crosses val="autoZero"/>
        <c:auto val="1"/>
        <c:lblAlgn val="ctr"/>
        <c:lblOffset val="100"/>
        <c:noMultiLvlLbl val="0"/>
      </c:catAx>
      <c:valAx>
        <c:axId val="-128382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28382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25</xdr:row>
      <xdr:rowOff>147637</xdr:rowOff>
    </xdr:from>
    <xdr:to>
      <xdr:col>10</xdr:col>
      <xdr:colOff>466725</xdr:colOff>
      <xdr:row>40</xdr:row>
      <xdr:rowOff>33337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25</xdr:row>
      <xdr:rowOff>147637</xdr:rowOff>
    </xdr:from>
    <xdr:to>
      <xdr:col>10</xdr:col>
      <xdr:colOff>466725</xdr:colOff>
      <xdr:row>40</xdr:row>
      <xdr:rowOff>33337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zoomScale="130" zoomScaleNormal="130" workbookViewId="0">
      <pane xSplit="4" topLeftCell="E1" activePane="topRight" state="frozen"/>
      <selection pane="topRight" sqref="A1:XFD1048576"/>
    </sheetView>
  </sheetViews>
  <sheetFormatPr defaultRowHeight="15" x14ac:dyDescent="0.25"/>
  <cols>
    <col min="1" max="1" width="19.7109375" style="1" customWidth="1"/>
    <col min="2" max="2" width="9.140625" style="1"/>
    <col min="3" max="3" width="13.140625" style="1" bestFit="1" customWidth="1"/>
    <col min="4" max="4" width="12.42578125" style="1" bestFit="1" customWidth="1"/>
    <col min="5" max="5" width="12" style="1" bestFit="1" customWidth="1"/>
    <col min="6" max="7" width="9.140625" style="1"/>
    <col min="8" max="8" width="10.85546875" style="1" bestFit="1" customWidth="1"/>
    <col min="9" max="28" width="9.140625" style="1"/>
    <col min="29" max="30" width="10.85546875" style="1" bestFit="1" customWidth="1"/>
    <col min="31" max="37" width="9.140625" style="1"/>
    <col min="38" max="38" width="10.85546875" style="1" bestFit="1" customWidth="1"/>
    <col min="39" max="52" width="9.140625" style="1"/>
    <col min="53" max="53" width="12" style="1" bestFit="1" customWidth="1"/>
    <col min="54" max="54" width="12.42578125" style="1" bestFit="1" customWidth="1"/>
    <col min="55" max="16384" width="9.140625" style="1"/>
  </cols>
  <sheetData>
    <row r="1" spans="1:54" x14ac:dyDescent="0.25">
      <c r="A1" s="1" t="s">
        <v>21</v>
      </c>
      <c r="B1" s="1" t="s">
        <v>22</v>
      </c>
      <c r="C1" s="6">
        <v>0.01</v>
      </c>
    </row>
    <row r="2" spans="1:54" x14ac:dyDescent="0.25">
      <c r="A2" s="1" t="s">
        <v>3</v>
      </c>
      <c r="B2" s="1" t="s">
        <v>1</v>
      </c>
      <c r="C2" s="2">
        <v>10656</v>
      </c>
    </row>
    <row r="3" spans="1:54" x14ac:dyDescent="0.25">
      <c r="A3" s="1" t="s">
        <v>4</v>
      </c>
      <c r="C3" s="2">
        <v>1</v>
      </c>
    </row>
    <row r="4" spans="1:54" x14ac:dyDescent="0.25">
      <c r="A4" s="1" t="s">
        <v>5</v>
      </c>
      <c r="C4" s="1">
        <f>C2*C3</f>
        <v>10656</v>
      </c>
    </row>
    <row r="5" spans="1:54" x14ac:dyDescent="0.25">
      <c r="A5" s="1" t="s">
        <v>13</v>
      </c>
      <c r="C5" s="5">
        <v>1.6</v>
      </c>
    </row>
    <row r="6" spans="1:54" x14ac:dyDescent="0.25">
      <c r="A6" s="1" t="s">
        <v>12</v>
      </c>
      <c r="B6" s="1" t="s">
        <v>1</v>
      </c>
      <c r="C6" s="1">
        <f>C4*C5</f>
        <v>17049.600000000002</v>
      </c>
    </row>
    <row r="7" spans="1:54" x14ac:dyDescent="0.25">
      <c r="A7" s="1" t="s">
        <v>6</v>
      </c>
      <c r="B7" s="1" t="s">
        <v>7</v>
      </c>
      <c r="C7" s="2">
        <v>3350</v>
      </c>
    </row>
    <row r="8" spans="1:54" x14ac:dyDescent="0.25">
      <c r="A8" s="1" t="s">
        <v>0</v>
      </c>
      <c r="B8" s="1" t="s">
        <v>1</v>
      </c>
      <c r="C8" s="4">
        <v>2166.6679999999997</v>
      </c>
    </row>
    <row r="9" spans="1:54" x14ac:dyDescent="0.25">
      <c r="A9" s="1" t="s">
        <v>20</v>
      </c>
      <c r="B9" s="1" t="s">
        <v>7</v>
      </c>
      <c r="C9" s="4">
        <v>10000</v>
      </c>
    </row>
    <row r="10" spans="1:54" x14ac:dyDescent="0.25">
      <c r="A10" s="1" t="s">
        <v>19</v>
      </c>
      <c r="B10" s="6"/>
      <c r="C10" s="1">
        <f>C9*C4</f>
        <v>106560000</v>
      </c>
    </row>
    <row r="11" spans="1:54" s="3" customFormat="1" x14ac:dyDescent="0.25">
      <c r="A11" s="3" t="s">
        <v>8</v>
      </c>
      <c r="B11" s="3" t="s">
        <v>9</v>
      </c>
      <c r="C11" s="3" t="s">
        <v>10</v>
      </c>
      <c r="D11" s="3" t="s">
        <v>11</v>
      </c>
      <c r="E11" s="3">
        <v>0</v>
      </c>
      <c r="F11" s="3">
        <v>1</v>
      </c>
      <c r="G11" s="3">
        <v>2</v>
      </c>
      <c r="H11" s="3">
        <v>3</v>
      </c>
      <c r="I11" s="3">
        <v>4</v>
      </c>
      <c r="J11" s="3">
        <v>5</v>
      </c>
      <c r="K11" s="3">
        <v>6</v>
      </c>
      <c r="L11" s="3">
        <v>7</v>
      </c>
      <c r="M11" s="3">
        <v>8</v>
      </c>
      <c r="N11" s="3">
        <v>9</v>
      </c>
      <c r="O11" s="3">
        <v>10</v>
      </c>
      <c r="P11" s="3">
        <v>11</v>
      </c>
      <c r="Q11" s="3">
        <v>12</v>
      </c>
      <c r="R11" s="3">
        <v>13</v>
      </c>
      <c r="S11" s="3">
        <v>14</v>
      </c>
      <c r="T11" s="3">
        <v>15</v>
      </c>
      <c r="U11" s="3">
        <v>16</v>
      </c>
      <c r="V11" s="3">
        <v>17</v>
      </c>
      <c r="W11" s="3">
        <v>18</v>
      </c>
      <c r="X11" s="3">
        <v>19</v>
      </c>
      <c r="Y11" s="3">
        <v>20</v>
      </c>
      <c r="Z11" s="3">
        <v>21</v>
      </c>
      <c r="AA11" s="3">
        <v>22</v>
      </c>
      <c r="AB11" s="3">
        <v>23</v>
      </c>
      <c r="AC11" s="3">
        <v>24</v>
      </c>
      <c r="AD11" s="3">
        <v>25</v>
      </c>
      <c r="AE11" s="3">
        <v>26</v>
      </c>
      <c r="AF11" s="3">
        <v>27</v>
      </c>
      <c r="AG11" s="3">
        <v>28</v>
      </c>
      <c r="AH11" s="3">
        <v>29</v>
      </c>
      <c r="AI11" s="3">
        <v>30</v>
      </c>
      <c r="AJ11" s="3">
        <v>31</v>
      </c>
      <c r="AK11" s="3">
        <v>32</v>
      </c>
      <c r="AL11" s="3">
        <v>33</v>
      </c>
      <c r="AM11" s="3">
        <v>34</v>
      </c>
      <c r="AN11" s="3">
        <v>35</v>
      </c>
      <c r="AO11" s="3">
        <v>36</v>
      </c>
      <c r="AP11" s="3">
        <v>37</v>
      </c>
      <c r="AQ11" s="3">
        <v>38</v>
      </c>
      <c r="AR11" s="3">
        <v>39</v>
      </c>
      <c r="AS11" s="3">
        <v>40</v>
      </c>
      <c r="AT11" s="3">
        <v>41</v>
      </c>
      <c r="AU11" s="3">
        <v>42</v>
      </c>
      <c r="AV11" s="3">
        <v>43</v>
      </c>
      <c r="AW11" s="3">
        <v>44</v>
      </c>
      <c r="AX11" s="3">
        <v>45</v>
      </c>
      <c r="AY11" s="3">
        <v>46</v>
      </c>
      <c r="AZ11" s="3">
        <v>47</v>
      </c>
      <c r="BA11" s="3">
        <v>48</v>
      </c>
      <c r="BB11" s="3" t="s">
        <v>26</v>
      </c>
    </row>
    <row r="12" spans="1:54" x14ac:dyDescent="0.25">
      <c r="A12" s="1" t="s">
        <v>14</v>
      </c>
      <c r="B12" s="6"/>
      <c r="D12" s="1">
        <f>-C2*C7</f>
        <v>-35697600</v>
      </c>
      <c r="E12" s="1">
        <f>D12</f>
        <v>-35697600</v>
      </c>
      <c r="BB12" s="1">
        <f>SUM(E12:BA12)</f>
        <v>-35697600</v>
      </c>
    </row>
    <row r="13" spans="1:54" x14ac:dyDescent="0.25">
      <c r="A13" s="1" t="s">
        <v>15</v>
      </c>
      <c r="B13" s="6"/>
      <c r="D13" s="1">
        <f>-C6*C8</f>
        <v>-36940822.732799999</v>
      </c>
      <c r="AC13" s="1">
        <f>D13/24</f>
        <v>-1539200.9472000001</v>
      </c>
      <c r="AD13" s="1">
        <f>AC13</f>
        <v>-1539200.9472000001</v>
      </c>
      <c r="AE13" s="1">
        <f t="shared" ref="AE13:AZ13" si="0">AD13</f>
        <v>-1539200.9472000001</v>
      </c>
      <c r="AF13" s="1">
        <f t="shared" si="0"/>
        <v>-1539200.9472000001</v>
      </c>
      <c r="AG13" s="1">
        <f t="shared" si="0"/>
        <v>-1539200.9472000001</v>
      </c>
      <c r="AH13" s="1">
        <f t="shared" si="0"/>
        <v>-1539200.9472000001</v>
      </c>
      <c r="AI13" s="1">
        <f t="shared" si="0"/>
        <v>-1539200.9472000001</v>
      </c>
      <c r="AJ13" s="1">
        <f t="shared" si="0"/>
        <v>-1539200.9472000001</v>
      </c>
      <c r="AK13" s="1">
        <f t="shared" si="0"/>
        <v>-1539200.9472000001</v>
      </c>
      <c r="AL13" s="1">
        <f t="shared" si="0"/>
        <v>-1539200.9472000001</v>
      </c>
      <c r="AM13" s="1">
        <f t="shared" si="0"/>
        <v>-1539200.9472000001</v>
      </c>
      <c r="AN13" s="1">
        <f t="shared" si="0"/>
        <v>-1539200.9472000001</v>
      </c>
      <c r="AO13" s="1">
        <f t="shared" si="0"/>
        <v>-1539200.9472000001</v>
      </c>
      <c r="AP13" s="1">
        <f t="shared" si="0"/>
        <v>-1539200.9472000001</v>
      </c>
      <c r="AQ13" s="1">
        <f t="shared" si="0"/>
        <v>-1539200.9472000001</v>
      </c>
      <c r="AR13" s="1">
        <f t="shared" si="0"/>
        <v>-1539200.9472000001</v>
      </c>
      <c r="AS13" s="1">
        <f t="shared" si="0"/>
        <v>-1539200.9472000001</v>
      </c>
      <c r="AT13" s="1">
        <f t="shared" si="0"/>
        <v>-1539200.9472000001</v>
      </c>
      <c r="AU13" s="1">
        <f t="shared" si="0"/>
        <v>-1539200.9472000001</v>
      </c>
      <c r="AV13" s="1">
        <f t="shared" si="0"/>
        <v>-1539200.9472000001</v>
      </c>
      <c r="AW13" s="1">
        <f t="shared" si="0"/>
        <v>-1539200.9472000001</v>
      </c>
      <c r="AX13" s="1">
        <f t="shared" si="0"/>
        <v>-1539200.9472000001</v>
      </c>
      <c r="AY13" s="1">
        <f t="shared" si="0"/>
        <v>-1539200.9472000001</v>
      </c>
      <c r="AZ13" s="1">
        <f t="shared" si="0"/>
        <v>-1539200.9472000001</v>
      </c>
      <c r="BB13" s="1">
        <f>SUM(E13:BA13)</f>
        <v>-36940822.732799999</v>
      </c>
    </row>
    <row r="14" spans="1:54" x14ac:dyDescent="0.25">
      <c r="A14" s="1" t="s">
        <v>2</v>
      </c>
      <c r="B14" s="7">
        <v>0.05</v>
      </c>
      <c r="C14" s="1" t="s">
        <v>15</v>
      </c>
      <c r="D14" s="1">
        <f>B14*D13</f>
        <v>-1847041.1366400002</v>
      </c>
      <c r="H14" s="1">
        <f>D14</f>
        <v>-1847041.1366400002</v>
      </c>
      <c r="BB14" s="1">
        <f>SUM(E14:BA14)</f>
        <v>-1847041.1366400002</v>
      </c>
    </row>
    <row r="15" spans="1:54" x14ac:dyDescent="0.25">
      <c r="A15" s="1" t="s">
        <v>16</v>
      </c>
      <c r="B15" s="7">
        <v>7.0000000000000007E-2</v>
      </c>
      <c r="C15" s="1" t="s">
        <v>17</v>
      </c>
      <c r="D15" s="1">
        <f>B15*D12</f>
        <v>-2498832.0000000005</v>
      </c>
      <c r="E15" s="1">
        <f>B15*E12</f>
        <v>-2498832.0000000005</v>
      </c>
      <c r="BB15" s="1">
        <f>SUM(E15:BA15)</f>
        <v>-2498832.0000000005</v>
      </c>
    </row>
    <row r="16" spans="1:54" x14ac:dyDescent="0.25">
      <c r="A16" s="1" t="s">
        <v>18</v>
      </c>
      <c r="B16" s="7">
        <v>0.2</v>
      </c>
      <c r="C16" s="1" t="s">
        <v>19</v>
      </c>
      <c r="D16" s="1">
        <f>-B16*C10</f>
        <v>-21312000</v>
      </c>
      <c r="E16" s="1">
        <f>$B$16*SUM(E17:E19)</f>
        <v>0</v>
      </c>
      <c r="F16" s="1">
        <f t="shared" ref="F16" si="1">$B$16*SUM(F17:F19)</f>
        <v>0</v>
      </c>
      <c r="G16" s="1">
        <f>-$B$16*SUM(G17:G19)</f>
        <v>0</v>
      </c>
      <c r="H16" s="1">
        <f t="shared" ref="H16:BA16" si="2">-$B$16*SUM(H17:H19)</f>
        <v>0</v>
      </c>
      <c r="I16" s="1">
        <f t="shared" si="2"/>
        <v>0</v>
      </c>
      <c r="J16" s="1">
        <f t="shared" si="2"/>
        <v>0</v>
      </c>
      <c r="K16" s="1">
        <f t="shared" si="2"/>
        <v>0</v>
      </c>
      <c r="L16" s="1">
        <f t="shared" si="2"/>
        <v>0</v>
      </c>
      <c r="M16" s="1">
        <f t="shared" si="2"/>
        <v>0</v>
      </c>
      <c r="N16" s="1">
        <f t="shared" si="2"/>
        <v>0</v>
      </c>
      <c r="O16" s="1">
        <f t="shared" si="2"/>
        <v>0</v>
      </c>
      <c r="P16" s="1">
        <f t="shared" si="2"/>
        <v>0</v>
      </c>
      <c r="Q16" s="1">
        <f t="shared" si="2"/>
        <v>0</v>
      </c>
      <c r="R16" s="1">
        <f t="shared" si="2"/>
        <v>0</v>
      </c>
      <c r="S16" s="1">
        <f t="shared" si="2"/>
        <v>0</v>
      </c>
      <c r="T16" s="1">
        <f t="shared" si="2"/>
        <v>-64581.818181818177</v>
      </c>
      <c r="U16" s="1">
        <f t="shared" si="2"/>
        <v>-64581.818181818177</v>
      </c>
      <c r="V16" s="1">
        <f t="shared" si="2"/>
        <v>-64581.818181818177</v>
      </c>
      <c r="W16" s="1">
        <f t="shared" si="2"/>
        <v>-64581.818181818177</v>
      </c>
      <c r="X16" s="1">
        <f t="shared" si="2"/>
        <v>-64581.818181818177</v>
      </c>
      <c r="Y16" s="1">
        <f t="shared" si="2"/>
        <v>-64581.818181818177</v>
      </c>
      <c r="Z16" s="1">
        <f t="shared" si="2"/>
        <v>-64581.818181818177</v>
      </c>
      <c r="AA16" s="1">
        <f t="shared" si="2"/>
        <v>-64581.818181818177</v>
      </c>
      <c r="AB16" s="1">
        <f t="shared" si="2"/>
        <v>-64581.818181818177</v>
      </c>
      <c r="AC16" s="1">
        <f t="shared" si="2"/>
        <v>-64581.818181818177</v>
      </c>
      <c r="AD16" s="1">
        <f t="shared" si="2"/>
        <v>-64581.818181818177</v>
      </c>
      <c r="AE16" s="1">
        <f t="shared" si="2"/>
        <v>-64581.818181818177</v>
      </c>
      <c r="AF16" s="1">
        <f t="shared" si="2"/>
        <v>-64581.818181818177</v>
      </c>
      <c r="AG16" s="1">
        <f t="shared" si="2"/>
        <v>-64581.818181818177</v>
      </c>
      <c r="AH16" s="1">
        <f t="shared" si="2"/>
        <v>-64581.818181818177</v>
      </c>
      <c r="AI16" s="1">
        <f t="shared" si="2"/>
        <v>-64581.818181818177</v>
      </c>
      <c r="AJ16" s="1">
        <f t="shared" si="2"/>
        <v>-64581.818181818177</v>
      </c>
      <c r="AK16" s="1">
        <f t="shared" si="2"/>
        <v>-64581.818181818177</v>
      </c>
      <c r="AL16" s="1">
        <f t="shared" si="2"/>
        <v>-242181.81818181818</v>
      </c>
      <c r="AM16" s="1">
        <f t="shared" si="2"/>
        <v>-242181.81818181818</v>
      </c>
      <c r="AN16" s="1">
        <f t="shared" si="2"/>
        <v>-242181.81818181818</v>
      </c>
      <c r="AO16" s="1">
        <f t="shared" si="2"/>
        <v>-242181.81818181818</v>
      </c>
      <c r="AP16" s="1">
        <f t="shared" si="2"/>
        <v>-242181.81818181818</v>
      </c>
      <c r="AQ16" s="1">
        <f t="shared" si="2"/>
        <v>-242181.81818181818</v>
      </c>
      <c r="AR16" s="1">
        <f t="shared" si="2"/>
        <v>-242181.81818181818</v>
      </c>
      <c r="AS16" s="1">
        <f t="shared" si="2"/>
        <v>-242181.81818181818</v>
      </c>
      <c r="AT16" s="1">
        <f t="shared" si="2"/>
        <v>-242181.81818181818</v>
      </c>
      <c r="AU16" s="1">
        <f t="shared" si="2"/>
        <v>-242181.81818181818</v>
      </c>
      <c r="AV16" s="1">
        <f t="shared" si="2"/>
        <v>-242181.81818181818</v>
      </c>
      <c r="AW16" s="1">
        <f t="shared" si="2"/>
        <v>-242181.81818181818</v>
      </c>
      <c r="AX16" s="1">
        <f t="shared" si="2"/>
        <v>-242181.81818181818</v>
      </c>
      <c r="AY16" s="1">
        <f t="shared" si="2"/>
        <v>-242181.81818181818</v>
      </c>
      <c r="AZ16" s="1">
        <f t="shared" si="2"/>
        <v>-242181.81818181818</v>
      </c>
      <c r="BA16" s="1">
        <f t="shared" si="2"/>
        <v>-16516800</v>
      </c>
      <c r="BB16" s="1">
        <f>SUM(E16:BA16)</f>
        <v>-21312000</v>
      </c>
    </row>
    <row r="17" spans="1:54" x14ac:dyDescent="0.25">
      <c r="A17" s="1" t="s">
        <v>23</v>
      </c>
      <c r="B17" s="7">
        <v>0.4</v>
      </c>
      <c r="C17" s="1" t="s">
        <v>19</v>
      </c>
      <c r="D17" s="1">
        <f>B17*C10</f>
        <v>42624000</v>
      </c>
      <c r="T17" s="1">
        <f>D17*0.25/33</f>
        <v>322909.09090909088</v>
      </c>
      <c r="U17" s="1">
        <f>T17</f>
        <v>322909.09090909088</v>
      </c>
      <c r="V17" s="1">
        <f t="shared" ref="V17:AZ17" si="3">U17</f>
        <v>322909.09090909088</v>
      </c>
      <c r="W17" s="1">
        <f t="shared" si="3"/>
        <v>322909.09090909088</v>
      </c>
      <c r="X17" s="1">
        <f t="shared" si="3"/>
        <v>322909.09090909088</v>
      </c>
      <c r="Y17" s="1">
        <f t="shared" si="3"/>
        <v>322909.09090909088</v>
      </c>
      <c r="Z17" s="1">
        <f t="shared" si="3"/>
        <v>322909.09090909088</v>
      </c>
      <c r="AA17" s="1">
        <f t="shared" si="3"/>
        <v>322909.09090909088</v>
      </c>
      <c r="AB17" s="1">
        <f t="shared" si="3"/>
        <v>322909.09090909088</v>
      </c>
      <c r="AC17" s="1">
        <f t="shared" si="3"/>
        <v>322909.09090909088</v>
      </c>
      <c r="AD17" s="1">
        <f t="shared" si="3"/>
        <v>322909.09090909088</v>
      </c>
      <c r="AE17" s="1">
        <f t="shared" si="3"/>
        <v>322909.09090909088</v>
      </c>
      <c r="AF17" s="1">
        <f t="shared" si="3"/>
        <v>322909.09090909088</v>
      </c>
      <c r="AG17" s="1">
        <f t="shared" si="3"/>
        <v>322909.09090909088</v>
      </c>
      <c r="AH17" s="1">
        <f t="shared" si="3"/>
        <v>322909.09090909088</v>
      </c>
      <c r="AI17" s="1">
        <f t="shared" si="3"/>
        <v>322909.09090909088</v>
      </c>
      <c r="AJ17" s="1">
        <f t="shared" si="3"/>
        <v>322909.09090909088</v>
      </c>
      <c r="AK17" s="1">
        <f t="shared" si="3"/>
        <v>322909.09090909088</v>
      </c>
      <c r="AL17" s="1">
        <f t="shared" si="3"/>
        <v>322909.09090909088</v>
      </c>
      <c r="AM17" s="1">
        <f t="shared" si="3"/>
        <v>322909.09090909088</v>
      </c>
      <c r="AN17" s="1">
        <f t="shared" si="3"/>
        <v>322909.09090909088</v>
      </c>
      <c r="AO17" s="1">
        <f t="shared" si="3"/>
        <v>322909.09090909088</v>
      </c>
      <c r="AP17" s="1">
        <f t="shared" si="3"/>
        <v>322909.09090909088</v>
      </c>
      <c r="AQ17" s="1">
        <f t="shared" si="3"/>
        <v>322909.09090909088</v>
      </c>
      <c r="AR17" s="1">
        <f t="shared" si="3"/>
        <v>322909.09090909088</v>
      </c>
      <c r="AS17" s="1">
        <f t="shared" si="3"/>
        <v>322909.09090909088</v>
      </c>
      <c r="AT17" s="1">
        <f t="shared" si="3"/>
        <v>322909.09090909088</v>
      </c>
      <c r="AU17" s="1">
        <f t="shared" si="3"/>
        <v>322909.09090909088</v>
      </c>
      <c r="AV17" s="1">
        <f t="shared" si="3"/>
        <v>322909.09090909088</v>
      </c>
      <c r="AW17" s="1">
        <f t="shared" si="3"/>
        <v>322909.09090909088</v>
      </c>
      <c r="AX17" s="1">
        <f t="shared" si="3"/>
        <v>322909.09090909088</v>
      </c>
      <c r="AY17" s="1">
        <f t="shared" si="3"/>
        <v>322909.09090909088</v>
      </c>
      <c r="AZ17" s="1">
        <f t="shared" si="3"/>
        <v>322909.09090909088</v>
      </c>
      <c r="BA17" s="1">
        <f>D17*75%</f>
        <v>31968000</v>
      </c>
      <c r="BB17" s="1">
        <f>SUM(E17:BA17)</f>
        <v>42624000.000000007</v>
      </c>
    </row>
    <row r="18" spans="1:54" x14ac:dyDescent="0.25">
      <c r="A18" s="1" t="s">
        <v>24</v>
      </c>
      <c r="B18" s="7">
        <v>0.5</v>
      </c>
      <c r="C18" s="1" t="s">
        <v>19</v>
      </c>
      <c r="D18" s="1">
        <f>B18*C10</f>
        <v>53280000</v>
      </c>
      <c r="AL18" s="1">
        <f>D18*0.25/15</f>
        <v>888000</v>
      </c>
      <c r="AM18" s="1">
        <f>AL18</f>
        <v>888000</v>
      </c>
      <c r="AN18" s="1">
        <f t="shared" ref="AN18:AZ18" si="4">AM18</f>
        <v>888000</v>
      </c>
      <c r="AO18" s="1">
        <f t="shared" si="4"/>
        <v>888000</v>
      </c>
      <c r="AP18" s="1">
        <f t="shared" si="4"/>
        <v>888000</v>
      </c>
      <c r="AQ18" s="1">
        <f t="shared" si="4"/>
        <v>888000</v>
      </c>
      <c r="AR18" s="1">
        <f t="shared" si="4"/>
        <v>888000</v>
      </c>
      <c r="AS18" s="1">
        <f t="shared" si="4"/>
        <v>888000</v>
      </c>
      <c r="AT18" s="1">
        <f t="shared" si="4"/>
        <v>888000</v>
      </c>
      <c r="AU18" s="1">
        <f t="shared" si="4"/>
        <v>888000</v>
      </c>
      <c r="AV18" s="1">
        <f t="shared" si="4"/>
        <v>888000</v>
      </c>
      <c r="AW18" s="1">
        <f t="shared" si="4"/>
        <v>888000</v>
      </c>
      <c r="AX18" s="1">
        <f t="shared" si="4"/>
        <v>888000</v>
      </c>
      <c r="AY18" s="1">
        <f t="shared" si="4"/>
        <v>888000</v>
      </c>
      <c r="AZ18" s="1">
        <f t="shared" si="4"/>
        <v>888000</v>
      </c>
      <c r="BA18" s="1">
        <f>D18*75%</f>
        <v>39960000</v>
      </c>
      <c r="BB18" s="1">
        <f>SUM(E18:BA18)</f>
        <v>53280000</v>
      </c>
    </row>
    <row r="19" spans="1:54" x14ac:dyDescent="0.25">
      <c r="A19" s="8" t="s">
        <v>25</v>
      </c>
      <c r="B19" s="9">
        <v>0.1</v>
      </c>
      <c r="C19" s="8" t="s">
        <v>19</v>
      </c>
      <c r="D19" s="8">
        <f>B19*C10</f>
        <v>10656000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>
        <f>D19</f>
        <v>10656000</v>
      </c>
      <c r="BB19" s="1">
        <f>SUM(E19:BA19)</f>
        <v>10656000</v>
      </c>
    </row>
    <row r="20" spans="1:54" x14ac:dyDescent="0.25">
      <c r="A20" s="1" t="s">
        <v>28</v>
      </c>
      <c r="B20" s="6"/>
      <c r="D20" s="1">
        <f>SUM(D12:D19)</f>
        <v>8263704.1305599958</v>
      </c>
      <c r="E20" s="1">
        <f>SUM(E12:E19)</f>
        <v>-38196432</v>
      </c>
      <c r="F20" s="1">
        <f t="shared" ref="F20:BA20" si="5">SUM(F12:F19)</f>
        <v>0</v>
      </c>
      <c r="G20" s="1">
        <f t="shared" si="5"/>
        <v>0</v>
      </c>
      <c r="H20" s="1">
        <f t="shared" si="5"/>
        <v>-1847041.1366400002</v>
      </c>
      <c r="I20" s="1">
        <f t="shared" si="5"/>
        <v>0</v>
      </c>
      <c r="J20" s="1">
        <f t="shared" si="5"/>
        <v>0</v>
      </c>
      <c r="K20" s="1">
        <f t="shared" si="5"/>
        <v>0</v>
      </c>
      <c r="L20" s="1">
        <f t="shared" si="5"/>
        <v>0</v>
      </c>
      <c r="M20" s="1">
        <f t="shared" si="5"/>
        <v>0</v>
      </c>
      <c r="N20" s="1">
        <f t="shared" si="5"/>
        <v>0</v>
      </c>
      <c r="O20" s="1">
        <f t="shared" si="5"/>
        <v>0</v>
      </c>
      <c r="P20" s="1">
        <f t="shared" si="5"/>
        <v>0</v>
      </c>
      <c r="Q20" s="1">
        <f t="shared" si="5"/>
        <v>0</v>
      </c>
      <c r="R20" s="1">
        <f t="shared" si="5"/>
        <v>0</v>
      </c>
      <c r="S20" s="1">
        <f t="shared" si="5"/>
        <v>0</v>
      </c>
      <c r="T20" s="1">
        <f t="shared" si="5"/>
        <v>258327.27272727271</v>
      </c>
      <c r="U20" s="1">
        <f t="shared" si="5"/>
        <v>258327.27272727271</v>
      </c>
      <c r="V20" s="1">
        <f t="shared" si="5"/>
        <v>258327.27272727271</v>
      </c>
      <c r="W20" s="1">
        <f t="shared" si="5"/>
        <v>258327.27272727271</v>
      </c>
      <c r="X20" s="1">
        <f t="shared" si="5"/>
        <v>258327.27272727271</v>
      </c>
      <c r="Y20" s="1">
        <f t="shared" si="5"/>
        <v>258327.27272727271</v>
      </c>
      <c r="Z20" s="1">
        <f t="shared" si="5"/>
        <v>258327.27272727271</v>
      </c>
      <c r="AA20" s="1">
        <f t="shared" si="5"/>
        <v>258327.27272727271</v>
      </c>
      <c r="AB20" s="1">
        <f t="shared" si="5"/>
        <v>258327.27272727271</v>
      </c>
      <c r="AC20" s="1">
        <f t="shared" si="5"/>
        <v>-1280873.6744727273</v>
      </c>
      <c r="AD20" s="1">
        <f t="shared" si="5"/>
        <v>-1280873.6744727273</v>
      </c>
      <c r="AE20" s="1">
        <f t="shared" si="5"/>
        <v>-1280873.6744727273</v>
      </c>
      <c r="AF20" s="1">
        <f t="shared" si="5"/>
        <v>-1280873.6744727273</v>
      </c>
      <c r="AG20" s="1">
        <f t="shared" si="5"/>
        <v>-1280873.6744727273</v>
      </c>
      <c r="AH20" s="1">
        <f t="shared" si="5"/>
        <v>-1280873.6744727273</v>
      </c>
      <c r="AI20" s="1">
        <f t="shared" si="5"/>
        <v>-1280873.6744727273</v>
      </c>
      <c r="AJ20" s="1">
        <f t="shared" si="5"/>
        <v>-1280873.6744727273</v>
      </c>
      <c r="AK20" s="1">
        <f t="shared" si="5"/>
        <v>-1280873.6744727273</v>
      </c>
      <c r="AL20" s="1">
        <f t="shared" si="5"/>
        <v>-570473.67447272735</v>
      </c>
      <c r="AM20" s="1">
        <f t="shared" si="5"/>
        <v>-570473.67447272735</v>
      </c>
      <c r="AN20" s="1">
        <f t="shared" si="5"/>
        <v>-570473.67447272735</v>
      </c>
      <c r="AO20" s="1">
        <f t="shared" si="5"/>
        <v>-570473.67447272735</v>
      </c>
      <c r="AP20" s="1">
        <f t="shared" si="5"/>
        <v>-570473.67447272735</v>
      </c>
      <c r="AQ20" s="1">
        <f t="shared" si="5"/>
        <v>-570473.67447272735</v>
      </c>
      <c r="AR20" s="1">
        <f t="shared" si="5"/>
        <v>-570473.67447272735</v>
      </c>
      <c r="AS20" s="1">
        <f t="shared" si="5"/>
        <v>-570473.67447272735</v>
      </c>
      <c r="AT20" s="1">
        <f t="shared" si="5"/>
        <v>-570473.67447272735</v>
      </c>
      <c r="AU20" s="1">
        <f t="shared" si="5"/>
        <v>-570473.67447272735</v>
      </c>
      <c r="AV20" s="1">
        <f t="shared" si="5"/>
        <v>-570473.67447272735</v>
      </c>
      <c r="AW20" s="1">
        <f t="shared" si="5"/>
        <v>-570473.67447272735</v>
      </c>
      <c r="AX20" s="1">
        <f t="shared" si="5"/>
        <v>-570473.67447272735</v>
      </c>
      <c r="AY20" s="1">
        <f t="shared" si="5"/>
        <v>-570473.67447272735</v>
      </c>
      <c r="AZ20" s="1">
        <f t="shared" si="5"/>
        <v>-570473.67447272735</v>
      </c>
      <c r="BA20" s="1">
        <f t="shared" si="5"/>
        <v>66067200</v>
      </c>
      <c r="BB20" s="1">
        <f>SUM(E20:BA20)</f>
        <v>8263704.1305600181</v>
      </c>
    </row>
    <row r="21" spans="1:54" x14ac:dyDescent="0.25">
      <c r="A21" s="1" t="s">
        <v>27</v>
      </c>
      <c r="B21" s="6"/>
      <c r="D21" s="10">
        <f>D20/C10</f>
        <v>7.7549775999999959E-2</v>
      </c>
    </row>
    <row r="22" spans="1:54" x14ac:dyDescent="0.25">
      <c r="A22" s="1" t="s">
        <v>29</v>
      </c>
      <c r="D22" s="1">
        <f>NPV(C1,F20:BA20)+E20</f>
        <v>-11565493.915086426</v>
      </c>
    </row>
    <row r="23" spans="1:54" x14ac:dyDescent="0.25">
      <c r="A23" s="1" t="s">
        <v>31</v>
      </c>
      <c r="E23" s="1">
        <f>SUM(E17:E19)</f>
        <v>0</v>
      </c>
      <c r="F23" s="1">
        <f t="shared" ref="F23:BA23" si="6">SUM(F17:F19)</f>
        <v>0</v>
      </c>
      <c r="G23" s="1">
        <f t="shared" si="6"/>
        <v>0</v>
      </c>
      <c r="H23" s="1">
        <f t="shared" si="6"/>
        <v>0</v>
      </c>
      <c r="I23" s="1">
        <f t="shared" si="6"/>
        <v>0</v>
      </c>
      <c r="J23" s="1">
        <f t="shared" si="6"/>
        <v>0</v>
      </c>
      <c r="K23" s="1">
        <f t="shared" si="6"/>
        <v>0</v>
      </c>
      <c r="L23" s="1">
        <f t="shared" si="6"/>
        <v>0</v>
      </c>
      <c r="M23" s="1">
        <f t="shared" si="6"/>
        <v>0</v>
      </c>
      <c r="N23" s="1">
        <f t="shared" si="6"/>
        <v>0</v>
      </c>
      <c r="O23" s="1">
        <f t="shared" si="6"/>
        <v>0</v>
      </c>
      <c r="P23" s="1">
        <f t="shared" si="6"/>
        <v>0</v>
      </c>
      <c r="Q23" s="1">
        <f t="shared" si="6"/>
        <v>0</v>
      </c>
      <c r="R23" s="1">
        <f t="shared" si="6"/>
        <v>0</v>
      </c>
      <c r="S23" s="1">
        <f t="shared" si="6"/>
        <v>0</v>
      </c>
      <c r="T23" s="1">
        <f t="shared" si="6"/>
        <v>322909.09090909088</v>
      </c>
      <c r="U23" s="1">
        <f t="shared" si="6"/>
        <v>322909.09090909088</v>
      </c>
      <c r="V23" s="1">
        <f t="shared" si="6"/>
        <v>322909.09090909088</v>
      </c>
      <c r="W23" s="1">
        <f t="shared" si="6"/>
        <v>322909.09090909088</v>
      </c>
      <c r="X23" s="1">
        <f t="shared" si="6"/>
        <v>322909.09090909088</v>
      </c>
      <c r="Y23" s="1">
        <f t="shared" si="6"/>
        <v>322909.09090909088</v>
      </c>
      <c r="Z23" s="1">
        <f t="shared" si="6"/>
        <v>322909.09090909088</v>
      </c>
      <c r="AA23" s="1">
        <f t="shared" si="6"/>
        <v>322909.09090909088</v>
      </c>
      <c r="AB23" s="1">
        <f t="shared" si="6"/>
        <v>322909.09090909088</v>
      </c>
      <c r="AC23" s="1">
        <f t="shared" si="6"/>
        <v>322909.09090909088</v>
      </c>
      <c r="AD23" s="1">
        <f t="shared" si="6"/>
        <v>322909.09090909088</v>
      </c>
      <c r="AE23" s="1">
        <f t="shared" si="6"/>
        <v>322909.09090909088</v>
      </c>
      <c r="AF23" s="1">
        <f t="shared" si="6"/>
        <v>322909.09090909088</v>
      </c>
      <c r="AG23" s="1">
        <f t="shared" si="6"/>
        <v>322909.09090909088</v>
      </c>
      <c r="AH23" s="1">
        <f t="shared" si="6"/>
        <v>322909.09090909088</v>
      </c>
      <c r="AI23" s="1">
        <f t="shared" si="6"/>
        <v>322909.09090909088</v>
      </c>
      <c r="AJ23" s="1">
        <f t="shared" si="6"/>
        <v>322909.09090909088</v>
      </c>
      <c r="AK23" s="1">
        <f t="shared" si="6"/>
        <v>322909.09090909088</v>
      </c>
      <c r="AL23" s="1">
        <f t="shared" si="6"/>
        <v>1210909.0909090908</v>
      </c>
      <c r="AM23" s="1">
        <f t="shared" si="6"/>
        <v>1210909.0909090908</v>
      </c>
      <c r="AN23" s="1">
        <f t="shared" si="6"/>
        <v>1210909.0909090908</v>
      </c>
      <c r="AO23" s="1">
        <f t="shared" si="6"/>
        <v>1210909.0909090908</v>
      </c>
      <c r="AP23" s="1">
        <f t="shared" si="6"/>
        <v>1210909.0909090908</v>
      </c>
      <c r="AQ23" s="1">
        <f t="shared" si="6"/>
        <v>1210909.0909090908</v>
      </c>
      <c r="AR23" s="1">
        <f t="shared" si="6"/>
        <v>1210909.0909090908</v>
      </c>
      <c r="AS23" s="1">
        <f t="shared" si="6"/>
        <v>1210909.0909090908</v>
      </c>
      <c r="AT23" s="1">
        <f t="shared" si="6"/>
        <v>1210909.0909090908</v>
      </c>
      <c r="AU23" s="1">
        <f t="shared" si="6"/>
        <v>1210909.0909090908</v>
      </c>
      <c r="AV23" s="1">
        <f t="shared" si="6"/>
        <v>1210909.0909090908</v>
      </c>
      <c r="AW23" s="1">
        <f t="shared" si="6"/>
        <v>1210909.0909090908</v>
      </c>
      <c r="AX23" s="1">
        <f t="shared" si="6"/>
        <v>1210909.0909090908</v>
      </c>
      <c r="AY23" s="1">
        <f t="shared" si="6"/>
        <v>1210909.0909090908</v>
      </c>
      <c r="AZ23" s="1">
        <f t="shared" si="6"/>
        <v>1210909.0909090908</v>
      </c>
      <c r="BA23" s="1">
        <f t="shared" si="6"/>
        <v>82584000</v>
      </c>
      <c r="BB23" s="1">
        <f>SUM(E23:BA23)</f>
        <v>106559999.99999999</v>
      </c>
    </row>
    <row r="24" spans="1:54" x14ac:dyDescent="0.25">
      <c r="A24" s="1" t="s">
        <v>32</v>
      </c>
      <c r="D24" s="1">
        <f>NPV(C1,F23:BA23)+E23</f>
        <v>68041109.717377096</v>
      </c>
    </row>
    <row r="25" spans="1:54" x14ac:dyDescent="0.25">
      <c r="A25" s="1" t="s">
        <v>30</v>
      </c>
      <c r="D25" s="10">
        <f>D22/D24</f>
        <v>-0.16997803185641902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tabSelected="1" workbookViewId="0">
      <selection activeCell="F2" sqref="F2"/>
    </sheetView>
  </sheetViews>
  <sheetFormatPr defaultRowHeight="15" x14ac:dyDescent="0.25"/>
  <cols>
    <col min="1" max="1" width="19.7109375" style="1" customWidth="1"/>
    <col min="2" max="2" width="9.140625" style="1"/>
    <col min="3" max="3" width="13.140625" style="1" bestFit="1" customWidth="1"/>
    <col min="4" max="4" width="12.42578125" style="1" bestFit="1" customWidth="1"/>
    <col min="5" max="5" width="12" style="1" bestFit="1" customWidth="1"/>
    <col min="6" max="31" width="10.28515625" style="1" bestFit="1" customWidth="1"/>
    <col min="32" max="52" width="11.28515625" style="1" bestFit="1" customWidth="1"/>
    <col min="53" max="53" width="12" style="1" bestFit="1" customWidth="1"/>
    <col min="54" max="54" width="12.42578125" style="1" bestFit="1" customWidth="1"/>
    <col min="55" max="16384" width="9.140625" style="1"/>
  </cols>
  <sheetData>
    <row r="1" spans="1:54" x14ac:dyDescent="0.25">
      <c r="A1" s="1" t="s">
        <v>21</v>
      </c>
      <c r="B1" s="1" t="s">
        <v>22</v>
      </c>
      <c r="C1" s="6">
        <v>0.01</v>
      </c>
    </row>
    <row r="2" spans="1:54" x14ac:dyDescent="0.25">
      <c r="A2" s="1" t="s">
        <v>3</v>
      </c>
      <c r="B2" s="1" t="s">
        <v>1</v>
      </c>
      <c r="C2" s="2">
        <v>1432</v>
      </c>
      <c r="E2" s="1" t="s">
        <v>35</v>
      </c>
      <c r="F2" s="7"/>
    </row>
    <row r="3" spans="1:54" x14ac:dyDescent="0.25">
      <c r="A3" s="1" t="s">
        <v>4</v>
      </c>
      <c r="C3" s="5">
        <v>4</v>
      </c>
    </row>
    <row r="4" spans="1:54" x14ac:dyDescent="0.25">
      <c r="A4" s="1" t="s">
        <v>5</v>
      </c>
      <c r="C4" s="1">
        <f>C2*C3</f>
        <v>5728</v>
      </c>
      <c r="I4" s="10"/>
    </row>
    <row r="5" spans="1:54" x14ac:dyDescent="0.25">
      <c r="A5" s="1" t="s">
        <v>36</v>
      </c>
      <c r="C5" s="2">
        <v>5728</v>
      </c>
      <c r="H5" s="8"/>
      <c r="I5" s="10"/>
    </row>
    <row r="6" spans="1:54" x14ac:dyDescent="0.25">
      <c r="A6" s="1" t="s">
        <v>13</v>
      </c>
      <c r="C6" s="5">
        <v>1.6</v>
      </c>
      <c r="I6" s="10"/>
    </row>
    <row r="7" spans="1:54" x14ac:dyDescent="0.25">
      <c r="A7" s="1" t="s">
        <v>12</v>
      </c>
      <c r="B7" s="1" t="s">
        <v>1</v>
      </c>
      <c r="C7" s="1">
        <f>C4*C6</f>
        <v>9164.8000000000011</v>
      </c>
    </row>
    <row r="8" spans="1:54" x14ac:dyDescent="0.25">
      <c r="A8" s="1" t="s">
        <v>6</v>
      </c>
      <c r="B8" s="1" t="s">
        <v>7</v>
      </c>
      <c r="C8" s="2">
        <v>5445.9539977821159</v>
      </c>
    </row>
    <row r="9" spans="1:54" x14ac:dyDescent="0.25">
      <c r="A9" s="1" t="s">
        <v>0</v>
      </c>
      <c r="B9" s="1" t="s">
        <v>1</v>
      </c>
      <c r="C9" s="4">
        <v>1812.6919999999998</v>
      </c>
    </row>
    <row r="10" spans="1:54" x14ac:dyDescent="0.25">
      <c r="A10" s="1" t="s">
        <v>20</v>
      </c>
      <c r="B10" s="1" t="s">
        <v>7</v>
      </c>
      <c r="C10" s="4">
        <v>9500</v>
      </c>
    </row>
    <row r="11" spans="1:54" x14ac:dyDescent="0.25">
      <c r="A11" s="1" t="s">
        <v>19</v>
      </c>
      <c r="B11" s="6"/>
      <c r="C11" s="1">
        <f>C10*C5</f>
        <v>54416000</v>
      </c>
    </row>
    <row r="12" spans="1:54" s="3" customFormat="1" x14ac:dyDescent="0.25">
      <c r="A12" s="3" t="s">
        <v>8</v>
      </c>
      <c r="B12" s="3" t="s">
        <v>9</v>
      </c>
      <c r="C12" s="3" t="s">
        <v>10</v>
      </c>
      <c r="D12" s="3" t="s">
        <v>11</v>
      </c>
      <c r="E12" s="3">
        <v>0</v>
      </c>
      <c r="F12" s="3">
        <v>1</v>
      </c>
      <c r="G12" s="3">
        <v>2</v>
      </c>
      <c r="H12" s="3">
        <v>3</v>
      </c>
      <c r="I12" s="3">
        <v>4</v>
      </c>
      <c r="J12" s="3">
        <v>5</v>
      </c>
      <c r="K12" s="3">
        <v>6</v>
      </c>
      <c r="L12" s="3">
        <v>7</v>
      </c>
      <c r="M12" s="3">
        <v>8</v>
      </c>
      <c r="N12" s="3">
        <v>9</v>
      </c>
      <c r="O12" s="3">
        <v>10</v>
      </c>
      <c r="P12" s="3">
        <v>11</v>
      </c>
      <c r="Q12" s="3">
        <v>12</v>
      </c>
      <c r="R12" s="3">
        <v>13</v>
      </c>
      <c r="S12" s="3">
        <v>14</v>
      </c>
      <c r="T12" s="3">
        <v>15</v>
      </c>
      <c r="U12" s="3">
        <v>16</v>
      </c>
      <c r="V12" s="3">
        <v>17</v>
      </c>
      <c r="W12" s="3">
        <v>18</v>
      </c>
      <c r="X12" s="3">
        <v>19</v>
      </c>
      <c r="Y12" s="3">
        <v>20</v>
      </c>
      <c r="Z12" s="3">
        <v>21</v>
      </c>
      <c r="AA12" s="3">
        <v>22</v>
      </c>
      <c r="AB12" s="3">
        <v>23</v>
      </c>
      <c r="AC12" s="3">
        <v>24</v>
      </c>
      <c r="AD12" s="3">
        <v>25</v>
      </c>
      <c r="AE12" s="3">
        <v>26</v>
      </c>
      <c r="AF12" s="3">
        <v>27</v>
      </c>
      <c r="AG12" s="3">
        <v>28</v>
      </c>
      <c r="AH12" s="3">
        <v>29</v>
      </c>
      <c r="AI12" s="3">
        <v>30</v>
      </c>
      <c r="AJ12" s="3">
        <v>31</v>
      </c>
      <c r="AK12" s="3">
        <v>32</v>
      </c>
      <c r="AL12" s="3">
        <v>33</v>
      </c>
      <c r="AM12" s="3">
        <v>34</v>
      </c>
      <c r="AN12" s="3">
        <v>35</v>
      </c>
      <c r="AO12" s="3">
        <v>36</v>
      </c>
      <c r="AP12" s="3">
        <v>37</v>
      </c>
      <c r="AQ12" s="3">
        <v>38</v>
      </c>
      <c r="AR12" s="3">
        <v>39</v>
      </c>
      <c r="AS12" s="3">
        <v>40</v>
      </c>
      <c r="AT12" s="3">
        <v>41</v>
      </c>
      <c r="AU12" s="3">
        <v>42</v>
      </c>
      <c r="AV12" s="3">
        <v>43</v>
      </c>
      <c r="AW12" s="3">
        <v>44</v>
      </c>
      <c r="AX12" s="3">
        <v>45</v>
      </c>
      <c r="AY12" s="3">
        <v>46</v>
      </c>
      <c r="AZ12" s="3">
        <v>47</v>
      </c>
      <c r="BA12" s="3">
        <v>48</v>
      </c>
      <c r="BB12" s="3" t="s">
        <v>26</v>
      </c>
    </row>
    <row r="13" spans="1:54" x14ac:dyDescent="0.25">
      <c r="A13" s="1" t="s">
        <v>14</v>
      </c>
      <c r="B13" s="6"/>
      <c r="D13" s="1">
        <f>-C2*C8*(1-F2)</f>
        <v>-7798606.1248239903</v>
      </c>
      <c r="E13" s="1">
        <f>D13</f>
        <v>-7798606.1248239903</v>
      </c>
      <c r="BB13" s="1">
        <f>SUM(E13:BA13)</f>
        <v>-7798606.1248239903</v>
      </c>
    </row>
    <row r="14" spans="1:54" x14ac:dyDescent="0.25">
      <c r="A14" s="1" t="s">
        <v>15</v>
      </c>
      <c r="B14" s="6"/>
      <c r="D14" s="1">
        <f>-C7*C9</f>
        <v>-16612959.6416</v>
      </c>
      <c r="AC14" s="1">
        <f>D14/24</f>
        <v>-692206.65173333336</v>
      </c>
      <c r="AD14" s="1">
        <f>AC14</f>
        <v>-692206.65173333336</v>
      </c>
      <c r="AE14" s="1">
        <f t="shared" ref="AE14:AZ14" si="0">AD14</f>
        <v>-692206.65173333336</v>
      </c>
      <c r="AF14" s="1">
        <f t="shared" si="0"/>
        <v>-692206.65173333336</v>
      </c>
      <c r="AG14" s="1">
        <f t="shared" si="0"/>
        <v>-692206.65173333336</v>
      </c>
      <c r="AH14" s="1">
        <f t="shared" si="0"/>
        <v>-692206.65173333336</v>
      </c>
      <c r="AI14" s="1">
        <f t="shared" si="0"/>
        <v>-692206.65173333336</v>
      </c>
      <c r="AJ14" s="1">
        <f t="shared" si="0"/>
        <v>-692206.65173333336</v>
      </c>
      <c r="AK14" s="1">
        <f t="shared" si="0"/>
        <v>-692206.65173333336</v>
      </c>
      <c r="AL14" s="1">
        <f t="shared" si="0"/>
        <v>-692206.65173333336</v>
      </c>
      <c r="AM14" s="1">
        <f t="shared" si="0"/>
        <v>-692206.65173333336</v>
      </c>
      <c r="AN14" s="1">
        <f t="shared" si="0"/>
        <v>-692206.65173333336</v>
      </c>
      <c r="AO14" s="1">
        <f t="shared" si="0"/>
        <v>-692206.65173333336</v>
      </c>
      <c r="AP14" s="1">
        <f t="shared" si="0"/>
        <v>-692206.65173333336</v>
      </c>
      <c r="AQ14" s="1">
        <f t="shared" si="0"/>
        <v>-692206.65173333336</v>
      </c>
      <c r="AR14" s="1">
        <f t="shared" si="0"/>
        <v>-692206.65173333336</v>
      </c>
      <c r="AS14" s="1">
        <f t="shared" si="0"/>
        <v>-692206.65173333336</v>
      </c>
      <c r="AT14" s="1">
        <f t="shared" si="0"/>
        <v>-692206.65173333336</v>
      </c>
      <c r="AU14" s="1">
        <f t="shared" si="0"/>
        <v>-692206.65173333336</v>
      </c>
      <c r="AV14" s="1">
        <f t="shared" si="0"/>
        <v>-692206.65173333336</v>
      </c>
      <c r="AW14" s="1">
        <f t="shared" si="0"/>
        <v>-692206.65173333336</v>
      </c>
      <c r="AX14" s="1">
        <f t="shared" si="0"/>
        <v>-692206.65173333336</v>
      </c>
      <c r="AY14" s="1">
        <f t="shared" si="0"/>
        <v>-692206.65173333336</v>
      </c>
      <c r="AZ14" s="1">
        <f t="shared" si="0"/>
        <v>-692206.65173333336</v>
      </c>
      <c r="BB14" s="1">
        <f>SUM(E14:BA14)</f>
        <v>-16612959.6416</v>
      </c>
    </row>
    <row r="15" spans="1:54" x14ac:dyDescent="0.25">
      <c r="A15" s="1" t="s">
        <v>2</v>
      </c>
      <c r="B15" s="7">
        <v>0.05</v>
      </c>
      <c r="C15" s="1" t="s">
        <v>15</v>
      </c>
      <c r="D15" s="1">
        <f>B15*D14</f>
        <v>-830647.98207999999</v>
      </c>
      <c r="H15" s="1">
        <f>D15</f>
        <v>-830647.98207999999</v>
      </c>
      <c r="BB15" s="1">
        <f>SUM(E15:BA15)</f>
        <v>-830647.98207999999</v>
      </c>
    </row>
    <row r="16" spans="1:54" x14ac:dyDescent="0.25">
      <c r="A16" s="1" t="s">
        <v>16</v>
      </c>
      <c r="B16" s="7">
        <v>7.0000000000000007E-2</v>
      </c>
      <c r="C16" s="1" t="s">
        <v>17</v>
      </c>
      <c r="D16" s="1">
        <f>-B16*C8*C2</f>
        <v>-545902.42873767938</v>
      </c>
      <c r="E16" s="1">
        <f>B16*E13</f>
        <v>-545902.42873767938</v>
      </c>
      <c r="BB16" s="1">
        <f>SUM(E16:BA16)</f>
        <v>-545902.42873767938</v>
      </c>
    </row>
    <row r="17" spans="1:54" x14ac:dyDescent="0.25">
      <c r="A17" s="1" t="s">
        <v>18</v>
      </c>
      <c r="B17" s="7">
        <v>0.2</v>
      </c>
      <c r="C17" s="1" t="s">
        <v>19</v>
      </c>
      <c r="D17" s="1">
        <f>-B17*C11</f>
        <v>-10883200</v>
      </c>
      <c r="E17" s="1">
        <f>$B$17*SUM(E18:E20)</f>
        <v>0</v>
      </c>
      <c r="F17" s="1">
        <f t="shared" ref="F17" si="1">$B$17*SUM(F18:F20)</f>
        <v>0</v>
      </c>
      <c r="G17" s="1">
        <f>-$B$17*SUM(G18:G20)</f>
        <v>0</v>
      </c>
      <c r="H17" s="1">
        <f t="shared" ref="H17:BA17" si="2">-$B$17*SUM(H18:H20)</f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R17" s="1">
        <f t="shared" si="2"/>
        <v>0</v>
      </c>
      <c r="S17" s="1">
        <f t="shared" si="2"/>
        <v>0</v>
      </c>
      <c r="T17" s="1">
        <f t="shared" si="2"/>
        <v>-32979.393939393944</v>
      </c>
      <c r="U17" s="1">
        <f t="shared" si="2"/>
        <v>-32979.393939393944</v>
      </c>
      <c r="V17" s="1">
        <f t="shared" si="2"/>
        <v>-32979.393939393944</v>
      </c>
      <c r="W17" s="1">
        <f t="shared" si="2"/>
        <v>-32979.393939393944</v>
      </c>
      <c r="X17" s="1">
        <f t="shared" si="2"/>
        <v>-32979.393939393944</v>
      </c>
      <c r="Y17" s="1">
        <f t="shared" si="2"/>
        <v>-32979.393939393944</v>
      </c>
      <c r="Z17" s="1">
        <f t="shared" si="2"/>
        <v>-32979.393939393944</v>
      </c>
      <c r="AA17" s="1">
        <f t="shared" si="2"/>
        <v>-32979.393939393944</v>
      </c>
      <c r="AB17" s="1">
        <f t="shared" si="2"/>
        <v>-32979.393939393944</v>
      </c>
      <c r="AC17" s="1">
        <f t="shared" si="2"/>
        <v>-32979.393939393944</v>
      </c>
      <c r="AD17" s="1">
        <f t="shared" si="2"/>
        <v>-32979.393939393944</v>
      </c>
      <c r="AE17" s="1">
        <f t="shared" si="2"/>
        <v>-32979.393939393944</v>
      </c>
      <c r="AF17" s="1">
        <f t="shared" si="2"/>
        <v>-32979.393939393944</v>
      </c>
      <c r="AG17" s="1">
        <f t="shared" si="2"/>
        <v>-32979.393939393944</v>
      </c>
      <c r="AH17" s="1">
        <f t="shared" si="2"/>
        <v>-32979.393939393944</v>
      </c>
      <c r="AI17" s="1">
        <f t="shared" si="2"/>
        <v>-32979.393939393944</v>
      </c>
      <c r="AJ17" s="1">
        <f t="shared" si="2"/>
        <v>-32979.393939393944</v>
      </c>
      <c r="AK17" s="1">
        <f t="shared" si="2"/>
        <v>-32979.393939393944</v>
      </c>
      <c r="AL17" s="1">
        <f t="shared" si="2"/>
        <v>-123672.72727272728</v>
      </c>
      <c r="AM17" s="1">
        <f t="shared" si="2"/>
        <v>-123672.72727272728</v>
      </c>
      <c r="AN17" s="1">
        <f t="shared" si="2"/>
        <v>-123672.72727272728</v>
      </c>
      <c r="AO17" s="1">
        <f t="shared" si="2"/>
        <v>-123672.72727272728</v>
      </c>
      <c r="AP17" s="1">
        <f t="shared" si="2"/>
        <v>-123672.72727272728</v>
      </c>
      <c r="AQ17" s="1">
        <f t="shared" si="2"/>
        <v>-123672.72727272728</v>
      </c>
      <c r="AR17" s="1">
        <f t="shared" si="2"/>
        <v>-123672.72727272728</v>
      </c>
      <c r="AS17" s="1">
        <f t="shared" si="2"/>
        <v>-123672.72727272728</v>
      </c>
      <c r="AT17" s="1">
        <f t="shared" si="2"/>
        <v>-123672.72727272728</v>
      </c>
      <c r="AU17" s="1">
        <f t="shared" si="2"/>
        <v>-123672.72727272728</v>
      </c>
      <c r="AV17" s="1">
        <f t="shared" si="2"/>
        <v>-123672.72727272728</v>
      </c>
      <c r="AW17" s="1">
        <f t="shared" si="2"/>
        <v>-123672.72727272728</v>
      </c>
      <c r="AX17" s="1">
        <f t="shared" si="2"/>
        <v>-123672.72727272728</v>
      </c>
      <c r="AY17" s="1">
        <f t="shared" si="2"/>
        <v>-123672.72727272728</v>
      </c>
      <c r="AZ17" s="1">
        <f t="shared" si="2"/>
        <v>-123672.72727272728</v>
      </c>
      <c r="BA17" s="1">
        <f t="shared" si="2"/>
        <v>-8434480</v>
      </c>
      <c r="BB17" s="1">
        <f>SUM(E17:BA17)</f>
        <v>-10883200</v>
      </c>
    </row>
    <row r="18" spans="1:54" x14ac:dyDescent="0.25">
      <c r="A18" s="1" t="s">
        <v>23</v>
      </c>
      <c r="B18" s="7">
        <v>0.4</v>
      </c>
      <c r="C18" s="1" t="s">
        <v>19</v>
      </c>
      <c r="D18" s="1">
        <f>B18*C11</f>
        <v>21766400</v>
      </c>
      <c r="T18" s="1">
        <f>D18*0.25/33</f>
        <v>164896.9696969697</v>
      </c>
      <c r="U18" s="1">
        <f>T18</f>
        <v>164896.9696969697</v>
      </c>
      <c r="V18" s="1">
        <f t="shared" ref="V18:AZ19" si="3">U18</f>
        <v>164896.9696969697</v>
      </c>
      <c r="W18" s="1">
        <f t="shared" si="3"/>
        <v>164896.9696969697</v>
      </c>
      <c r="X18" s="1">
        <f t="shared" si="3"/>
        <v>164896.9696969697</v>
      </c>
      <c r="Y18" s="1">
        <f t="shared" si="3"/>
        <v>164896.9696969697</v>
      </c>
      <c r="Z18" s="1">
        <f t="shared" si="3"/>
        <v>164896.9696969697</v>
      </c>
      <c r="AA18" s="1">
        <f t="shared" si="3"/>
        <v>164896.9696969697</v>
      </c>
      <c r="AB18" s="1">
        <f t="shared" si="3"/>
        <v>164896.9696969697</v>
      </c>
      <c r="AC18" s="1">
        <f t="shared" si="3"/>
        <v>164896.9696969697</v>
      </c>
      <c r="AD18" s="1">
        <f t="shared" si="3"/>
        <v>164896.9696969697</v>
      </c>
      <c r="AE18" s="1">
        <f t="shared" si="3"/>
        <v>164896.9696969697</v>
      </c>
      <c r="AF18" s="1">
        <f t="shared" si="3"/>
        <v>164896.9696969697</v>
      </c>
      <c r="AG18" s="1">
        <f t="shared" si="3"/>
        <v>164896.9696969697</v>
      </c>
      <c r="AH18" s="1">
        <f t="shared" si="3"/>
        <v>164896.9696969697</v>
      </c>
      <c r="AI18" s="1">
        <f t="shared" si="3"/>
        <v>164896.9696969697</v>
      </c>
      <c r="AJ18" s="1">
        <f t="shared" si="3"/>
        <v>164896.9696969697</v>
      </c>
      <c r="AK18" s="1">
        <f t="shared" si="3"/>
        <v>164896.9696969697</v>
      </c>
      <c r="AL18" s="1">
        <f t="shared" si="3"/>
        <v>164896.9696969697</v>
      </c>
      <c r="AM18" s="1">
        <f t="shared" si="3"/>
        <v>164896.9696969697</v>
      </c>
      <c r="AN18" s="1">
        <f t="shared" si="3"/>
        <v>164896.9696969697</v>
      </c>
      <c r="AO18" s="1">
        <f t="shared" si="3"/>
        <v>164896.9696969697</v>
      </c>
      <c r="AP18" s="1">
        <f t="shared" si="3"/>
        <v>164896.9696969697</v>
      </c>
      <c r="AQ18" s="1">
        <f t="shared" si="3"/>
        <v>164896.9696969697</v>
      </c>
      <c r="AR18" s="1">
        <f t="shared" si="3"/>
        <v>164896.9696969697</v>
      </c>
      <c r="AS18" s="1">
        <f t="shared" si="3"/>
        <v>164896.9696969697</v>
      </c>
      <c r="AT18" s="1">
        <f t="shared" si="3"/>
        <v>164896.9696969697</v>
      </c>
      <c r="AU18" s="1">
        <f t="shared" si="3"/>
        <v>164896.9696969697</v>
      </c>
      <c r="AV18" s="1">
        <f t="shared" si="3"/>
        <v>164896.9696969697</v>
      </c>
      <c r="AW18" s="1">
        <f t="shared" si="3"/>
        <v>164896.9696969697</v>
      </c>
      <c r="AX18" s="1">
        <f t="shared" si="3"/>
        <v>164896.9696969697</v>
      </c>
      <c r="AY18" s="1">
        <f t="shared" si="3"/>
        <v>164896.9696969697</v>
      </c>
      <c r="AZ18" s="1">
        <f t="shared" si="3"/>
        <v>164896.9696969697</v>
      </c>
      <c r="BA18" s="1">
        <f>D18*75%</f>
        <v>16324800</v>
      </c>
      <c r="BB18" s="1">
        <f>SUM(E18:BA18)</f>
        <v>21766400</v>
      </c>
    </row>
    <row r="19" spans="1:54" x14ac:dyDescent="0.25">
      <c r="A19" s="1" t="s">
        <v>24</v>
      </c>
      <c r="B19" s="7">
        <v>0.5</v>
      </c>
      <c r="C19" s="1" t="s">
        <v>19</v>
      </c>
      <c r="D19" s="1">
        <f>B19*C11</f>
        <v>27208000</v>
      </c>
      <c r="AL19" s="1">
        <f>D19*0.25/15</f>
        <v>453466.66666666669</v>
      </c>
      <c r="AM19" s="1">
        <f>AL19</f>
        <v>453466.66666666669</v>
      </c>
      <c r="AN19" s="1">
        <f t="shared" si="3"/>
        <v>453466.66666666669</v>
      </c>
      <c r="AO19" s="1">
        <f t="shared" si="3"/>
        <v>453466.66666666669</v>
      </c>
      <c r="AP19" s="1">
        <f t="shared" si="3"/>
        <v>453466.66666666669</v>
      </c>
      <c r="AQ19" s="1">
        <f t="shared" si="3"/>
        <v>453466.66666666669</v>
      </c>
      <c r="AR19" s="1">
        <f t="shared" si="3"/>
        <v>453466.66666666669</v>
      </c>
      <c r="AS19" s="1">
        <f t="shared" si="3"/>
        <v>453466.66666666669</v>
      </c>
      <c r="AT19" s="1">
        <f t="shared" si="3"/>
        <v>453466.66666666669</v>
      </c>
      <c r="AU19" s="1">
        <f t="shared" si="3"/>
        <v>453466.66666666669</v>
      </c>
      <c r="AV19" s="1">
        <f t="shared" si="3"/>
        <v>453466.66666666669</v>
      </c>
      <c r="AW19" s="1">
        <f t="shared" si="3"/>
        <v>453466.66666666669</v>
      </c>
      <c r="AX19" s="1">
        <f t="shared" si="3"/>
        <v>453466.66666666669</v>
      </c>
      <c r="AY19" s="1">
        <f t="shared" si="3"/>
        <v>453466.66666666669</v>
      </c>
      <c r="AZ19" s="1">
        <f t="shared" si="3"/>
        <v>453466.66666666669</v>
      </c>
      <c r="BA19" s="1">
        <f>D19*75%</f>
        <v>20406000</v>
      </c>
      <c r="BB19" s="1">
        <f>SUM(E19:BA19)</f>
        <v>27208000</v>
      </c>
    </row>
    <row r="20" spans="1:54" x14ac:dyDescent="0.25">
      <c r="A20" s="8" t="s">
        <v>25</v>
      </c>
      <c r="B20" s="9">
        <v>0.1</v>
      </c>
      <c r="C20" s="8" t="s">
        <v>19</v>
      </c>
      <c r="D20" s="8">
        <f>B20*C11</f>
        <v>5441600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>
        <f>D20</f>
        <v>5441600</v>
      </c>
      <c r="BB20" s="1">
        <f>SUM(E20:BA20)</f>
        <v>5441600</v>
      </c>
    </row>
    <row r="21" spans="1:54" x14ac:dyDescent="0.25">
      <c r="A21" s="1" t="s">
        <v>28</v>
      </c>
      <c r="B21" s="6"/>
      <c r="D21" s="1">
        <f>SUM(D13:D20)</f>
        <v>17744683.822758332</v>
      </c>
      <c r="E21" s="1">
        <f>SUM(E13:E20)</f>
        <v>-8344508.5535616698</v>
      </c>
      <c r="F21" s="1">
        <f t="shared" ref="F21:BA21" si="4">SUM(F13:F20)</f>
        <v>0</v>
      </c>
      <c r="G21" s="1">
        <f t="shared" si="4"/>
        <v>0</v>
      </c>
      <c r="H21" s="1">
        <f t="shared" si="4"/>
        <v>-830647.98207999999</v>
      </c>
      <c r="I21" s="1">
        <f t="shared" si="4"/>
        <v>0</v>
      </c>
      <c r="J21" s="1">
        <f t="shared" si="4"/>
        <v>0</v>
      </c>
      <c r="K21" s="1">
        <f t="shared" si="4"/>
        <v>0</v>
      </c>
      <c r="L21" s="1">
        <f t="shared" si="4"/>
        <v>0</v>
      </c>
      <c r="M21" s="1">
        <f t="shared" si="4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131917.57575757575</v>
      </c>
      <c r="U21" s="1">
        <f t="shared" si="4"/>
        <v>131917.57575757575</v>
      </c>
      <c r="V21" s="1">
        <f t="shared" si="4"/>
        <v>131917.57575757575</v>
      </c>
      <c r="W21" s="1">
        <f t="shared" si="4"/>
        <v>131917.57575757575</v>
      </c>
      <c r="X21" s="1">
        <f t="shared" si="4"/>
        <v>131917.57575757575</v>
      </c>
      <c r="Y21" s="1">
        <f t="shared" si="4"/>
        <v>131917.57575757575</v>
      </c>
      <c r="Z21" s="1">
        <f t="shared" si="4"/>
        <v>131917.57575757575</v>
      </c>
      <c r="AA21" s="1">
        <f t="shared" si="4"/>
        <v>131917.57575757575</v>
      </c>
      <c r="AB21" s="1">
        <f t="shared" si="4"/>
        <v>131917.57575757575</v>
      </c>
      <c r="AC21" s="1">
        <f t="shared" si="4"/>
        <v>-560289.07597575756</v>
      </c>
      <c r="AD21" s="1">
        <f t="shared" si="4"/>
        <v>-560289.07597575756</v>
      </c>
      <c r="AE21" s="1">
        <f t="shared" si="4"/>
        <v>-560289.07597575756</v>
      </c>
      <c r="AF21" s="1">
        <f t="shared" si="4"/>
        <v>-560289.07597575756</v>
      </c>
      <c r="AG21" s="1">
        <f t="shared" si="4"/>
        <v>-560289.07597575756</v>
      </c>
      <c r="AH21" s="1">
        <f t="shared" si="4"/>
        <v>-560289.07597575756</v>
      </c>
      <c r="AI21" s="1">
        <f t="shared" si="4"/>
        <v>-560289.07597575756</v>
      </c>
      <c r="AJ21" s="1">
        <f t="shared" si="4"/>
        <v>-560289.07597575756</v>
      </c>
      <c r="AK21" s="1">
        <f t="shared" si="4"/>
        <v>-560289.07597575756</v>
      </c>
      <c r="AL21" s="1">
        <f t="shared" si="4"/>
        <v>-197515.74264242424</v>
      </c>
      <c r="AM21" s="1">
        <f t="shared" si="4"/>
        <v>-197515.74264242424</v>
      </c>
      <c r="AN21" s="1">
        <f t="shared" si="4"/>
        <v>-197515.74264242424</v>
      </c>
      <c r="AO21" s="1">
        <f t="shared" si="4"/>
        <v>-197515.74264242424</v>
      </c>
      <c r="AP21" s="1">
        <f t="shared" si="4"/>
        <v>-197515.74264242424</v>
      </c>
      <c r="AQ21" s="1">
        <f t="shared" si="4"/>
        <v>-197515.74264242424</v>
      </c>
      <c r="AR21" s="1">
        <f t="shared" si="4"/>
        <v>-197515.74264242424</v>
      </c>
      <c r="AS21" s="1">
        <f t="shared" si="4"/>
        <v>-197515.74264242424</v>
      </c>
      <c r="AT21" s="1">
        <f t="shared" si="4"/>
        <v>-197515.74264242424</v>
      </c>
      <c r="AU21" s="1">
        <f t="shared" si="4"/>
        <v>-197515.74264242424</v>
      </c>
      <c r="AV21" s="1">
        <f t="shared" si="4"/>
        <v>-197515.74264242424</v>
      </c>
      <c r="AW21" s="1">
        <f t="shared" si="4"/>
        <v>-197515.74264242424</v>
      </c>
      <c r="AX21" s="1">
        <f t="shared" si="4"/>
        <v>-197515.74264242424</v>
      </c>
      <c r="AY21" s="1">
        <f t="shared" si="4"/>
        <v>-197515.74264242424</v>
      </c>
      <c r="AZ21" s="1">
        <f t="shared" si="4"/>
        <v>-197515.74264242424</v>
      </c>
      <c r="BA21" s="1">
        <f t="shared" si="4"/>
        <v>33737920</v>
      </c>
      <c r="BB21" s="1">
        <f>SUM(E21:BA21)</f>
        <v>17744683.822758324</v>
      </c>
    </row>
    <row r="22" spans="1:54" x14ac:dyDescent="0.25">
      <c r="A22" s="1" t="s">
        <v>33</v>
      </c>
      <c r="B22" s="6"/>
      <c r="E22" s="1">
        <f>E21</f>
        <v>-8344508.5535616698</v>
      </c>
      <c r="F22" s="1">
        <f>E22+F21</f>
        <v>-8344508.5535616698</v>
      </c>
      <c r="G22" s="1">
        <f t="shared" ref="G22:BA22" si="5">F22+G21</f>
        <v>-8344508.5535616698</v>
      </c>
      <c r="H22" s="1">
        <f t="shared" si="5"/>
        <v>-9175156.5356416702</v>
      </c>
      <c r="I22" s="1">
        <f t="shared" si="5"/>
        <v>-9175156.5356416702</v>
      </c>
      <c r="J22" s="1">
        <f t="shared" si="5"/>
        <v>-9175156.5356416702</v>
      </c>
      <c r="K22" s="1">
        <f t="shared" si="5"/>
        <v>-9175156.5356416702</v>
      </c>
      <c r="L22" s="1">
        <f t="shared" si="5"/>
        <v>-9175156.5356416702</v>
      </c>
      <c r="M22" s="1">
        <f t="shared" si="5"/>
        <v>-9175156.5356416702</v>
      </c>
      <c r="N22" s="1">
        <f t="shared" si="5"/>
        <v>-9175156.5356416702</v>
      </c>
      <c r="O22" s="1">
        <f t="shared" si="5"/>
        <v>-9175156.5356416702</v>
      </c>
      <c r="P22" s="1">
        <f t="shared" si="5"/>
        <v>-9175156.5356416702</v>
      </c>
      <c r="Q22" s="1">
        <f t="shared" si="5"/>
        <v>-9175156.5356416702</v>
      </c>
      <c r="R22" s="1">
        <f t="shared" si="5"/>
        <v>-9175156.5356416702</v>
      </c>
      <c r="S22" s="1">
        <f t="shared" si="5"/>
        <v>-9175156.5356416702</v>
      </c>
      <c r="T22" s="1">
        <f t="shared" si="5"/>
        <v>-9043238.9598840941</v>
      </c>
      <c r="U22" s="1">
        <f t="shared" si="5"/>
        <v>-8911321.3841265179</v>
      </c>
      <c r="V22" s="1">
        <f t="shared" si="5"/>
        <v>-8779403.8083689418</v>
      </c>
      <c r="W22" s="1">
        <f t="shared" si="5"/>
        <v>-8647486.2326113656</v>
      </c>
      <c r="X22" s="1">
        <f t="shared" si="5"/>
        <v>-8515568.6568537895</v>
      </c>
      <c r="Y22" s="1">
        <f t="shared" si="5"/>
        <v>-8383651.0810962133</v>
      </c>
      <c r="Z22" s="1">
        <f t="shared" si="5"/>
        <v>-8251733.5053386372</v>
      </c>
      <c r="AA22" s="1">
        <f t="shared" si="5"/>
        <v>-8119815.929581061</v>
      </c>
      <c r="AB22" s="1">
        <f t="shared" si="5"/>
        <v>-7987898.3538234849</v>
      </c>
      <c r="AC22" s="1">
        <f t="shared" si="5"/>
        <v>-8548187.4297992419</v>
      </c>
      <c r="AD22" s="1">
        <f t="shared" si="5"/>
        <v>-9108476.505774999</v>
      </c>
      <c r="AE22" s="1">
        <f t="shared" si="5"/>
        <v>-9668765.5817507561</v>
      </c>
      <c r="AF22" s="1">
        <f t="shared" si="5"/>
        <v>-10229054.657726513</v>
      </c>
      <c r="AG22" s="1">
        <f t="shared" si="5"/>
        <v>-10789343.73370227</v>
      </c>
      <c r="AH22" s="1">
        <f t="shared" si="5"/>
        <v>-11349632.809678027</v>
      </c>
      <c r="AI22" s="1">
        <f t="shared" si="5"/>
        <v>-11909921.885653784</v>
      </c>
      <c r="AJ22" s="1">
        <f t="shared" si="5"/>
        <v>-12470210.961629542</v>
      </c>
      <c r="AK22" s="1">
        <f t="shared" si="5"/>
        <v>-13030500.037605299</v>
      </c>
      <c r="AL22" s="1">
        <f t="shared" si="5"/>
        <v>-13228015.780247724</v>
      </c>
      <c r="AM22" s="1">
        <f t="shared" si="5"/>
        <v>-13425531.522890149</v>
      </c>
      <c r="AN22" s="1">
        <f t="shared" si="5"/>
        <v>-13623047.265532574</v>
      </c>
      <c r="AO22" s="1">
        <f t="shared" si="5"/>
        <v>-13820563.008174999</v>
      </c>
      <c r="AP22" s="1">
        <f t="shared" si="5"/>
        <v>-14018078.750817424</v>
      </c>
      <c r="AQ22" s="1">
        <f t="shared" si="5"/>
        <v>-14215594.493459849</v>
      </c>
      <c r="AR22" s="1">
        <f t="shared" si="5"/>
        <v>-14413110.236102274</v>
      </c>
      <c r="AS22" s="1">
        <f t="shared" si="5"/>
        <v>-14610625.978744699</v>
      </c>
      <c r="AT22" s="1">
        <f t="shared" si="5"/>
        <v>-14808141.721387124</v>
      </c>
      <c r="AU22" s="1">
        <f t="shared" si="5"/>
        <v>-15005657.464029549</v>
      </c>
      <c r="AV22" s="1">
        <f t="shared" si="5"/>
        <v>-15203173.206671974</v>
      </c>
      <c r="AW22" s="1">
        <f t="shared" si="5"/>
        <v>-15400688.949314399</v>
      </c>
      <c r="AX22" s="1">
        <f t="shared" si="5"/>
        <v>-15598204.691956824</v>
      </c>
      <c r="AY22" s="1">
        <f t="shared" si="5"/>
        <v>-15795720.434599249</v>
      </c>
      <c r="AZ22" s="1">
        <f t="shared" si="5"/>
        <v>-15993236.177241674</v>
      </c>
      <c r="BA22" s="1">
        <f t="shared" si="5"/>
        <v>17744683.822758324</v>
      </c>
    </row>
    <row r="23" spans="1:54" x14ac:dyDescent="0.25">
      <c r="A23" s="1" t="s">
        <v>27</v>
      </c>
      <c r="B23" s="6"/>
      <c r="D23" s="1">
        <f>D21*D22</f>
        <v>0</v>
      </c>
    </row>
    <row r="24" spans="1:54" x14ac:dyDescent="0.25">
      <c r="A24" s="1" t="s">
        <v>29</v>
      </c>
      <c r="D24" s="1">
        <f>NPV(C1,F21:BA21)+E21</f>
        <v>6949183.6080720564</v>
      </c>
    </row>
    <row r="25" spans="1:54" x14ac:dyDescent="0.25">
      <c r="A25" s="1" t="s">
        <v>31</v>
      </c>
      <c r="E25" s="1">
        <f>SUM(E18:E20)</f>
        <v>0</v>
      </c>
      <c r="F25" s="1">
        <f t="shared" ref="F25:BA25" si="6">SUM(F18:F20)</f>
        <v>0</v>
      </c>
      <c r="G25" s="1">
        <f t="shared" si="6"/>
        <v>0</v>
      </c>
      <c r="H25" s="1">
        <f t="shared" si="6"/>
        <v>0</v>
      </c>
      <c r="I25" s="1">
        <f t="shared" si="6"/>
        <v>0</v>
      </c>
      <c r="J25" s="1">
        <f t="shared" si="6"/>
        <v>0</v>
      </c>
      <c r="K25" s="1">
        <f t="shared" si="6"/>
        <v>0</v>
      </c>
      <c r="L25" s="1">
        <f t="shared" si="6"/>
        <v>0</v>
      </c>
      <c r="M25" s="1">
        <f t="shared" si="6"/>
        <v>0</v>
      </c>
      <c r="N25" s="1">
        <f t="shared" si="6"/>
        <v>0</v>
      </c>
      <c r="O25" s="1">
        <f t="shared" si="6"/>
        <v>0</v>
      </c>
      <c r="P25" s="1">
        <f t="shared" si="6"/>
        <v>0</v>
      </c>
      <c r="Q25" s="1">
        <f t="shared" si="6"/>
        <v>0</v>
      </c>
      <c r="R25" s="1">
        <f t="shared" si="6"/>
        <v>0</v>
      </c>
      <c r="S25" s="1">
        <f t="shared" si="6"/>
        <v>0</v>
      </c>
      <c r="T25" s="1">
        <f t="shared" si="6"/>
        <v>164896.9696969697</v>
      </c>
      <c r="U25" s="1">
        <f t="shared" si="6"/>
        <v>164896.9696969697</v>
      </c>
      <c r="V25" s="1">
        <f t="shared" si="6"/>
        <v>164896.9696969697</v>
      </c>
      <c r="W25" s="1">
        <f t="shared" si="6"/>
        <v>164896.9696969697</v>
      </c>
      <c r="X25" s="1">
        <f t="shared" si="6"/>
        <v>164896.9696969697</v>
      </c>
      <c r="Y25" s="1">
        <f t="shared" si="6"/>
        <v>164896.9696969697</v>
      </c>
      <c r="Z25" s="1">
        <f t="shared" si="6"/>
        <v>164896.9696969697</v>
      </c>
      <c r="AA25" s="1">
        <f t="shared" si="6"/>
        <v>164896.9696969697</v>
      </c>
      <c r="AB25" s="1">
        <f t="shared" si="6"/>
        <v>164896.9696969697</v>
      </c>
      <c r="AC25" s="1">
        <f t="shared" si="6"/>
        <v>164896.9696969697</v>
      </c>
      <c r="AD25" s="1">
        <f t="shared" si="6"/>
        <v>164896.9696969697</v>
      </c>
      <c r="AE25" s="1">
        <f t="shared" si="6"/>
        <v>164896.9696969697</v>
      </c>
      <c r="AF25" s="1">
        <f t="shared" si="6"/>
        <v>164896.9696969697</v>
      </c>
      <c r="AG25" s="1">
        <f t="shared" si="6"/>
        <v>164896.9696969697</v>
      </c>
      <c r="AH25" s="1">
        <f t="shared" si="6"/>
        <v>164896.9696969697</v>
      </c>
      <c r="AI25" s="1">
        <f t="shared" si="6"/>
        <v>164896.9696969697</v>
      </c>
      <c r="AJ25" s="1">
        <f t="shared" si="6"/>
        <v>164896.9696969697</v>
      </c>
      <c r="AK25" s="1">
        <f t="shared" si="6"/>
        <v>164896.9696969697</v>
      </c>
      <c r="AL25" s="1">
        <f t="shared" si="6"/>
        <v>618363.63636363635</v>
      </c>
      <c r="AM25" s="1">
        <f t="shared" si="6"/>
        <v>618363.63636363635</v>
      </c>
      <c r="AN25" s="1">
        <f t="shared" si="6"/>
        <v>618363.63636363635</v>
      </c>
      <c r="AO25" s="1">
        <f t="shared" si="6"/>
        <v>618363.63636363635</v>
      </c>
      <c r="AP25" s="1">
        <f t="shared" si="6"/>
        <v>618363.63636363635</v>
      </c>
      <c r="AQ25" s="1">
        <f t="shared" si="6"/>
        <v>618363.63636363635</v>
      </c>
      <c r="AR25" s="1">
        <f t="shared" si="6"/>
        <v>618363.63636363635</v>
      </c>
      <c r="AS25" s="1">
        <f t="shared" si="6"/>
        <v>618363.63636363635</v>
      </c>
      <c r="AT25" s="1">
        <f t="shared" si="6"/>
        <v>618363.63636363635</v>
      </c>
      <c r="AU25" s="1">
        <f t="shared" si="6"/>
        <v>618363.63636363635</v>
      </c>
      <c r="AV25" s="1">
        <f t="shared" si="6"/>
        <v>618363.63636363635</v>
      </c>
      <c r="AW25" s="1">
        <f t="shared" si="6"/>
        <v>618363.63636363635</v>
      </c>
      <c r="AX25" s="1">
        <f t="shared" si="6"/>
        <v>618363.63636363635</v>
      </c>
      <c r="AY25" s="1">
        <f t="shared" si="6"/>
        <v>618363.63636363635</v>
      </c>
      <c r="AZ25" s="1">
        <f t="shared" si="6"/>
        <v>618363.63636363635</v>
      </c>
      <c r="BA25" s="1">
        <f t="shared" si="6"/>
        <v>42172400</v>
      </c>
      <c r="BB25" s="1">
        <f>SUM(E25:BA25)</f>
        <v>54416000</v>
      </c>
    </row>
    <row r="26" spans="1:54" x14ac:dyDescent="0.25">
      <c r="A26" s="1" t="s">
        <v>32</v>
      </c>
      <c r="D26" s="1">
        <f>NPV(C1,F25:BA25)+E25</f>
        <v>34745918.040360279</v>
      </c>
    </row>
    <row r="27" spans="1:54" x14ac:dyDescent="0.25">
      <c r="A27" s="1" t="s">
        <v>30</v>
      </c>
      <c r="D27" s="10">
        <f>D24/D26</f>
        <v>0.2</v>
      </c>
    </row>
    <row r="28" spans="1:54" x14ac:dyDescent="0.25">
      <c r="A28" s="1" t="s">
        <v>34</v>
      </c>
      <c r="D28" s="1">
        <f>MIN(E22:BA22)</f>
        <v>-15993236.177241674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topLeftCell="A16" workbookViewId="0">
      <selection activeCell="C34" sqref="C34"/>
    </sheetView>
  </sheetViews>
  <sheetFormatPr defaultRowHeight="15" x14ac:dyDescent="0.25"/>
  <cols>
    <col min="1" max="1" width="19.7109375" style="1" customWidth="1"/>
    <col min="2" max="2" width="9.140625" style="1"/>
    <col min="3" max="3" width="13.140625" style="1" bestFit="1" customWidth="1"/>
    <col min="4" max="4" width="12.42578125" style="1" bestFit="1" customWidth="1"/>
    <col min="5" max="5" width="12" style="1" bestFit="1" customWidth="1"/>
    <col min="6" max="31" width="10.28515625" style="1" bestFit="1" customWidth="1"/>
    <col min="32" max="52" width="11.28515625" style="1" bestFit="1" customWidth="1"/>
    <col min="53" max="53" width="12" style="1" bestFit="1" customWidth="1"/>
    <col min="54" max="54" width="12.42578125" style="1" bestFit="1" customWidth="1"/>
    <col min="55" max="16384" width="9.140625" style="1"/>
  </cols>
  <sheetData>
    <row r="1" spans="1:54" x14ac:dyDescent="0.25">
      <c r="A1" s="1" t="s">
        <v>21</v>
      </c>
      <c r="B1" s="1" t="s">
        <v>22</v>
      </c>
      <c r="C1" s="6">
        <v>0.01</v>
      </c>
    </row>
    <row r="2" spans="1:54" x14ac:dyDescent="0.25">
      <c r="A2" s="1" t="s">
        <v>3</v>
      </c>
      <c r="B2" s="1" t="s">
        <v>1</v>
      </c>
      <c r="C2" s="2">
        <v>1432</v>
      </c>
      <c r="E2" s="1" t="s">
        <v>35</v>
      </c>
      <c r="F2" s="7">
        <v>1</v>
      </c>
    </row>
    <row r="3" spans="1:54" x14ac:dyDescent="0.25">
      <c r="A3" s="1" t="s">
        <v>4</v>
      </c>
      <c r="C3" s="5">
        <v>4</v>
      </c>
    </row>
    <row r="4" spans="1:54" x14ac:dyDescent="0.25">
      <c r="A4" s="1" t="s">
        <v>5</v>
      </c>
      <c r="C4" s="1">
        <f>C2*C3</f>
        <v>5728</v>
      </c>
      <c r="E4" s="1" t="s">
        <v>37</v>
      </c>
      <c r="H4" s="1">
        <v>5728</v>
      </c>
      <c r="I4" s="10">
        <f>H4/$H$4</f>
        <v>1</v>
      </c>
    </row>
    <row r="5" spans="1:54" x14ac:dyDescent="0.25">
      <c r="A5" s="1" t="s">
        <v>36</v>
      </c>
      <c r="C5" s="2">
        <v>3431.8087006801275</v>
      </c>
      <c r="E5" s="1" t="s">
        <v>38</v>
      </c>
      <c r="H5" s="8">
        <v>3431.8087006801275</v>
      </c>
      <c r="I5" s="10">
        <f t="shared" ref="I5:I6" si="0">H5/$H$4</f>
        <v>0.59912861394555295</v>
      </c>
    </row>
    <row r="6" spans="1:54" x14ac:dyDescent="0.25">
      <c r="A6" s="1" t="s">
        <v>13</v>
      </c>
      <c r="C6" s="5">
        <v>1.6</v>
      </c>
      <c r="E6" s="1" t="s">
        <v>39</v>
      </c>
      <c r="H6" s="1">
        <f>H4-H5</f>
        <v>2296.1912993198725</v>
      </c>
      <c r="I6" s="10">
        <f t="shared" si="0"/>
        <v>0.400871386054447</v>
      </c>
    </row>
    <row r="7" spans="1:54" x14ac:dyDescent="0.25">
      <c r="A7" s="1" t="s">
        <v>12</v>
      </c>
      <c r="B7" s="1" t="s">
        <v>1</v>
      </c>
      <c r="C7" s="1">
        <f>C4*C6</f>
        <v>9164.8000000000011</v>
      </c>
    </row>
    <row r="8" spans="1:54" x14ac:dyDescent="0.25">
      <c r="A8" s="1" t="s">
        <v>6</v>
      </c>
      <c r="B8" s="1" t="s">
        <v>7</v>
      </c>
      <c r="C8" s="2">
        <v>5445.9539977821159</v>
      </c>
    </row>
    <row r="9" spans="1:54" x14ac:dyDescent="0.25">
      <c r="A9" s="1" t="s">
        <v>0</v>
      </c>
      <c r="B9" s="1" t="s">
        <v>1</v>
      </c>
      <c r="C9" s="4">
        <v>1812.6919999999998</v>
      </c>
    </row>
    <row r="10" spans="1:54" x14ac:dyDescent="0.25">
      <c r="A10" s="1" t="s">
        <v>20</v>
      </c>
      <c r="B10" s="1" t="s">
        <v>7</v>
      </c>
      <c r="C10" s="4">
        <v>9500</v>
      </c>
    </row>
    <row r="11" spans="1:54" x14ac:dyDescent="0.25">
      <c r="A11" s="1" t="s">
        <v>19</v>
      </c>
      <c r="B11" s="6"/>
      <c r="C11" s="1">
        <f>C10*C5</f>
        <v>32602182.656461209</v>
      </c>
    </row>
    <row r="12" spans="1:54" s="3" customFormat="1" x14ac:dyDescent="0.25">
      <c r="A12" s="3" t="s">
        <v>8</v>
      </c>
      <c r="B12" s="3" t="s">
        <v>9</v>
      </c>
      <c r="C12" s="3" t="s">
        <v>10</v>
      </c>
      <c r="D12" s="3" t="s">
        <v>11</v>
      </c>
      <c r="E12" s="3">
        <v>0</v>
      </c>
      <c r="F12" s="3">
        <v>1</v>
      </c>
      <c r="G12" s="3">
        <v>2</v>
      </c>
      <c r="H12" s="3">
        <v>3</v>
      </c>
      <c r="I12" s="3">
        <v>4</v>
      </c>
      <c r="J12" s="3">
        <v>5</v>
      </c>
      <c r="K12" s="3">
        <v>6</v>
      </c>
      <c r="L12" s="3">
        <v>7</v>
      </c>
      <c r="M12" s="3">
        <v>8</v>
      </c>
      <c r="N12" s="3">
        <v>9</v>
      </c>
      <c r="O12" s="3">
        <v>10</v>
      </c>
      <c r="P12" s="3">
        <v>11</v>
      </c>
      <c r="Q12" s="3">
        <v>12</v>
      </c>
      <c r="R12" s="3">
        <v>13</v>
      </c>
      <c r="S12" s="3">
        <v>14</v>
      </c>
      <c r="T12" s="3">
        <v>15</v>
      </c>
      <c r="U12" s="3">
        <v>16</v>
      </c>
      <c r="V12" s="3">
        <v>17</v>
      </c>
      <c r="W12" s="3">
        <v>18</v>
      </c>
      <c r="X12" s="3">
        <v>19</v>
      </c>
      <c r="Y12" s="3">
        <v>20</v>
      </c>
      <c r="Z12" s="3">
        <v>21</v>
      </c>
      <c r="AA12" s="3">
        <v>22</v>
      </c>
      <c r="AB12" s="3">
        <v>23</v>
      </c>
      <c r="AC12" s="3">
        <v>24</v>
      </c>
      <c r="AD12" s="3">
        <v>25</v>
      </c>
      <c r="AE12" s="3">
        <v>26</v>
      </c>
      <c r="AF12" s="3">
        <v>27</v>
      </c>
      <c r="AG12" s="3">
        <v>28</v>
      </c>
      <c r="AH12" s="3">
        <v>29</v>
      </c>
      <c r="AI12" s="3">
        <v>30</v>
      </c>
      <c r="AJ12" s="3">
        <v>31</v>
      </c>
      <c r="AK12" s="3">
        <v>32</v>
      </c>
      <c r="AL12" s="3">
        <v>33</v>
      </c>
      <c r="AM12" s="3">
        <v>34</v>
      </c>
      <c r="AN12" s="3">
        <v>35</v>
      </c>
      <c r="AO12" s="3">
        <v>36</v>
      </c>
      <c r="AP12" s="3">
        <v>37</v>
      </c>
      <c r="AQ12" s="3">
        <v>38</v>
      </c>
      <c r="AR12" s="3">
        <v>39</v>
      </c>
      <c r="AS12" s="3">
        <v>40</v>
      </c>
      <c r="AT12" s="3">
        <v>41</v>
      </c>
      <c r="AU12" s="3">
        <v>42</v>
      </c>
      <c r="AV12" s="3">
        <v>43</v>
      </c>
      <c r="AW12" s="3">
        <v>44</v>
      </c>
      <c r="AX12" s="3">
        <v>45</v>
      </c>
      <c r="AY12" s="3">
        <v>46</v>
      </c>
      <c r="AZ12" s="3">
        <v>47</v>
      </c>
      <c r="BA12" s="3">
        <v>48</v>
      </c>
      <c r="BB12" s="3" t="s">
        <v>26</v>
      </c>
    </row>
    <row r="13" spans="1:54" x14ac:dyDescent="0.25">
      <c r="A13" s="1" t="s">
        <v>14</v>
      </c>
      <c r="B13" s="6"/>
      <c r="D13" s="1">
        <f>-C2*C8*(1-F2)</f>
        <v>0</v>
      </c>
      <c r="E13" s="1">
        <f>D13</f>
        <v>0</v>
      </c>
      <c r="BB13" s="1">
        <f>SUM(E13:BA13)</f>
        <v>0</v>
      </c>
    </row>
    <row r="14" spans="1:54" x14ac:dyDescent="0.25">
      <c r="A14" s="1" t="s">
        <v>15</v>
      </c>
      <c r="B14" s="6"/>
      <c r="D14" s="1">
        <f>-C7*C9</f>
        <v>-16612959.6416</v>
      </c>
      <c r="AC14" s="1">
        <f>D14/24</f>
        <v>-692206.65173333336</v>
      </c>
      <c r="AD14" s="1">
        <f>AC14</f>
        <v>-692206.65173333336</v>
      </c>
      <c r="AE14" s="1">
        <f t="shared" ref="AE14:AZ14" si="1">AD14</f>
        <v>-692206.65173333336</v>
      </c>
      <c r="AF14" s="1">
        <f t="shared" si="1"/>
        <v>-692206.65173333336</v>
      </c>
      <c r="AG14" s="1">
        <f t="shared" si="1"/>
        <v>-692206.65173333336</v>
      </c>
      <c r="AH14" s="1">
        <f t="shared" si="1"/>
        <v>-692206.65173333336</v>
      </c>
      <c r="AI14" s="1">
        <f t="shared" si="1"/>
        <v>-692206.65173333336</v>
      </c>
      <c r="AJ14" s="1">
        <f t="shared" si="1"/>
        <v>-692206.65173333336</v>
      </c>
      <c r="AK14" s="1">
        <f t="shared" si="1"/>
        <v>-692206.65173333336</v>
      </c>
      <c r="AL14" s="1">
        <f t="shared" si="1"/>
        <v>-692206.65173333336</v>
      </c>
      <c r="AM14" s="1">
        <f t="shared" si="1"/>
        <v>-692206.65173333336</v>
      </c>
      <c r="AN14" s="1">
        <f t="shared" si="1"/>
        <v>-692206.65173333336</v>
      </c>
      <c r="AO14" s="1">
        <f t="shared" si="1"/>
        <v>-692206.65173333336</v>
      </c>
      <c r="AP14" s="1">
        <f t="shared" si="1"/>
        <v>-692206.65173333336</v>
      </c>
      <c r="AQ14" s="1">
        <f t="shared" si="1"/>
        <v>-692206.65173333336</v>
      </c>
      <c r="AR14" s="1">
        <f t="shared" si="1"/>
        <v>-692206.65173333336</v>
      </c>
      <c r="AS14" s="1">
        <f t="shared" si="1"/>
        <v>-692206.65173333336</v>
      </c>
      <c r="AT14" s="1">
        <f t="shared" si="1"/>
        <v>-692206.65173333336</v>
      </c>
      <c r="AU14" s="1">
        <f t="shared" si="1"/>
        <v>-692206.65173333336</v>
      </c>
      <c r="AV14" s="1">
        <f t="shared" si="1"/>
        <v>-692206.65173333336</v>
      </c>
      <c r="AW14" s="1">
        <f t="shared" si="1"/>
        <v>-692206.65173333336</v>
      </c>
      <c r="AX14" s="1">
        <f t="shared" si="1"/>
        <v>-692206.65173333336</v>
      </c>
      <c r="AY14" s="1">
        <f t="shared" si="1"/>
        <v>-692206.65173333336</v>
      </c>
      <c r="AZ14" s="1">
        <f t="shared" si="1"/>
        <v>-692206.65173333336</v>
      </c>
      <c r="BB14" s="1">
        <f>SUM(E14:BA14)</f>
        <v>-16612959.6416</v>
      </c>
    </row>
    <row r="15" spans="1:54" x14ac:dyDescent="0.25">
      <c r="A15" s="1" t="s">
        <v>2</v>
      </c>
      <c r="B15" s="7">
        <v>0.05</v>
      </c>
      <c r="C15" s="1" t="s">
        <v>15</v>
      </c>
      <c r="D15" s="1">
        <f>B15*D14</f>
        <v>-830647.98207999999</v>
      </c>
      <c r="H15" s="1">
        <f>D15</f>
        <v>-830647.98207999999</v>
      </c>
      <c r="BB15" s="1">
        <f>SUM(E15:BA15)</f>
        <v>-830647.98207999999</v>
      </c>
    </row>
    <row r="16" spans="1:54" x14ac:dyDescent="0.25">
      <c r="A16" s="1" t="s">
        <v>16</v>
      </c>
      <c r="B16" s="7">
        <v>7.0000000000000007E-2</v>
      </c>
      <c r="C16" s="1" t="s">
        <v>17</v>
      </c>
      <c r="D16" s="1">
        <f>-B16*C8*C2</f>
        <v>-545902.42873767938</v>
      </c>
      <c r="E16" s="1">
        <f>B16*E13</f>
        <v>0</v>
      </c>
      <c r="BB16" s="1">
        <f>SUM(E16:BA16)</f>
        <v>0</v>
      </c>
    </row>
    <row r="17" spans="1:54" x14ac:dyDescent="0.25">
      <c r="A17" s="1" t="s">
        <v>18</v>
      </c>
      <c r="B17" s="7">
        <v>0.2</v>
      </c>
      <c r="C17" s="1" t="s">
        <v>19</v>
      </c>
      <c r="D17" s="1">
        <f>-B17*C11</f>
        <v>-6520436.531292242</v>
      </c>
      <c r="E17" s="1">
        <f>$B$17*SUM(E18:E20)</f>
        <v>0</v>
      </c>
      <c r="F17" s="1">
        <f t="shared" ref="F17" si="2">$B$17*SUM(F18:F20)</f>
        <v>0</v>
      </c>
      <c r="G17" s="1">
        <f>-$B$17*SUM(G18:G20)</f>
        <v>0</v>
      </c>
      <c r="H17" s="1">
        <f t="shared" ref="H17:BA17" si="3">-$B$17*SUM(H18:H20)</f>
        <v>0</v>
      </c>
      <c r="I17" s="1">
        <f t="shared" si="3"/>
        <v>0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-19758.898579673463</v>
      </c>
      <c r="U17" s="1">
        <f t="shared" si="3"/>
        <v>-19758.898579673463</v>
      </c>
      <c r="V17" s="1">
        <f t="shared" si="3"/>
        <v>-19758.898579673463</v>
      </c>
      <c r="W17" s="1">
        <f t="shared" si="3"/>
        <v>-19758.898579673463</v>
      </c>
      <c r="X17" s="1">
        <f t="shared" si="3"/>
        <v>-19758.898579673463</v>
      </c>
      <c r="Y17" s="1">
        <f t="shared" si="3"/>
        <v>-19758.898579673463</v>
      </c>
      <c r="Z17" s="1">
        <f t="shared" si="3"/>
        <v>-19758.898579673463</v>
      </c>
      <c r="AA17" s="1">
        <f t="shared" si="3"/>
        <v>-19758.898579673463</v>
      </c>
      <c r="AB17" s="1">
        <f t="shared" si="3"/>
        <v>-19758.898579673463</v>
      </c>
      <c r="AC17" s="1">
        <f t="shared" si="3"/>
        <v>-19758.898579673463</v>
      </c>
      <c r="AD17" s="1">
        <f t="shared" si="3"/>
        <v>-19758.898579673463</v>
      </c>
      <c r="AE17" s="1">
        <f t="shared" si="3"/>
        <v>-19758.898579673463</v>
      </c>
      <c r="AF17" s="1">
        <f t="shared" si="3"/>
        <v>-19758.898579673463</v>
      </c>
      <c r="AG17" s="1">
        <f t="shared" si="3"/>
        <v>-19758.898579673463</v>
      </c>
      <c r="AH17" s="1">
        <f t="shared" si="3"/>
        <v>-19758.898579673463</v>
      </c>
      <c r="AI17" s="1">
        <f t="shared" si="3"/>
        <v>-19758.898579673463</v>
      </c>
      <c r="AJ17" s="1">
        <f t="shared" si="3"/>
        <v>-19758.898579673463</v>
      </c>
      <c r="AK17" s="1">
        <f t="shared" si="3"/>
        <v>-19758.898579673463</v>
      </c>
      <c r="AL17" s="1">
        <f t="shared" si="3"/>
        <v>-74095.86967377548</v>
      </c>
      <c r="AM17" s="1">
        <f t="shared" si="3"/>
        <v>-74095.86967377548</v>
      </c>
      <c r="AN17" s="1">
        <f t="shared" si="3"/>
        <v>-74095.86967377548</v>
      </c>
      <c r="AO17" s="1">
        <f t="shared" si="3"/>
        <v>-74095.86967377548</v>
      </c>
      <c r="AP17" s="1">
        <f t="shared" si="3"/>
        <v>-74095.86967377548</v>
      </c>
      <c r="AQ17" s="1">
        <f t="shared" si="3"/>
        <v>-74095.86967377548</v>
      </c>
      <c r="AR17" s="1">
        <f t="shared" si="3"/>
        <v>-74095.86967377548</v>
      </c>
      <c r="AS17" s="1">
        <f t="shared" si="3"/>
        <v>-74095.86967377548</v>
      </c>
      <c r="AT17" s="1">
        <f t="shared" si="3"/>
        <v>-74095.86967377548</v>
      </c>
      <c r="AU17" s="1">
        <f t="shared" si="3"/>
        <v>-74095.86967377548</v>
      </c>
      <c r="AV17" s="1">
        <f t="shared" si="3"/>
        <v>-74095.86967377548</v>
      </c>
      <c r="AW17" s="1">
        <f t="shared" si="3"/>
        <v>-74095.86967377548</v>
      </c>
      <c r="AX17" s="1">
        <f t="shared" si="3"/>
        <v>-74095.86967377548</v>
      </c>
      <c r="AY17" s="1">
        <f t="shared" si="3"/>
        <v>-74095.86967377548</v>
      </c>
      <c r="AZ17" s="1">
        <f t="shared" si="3"/>
        <v>-74095.86967377548</v>
      </c>
      <c r="BA17" s="1">
        <f t="shared" si="3"/>
        <v>-5053338.3117514886</v>
      </c>
      <c r="BB17" s="1">
        <f>SUM(E17:BA17)</f>
        <v>-6520436.5312922439</v>
      </c>
    </row>
    <row r="18" spans="1:54" x14ac:dyDescent="0.25">
      <c r="A18" s="1" t="s">
        <v>23</v>
      </c>
      <c r="B18" s="7">
        <v>0.4</v>
      </c>
      <c r="C18" s="1" t="s">
        <v>19</v>
      </c>
      <c r="D18" s="1">
        <f>B18*C11</f>
        <v>13040873.062584484</v>
      </c>
      <c r="T18" s="1">
        <f>D18*0.25/33</f>
        <v>98794.492898367302</v>
      </c>
      <c r="U18" s="1">
        <f>T18</f>
        <v>98794.492898367302</v>
      </c>
      <c r="V18" s="1">
        <f t="shared" ref="V18:AZ19" si="4">U18</f>
        <v>98794.492898367302</v>
      </c>
      <c r="W18" s="1">
        <f t="shared" si="4"/>
        <v>98794.492898367302</v>
      </c>
      <c r="X18" s="1">
        <f t="shared" si="4"/>
        <v>98794.492898367302</v>
      </c>
      <c r="Y18" s="1">
        <f t="shared" si="4"/>
        <v>98794.492898367302</v>
      </c>
      <c r="Z18" s="1">
        <f t="shared" si="4"/>
        <v>98794.492898367302</v>
      </c>
      <c r="AA18" s="1">
        <f t="shared" si="4"/>
        <v>98794.492898367302</v>
      </c>
      <c r="AB18" s="1">
        <f t="shared" si="4"/>
        <v>98794.492898367302</v>
      </c>
      <c r="AC18" s="1">
        <f t="shared" si="4"/>
        <v>98794.492898367302</v>
      </c>
      <c r="AD18" s="1">
        <f t="shared" si="4"/>
        <v>98794.492898367302</v>
      </c>
      <c r="AE18" s="1">
        <f t="shared" si="4"/>
        <v>98794.492898367302</v>
      </c>
      <c r="AF18" s="1">
        <f t="shared" si="4"/>
        <v>98794.492898367302</v>
      </c>
      <c r="AG18" s="1">
        <f t="shared" si="4"/>
        <v>98794.492898367302</v>
      </c>
      <c r="AH18" s="1">
        <f t="shared" si="4"/>
        <v>98794.492898367302</v>
      </c>
      <c r="AI18" s="1">
        <f t="shared" si="4"/>
        <v>98794.492898367302</v>
      </c>
      <c r="AJ18" s="1">
        <f t="shared" si="4"/>
        <v>98794.492898367302</v>
      </c>
      <c r="AK18" s="1">
        <f t="shared" si="4"/>
        <v>98794.492898367302</v>
      </c>
      <c r="AL18" s="1">
        <f t="shared" si="4"/>
        <v>98794.492898367302</v>
      </c>
      <c r="AM18" s="1">
        <f t="shared" si="4"/>
        <v>98794.492898367302</v>
      </c>
      <c r="AN18" s="1">
        <f t="shared" si="4"/>
        <v>98794.492898367302</v>
      </c>
      <c r="AO18" s="1">
        <f t="shared" si="4"/>
        <v>98794.492898367302</v>
      </c>
      <c r="AP18" s="1">
        <f t="shared" si="4"/>
        <v>98794.492898367302</v>
      </c>
      <c r="AQ18" s="1">
        <f t="shared" si="4"/>
        <v>98794.492898367302</v>
      </c>
      <c r="AR18" s="1">
        <f t="shared" si="4"/>
        <v>98794.492898367302</v>
      </c>
      <c r="AS18" s="1">
        <f t="shared" si="4"/>
        <v>98794.492898367302</v>
      </c>
      <c r="AT18" s="1">
        <f t="shared" si="4"/>
        <v>98794.492898367302</v>
      </c>
      <c r="AU18" s="1">
        <f t="shared" si="4"/>
        <v>98794.492898367302</v>
      </c>
      <c r="AV18" s="1">
        <f t="shared" si="4"/>
        <v>98794.492898367302</v>
      </c>
      <c r="AW18" s="1">
        <f t="shared" si="4"/>
        <v>98794.492898367302</v>
      </c>
      <c r="AX18" s="1">
        <f t="shared" si="4"/>
        <v>98794.492898367302</v>
      </c>
      <c r="AY18" s="1">
        <f t="shared" si="4"/>
        <v>98794.492898367302</v>
      </c>
      <c r="AZ18" s="1">
        <f t="shared" si="4"/>
        <v>98794.492898367302</v>
      </c>
      <c r="BA18" s="1">
        <f>D18*75%</f>
        <v>9780654.7969383635</v>
      </c>
      <c r="BB18" s="1">
        <f>SUM(E18:BA18)</f>
        <v>13040873.062584486</v>
      </c>
    </row>
    <row r="19" spans="1:54" x14ac:dyDescent="0.25">
      <c r="A19" s="1" t="s">
        <v>24</v>
      </c>
      <c r="B19" s="7">
        <v>0.5</v>
      </c>
      <c r="C19" s="1" t="s">
        <v>19</v>
      </c>
      <c r="D19" s="1">
        <f>B19*C11</f>
        <v>16301091.328230605</v>
      </c>
      <c r="AL19" s="1">
        <f>D19*0.25/15</f>
        <v>271684.85547051008</v>
      </c>
      <c r="AM19" s="1">
        <f>AL19</f>
        <v>271684.85547051008</v>
      </c>
      <c r="AN19" s="1">
        <f t="shared" si="4"/>
        <v>271684.85547051008</v>
      </c>
      <c r="AO19" s="1">
        <f t="shared" si="4"/>
        <v>271684.85547051008</v>
      </c>
      <c r="AP19" s="1">
        <f t="shared" si="4"/>
        <v>271684.85547051008</v>
      </c>
      <c r="AQ19" s="1">
        <f t="shared" si="4"/>
        <v>271684.85547051008</v>
      </c>
      <c r="AR19" s="1">
        <f t="shared" si="4"/>
        <v>271684.85547051008</v>
      </c>
      <c r="AS19" s="1">
        <f t="shared" si="4"/>
        <v>271684.85547051008</v>
      </c>
      <c r="AT19" s="1">
        <f t="shared" si="4"/>
        <v>271684.85547051008</v>
      </c>
      <c r="AU19" s="1">
        <f t="shared" si="4"/>
        <v>271684.85547051008</v>
      </c>
      <c r="AV19" s="1">
        <f t="shared" si="4"/>
        <v>271684.85547051008</v>
      </c>
      <c r="AW19" s="1">
        <f t="shared" si="4"/>
        <v>271684.85547051008</v>
      </c>
      <c r="AX19" s="1">
        <f t="shared" si="4"/>
        <v>271684.85547051008</v>
      </c>
      <c r="AY19" s="1">
        <f t="shared" si="4"/>
        <v>271684.85547051008</v>
      </c>
      <c r="AZ19" s="1">
        <f t="shared" si="4"/>
        <v>271684.85547051008</v>
      </c>
      <c r="BA19" s="1">
        <f>D19*75%</f>
        <v>12225818.496172953</v>
      </c>
      <c r="BB19" s="1">
        <f>SUM(E19:BA19)</f>
        <v>16301091.328230606</v>
      </c>
    </row>
    <row r="20" spans="1:54" x14ac:dyDescent="0.25">
      <c r="A20" s="8" t="s">
        <v>25</v>
      </c>
      <c r="B20" s="9">
        <v>0.1</v>
      </c>
      <c r="C20" s="8" t="s">
        <v>19</v>
      </c>
      <c r="D20" s="8">
        <f>B20*C11</f>
        <v>3260218.265646121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>
        <f>D20</f>
        <v>3260218.265646121</v>
      </c>
      <c r="BB20" s="1">
        <f>SUM(E20:BA20)</f>
        <v>3260218.265646121</v>
      </c>
    </row>
    <row r="21" spans="1:54" x14ac:dyDescent="0.25">
      <c r="A21" s="1" t="s">
        <v>28</v>
      </c>
      <c r="B21" s="6"/>
      <c r="D21" s="1">
        <f>SUM(D13:D20)</f>
        <v>8092236.0727512911</v>
      </c>
      <c r="E21" s="1">
        <f>SUM(E13:E20)</f>
        <v>0</v>
      </c>
      <c r="F21" s="1">
        <f t="shared" ref="F21:BA21" si="5">SUM(F13:F20)</f>
        <v>0</v>
      </c>
      <c r="G21" s="1">
        <f t="shared" si="5"/>
        <v>0</v>
      </c>
      <c r="H21" s="1">
        <f t="shared" si="5"/>
        <v>-830647.98207999999</v>
      </c>
      <c r="I21" s="1">
        <f t="shared" si="5"/>
        <v>0</v>
      </c>
      <c r="J21" s="1">
        <f t="shared" si="5"/>
        <v>0</v>
      </c>
      <c r="K21" s="1">
        <f t="shared" si="5"/>
        <v>0</v>
      </c>
      <c r="L21" s="1">
        <f t="shared" si="5"/>
        <v>0</v>
      </c>
      <c r="M21" s="1">
        <f t="shared" si="5"/>
        <v>0</v>
      </c>
      <c r="N21" s="1">
        <f t="shared" si="5"/>
        <v>0</v>
      </c>
      <c r="O21" s="1">
        <f t="shared" si="5"/>
        <v>0</v>
      </c>
      <c r="P21" s="1">
        <f t="shared" si="5"/>
        <v>0</v>
      </c>
      <c r="Q21" s="1">
        <f t="shared" si="5"/>
        <v>0</v>
      </c>
      <c r="R21" s="1">
        <f t="shared" si="5"/>
        <v>0</v>
      </c>
      <c r="S21" s="1">
        <f t="shared" si="5"/>
        <v>0</v>
      </c>
      <c r="T21" s="1">
        <f t="shared" si="5"/>
        <v>79035.594318693838</v>
      </c>
      <c r="U21" s="1">
        <f t="shared" si="5"/>
        <v>79035.594318693838</v>
      </c>
      <c r="V21" s="1">
        <f t="shared" si="5"/>
        <v>79035.594318693838</v>
      </c>
      <c r="W21" s="1">
        <f t="shared" si="5"/>
        <v>79035.594318693838</v>
      </c>
      <c r="X21" s="1">
        <f t="shared" si="5"/>
        <v>79035.594318693838</v>
      </c>
      <c r="Y21" s="1">
        <f t="shared" si="5"/>
        <v>79035.594318693838</v>
      </c>
      <c r="Z21" s="1">
        <f t="shared" si="5"/>
        <v>79035.594318693838</v>
      </c>
      <c r="AA21" s="1">
        <f t="shared" si="5"/>
        <v>79035.594318693838</v>
      </c>
      <c r="AB21" s="1">
        <f t="shared" si="5"/>
        <v>79035.594318693838</v>
      </c>
      <c r="AC21" s="1">
        <f t="shared" si="5"/>
        <v>-613171.05741463951</v>
      </c>
      <c r="AD21" s="1">
        <f t="shared" si="5"/>
        <v>-613171.05741463951</v>
      </c>
      <c r="AE21" s="1">
        <f t="shared" si="5"/>
        <v>-613171.05741463951</v>
      </c>
      <c r="AF21" s="1">
        <f t="shared" si="5"/>
        <v>-613171.05741463951</v>
      </c>
      <c r="AG21" s="1">
        <f t="shared" si="5"/>
        <v>-613171.05741463951</v>
      </c>
      <c r="AH21" s="1">
        <f t="shared" si="5"/>
        <v>-613171.05741463951</v>
      </c>
      <c r="AI21" s="1">
        <f t="shared" si="5"/>
        <v>-613171.05741463951</v>
      </c>
      <c r="AJ21" s="1">
        <f t="shared" si="5"/>
        <v>-613171.05741463951</v>
      </c>
      <c r="AK21" s="1">
        <f t="shared" si="5"/>
        <v>-613171.05741463951</v>
      </c>
      <c r="AL21" s="1">
        <f t="shared" si="5"/>
        <v>-395823.17303823144</v>
      </c>
      <c r="AM21" s="1">
        <f t="shared" si="5"/>
        <v>-395823.17303823144</v>
      </c>
      <c r="AN21" s="1">
        <f t="shared" si="5"/>
        <v>-395823.17303823144</v>
      </c>
      <c r="AO21" s="1">
        <f t="shared" si="5"/>
        <v>-395823.17303823144</v>
      </c>
      <c r="AP21" s="1">
        <f t="shared" si="5"/>
        <v>-395823.17303823144</v>
      </c>
      <c r="AQ21" s="1">
        <f t="shared" si="5"/>
        <v>-395823.17303823144</v>
      </c>
      <c r="AR21" s="1">
        <f t="shared" si="5"/>
        <v>-395823.17303823144</v>
      </c>
      <c r="AS21" s="1">
        <f t="shared" si="5"/>
        <v>-395823.17303823144</v>
      </c>
      <c r="AT21" s="1">
        <f t="shared" si="5"/>
        <v>-395823.17303823144</v>
      </c>
      <c r="AU21" s="1">
        <f t="shared" si="5"/>
        <v>-395823.17303823144</v>
      </c>
      <c r="AV21" s="1">
        <f t="shared" si="5"/>
        <v>-395823.17303823144</v>
      </c>
      <c r="AW21" s="1">
        <f t="shared" si="5"/>
        <v>-395823.17303823144</v>
      </c>
      <c r="AX21" s="1">
        <f t="shared" si="5"/>
        <v>-395823.17303823144</v>
      </c>
      <c r="AY21" s="1">
        <f t="shared" si="5"/>
        <v>-395823.17303823144</v>
      </c>
      <c r="AZ21" s="1">
        <f t="shared" si="5"/>
        <v>-395823.17303823144</v>
      </c>
      <c r="BA21" s="1">
        <f t="shared" si="5"/>
        <v>20213353.247005951</v>
      </c>
      <c r="BB21" s="1">
        <f>SUM(E21:BA21)</f>
        <v>8638138.5014889706</v>
      </c>
    </row>
    <row r="22" spans="1:54" x14ac:dyDescent="0.25">
      <c r="A22" s="1" t="s">
        <v>33</v>
      </c>
      <c r="B22" s="6"/>
      <c r="E22" s="1">
        <f>E21</f>
        <v>0</v>
      </c>
      <c r="F22" s="1">
        <f>E22+F21</f>
        <v>0</v>
      </c>
      <c r="G22" s="1">
        <f t="shared" ref="G22:BA22" si="6">F22+G21</f>
        <v>0</v>
      </c>
      <c r="H22" s="1">
        <f t="shared" si="6"/>
        <v>-830647.98207999999</v>
      </c>
      <c r="I22" s="1">
        <f t="shared" si="6"/>
        <v>-830647.98207999999</v>
      </c>
      <c r="J22" s="1">
        <f t="shared" si="6"/>
        <v>-830647.98207999999</v>
      </c>
      <c r="K22" s="1">
        <f t="shared" si="6"/>
        <v>-830647.98207999999</v>
      </c>
      <c r="L22" s="1">
        <f t="shared" si="6"/>
        <v>-830647.98207999999</v>
      </c>
      <c r="M22" s="1">
        <f t="shared" si="6"/>
        <v>-830647.98207999999</v>
      </c>
      <c r="N22" s="1">
        <f t="shared" si="6"/>
        <v>-830647.98207999999</v>
      </c>
      <c r="O22" s="1">
        <f t="shared" si="6"/>
        <v>-830647.98207999999</v>
      </c>
      <c r="P22" s="1">
        <f t="shared" si="6"/>
        <v>-830647.98207999999</v>
      </c>
      <c r="Q22" s="1">
        <f t="shared" si="6"/>
        <v>-830647.98207999999</v>
      </c>
      <c r="R22" s="1">
        <f t="shared" si="6"/>
        <v>-830647.98207999999</v>
      </c>
      <c r="S22" s="1">
        <f t="shared" si="6"/>
        <v>-830647.98207999999</v>
      </c>
      <c r="T22" s="1">
        <f t="shared" si="6"/>
        <v>-751612.38776130613</v>
      </c>
      <c r="U22" s="1">
        <f t="shared" si="6"/>
        <v>-672576.79344261228</v>
      </c>
      <c r="V22" s="1">
        <f t="shared" si="6"/>
        <v>-593541.19912391843</v>
      </c>
      <c r="W22" s="1">
        <f t="shared" si="6"/>
        <v>-514505.60480522458</v>
      </c>
      <c r="X22" s="1">
        <f t="shared" si="6"/>
        <v>-435470.01048653072</v>
      </c>
      <c r="Y22" s="1">
        <f t="shared" si="6"/>
        <v>-356434.41616783687</v>
      </c>
      <c r="Z22" s="1">
        <f t="shared" si="6"/>
        <v>-277398.82184914302</v>
      </c>
      <c r="AA22" s="1">
        <f t="shared" si="6"/>
        <v>-198363.22753044916</v>
      </c>
      <c r="AB22" s="1">
        <f t="shared" si="6"/>
        <v>-119327.63321175532</v>
      </c>
      <c r="AC22" s="1">
        <f t="shared" si="6"/>
        <v>-732498.69062639482</v>
      </c>
      <c r="AD22" s="1">
        <f t="shared" si="6"/>
        <v>-1345669.7480410342</v>
      </c>
      <c r="AE22" s="1">
        <f t="shared" si="6"/>
        <v>-1958840.8054556737</v>
      </c>
      <c r="AF22" s="1">
        <f t="shared" si="6"/>
        <v>-2572011.8628703132</v>
      </c>
      <c r="AG22" s="1">
        <f t="shared" si="6"/>
        <v>-3185182.920284953</v>
      </c>
      <c r="AH22" s="1">
        <f t="shared" si="6"/>
        <v>-3798353.9776995927</v>
      </c>
      <c r="AI22" s="1">
        <f t="shared" si="6"/>
        <v>-4411525.0351142325</v>
      </c>
      <c r="AJ22" s="1">
        <f t="shared" si="6"/>
        <v>-5024696.0925288722</v>
      </c>
      <c r="AK22" s="1">
        <f t="shared" si="6"/>
        <v>-5637867.1499435119</v>
      </c>
      <c r="AL22" s="1">
        <f t="shared" si="6"/>
        <v>-6033690.3229817431</v>
      </c>
      <c r="AM22" s="1">
        <f t="shared" si="6"/>
        <v>-6429513.4960199744</v>
      </c>
      <c r="AN22" s="1">
        <f t="shared" si="6"/>
        <v>-6825336.6690582056</v>
      </c>
      <c r="AO22" s="1">
        <f t="shared" si="6"/>
        <v>-7221159.8420964368</v>
      </c>
      <c r="AP22" s="1">
        <f t="shared" si="6"/>
        <v>-7616983.015134668</v>
      </c>
      <c r="AQ22" s="1">
        <f t="shared" si="6"/>
        <v>-8012806.1881728992</v>
      </c>
      <c r="AR22" s="1">
        <f t="shared" si="6"/>
        <v>-8408629.3612111304</v>
      </c>
      <c r="AS22" s="1">
        <f t="shared" si="6"/>
        <v>-8804452.5342493616</v>
      </c>
      <c r="AT22" s="1">
        <f t="shared" si="6"/>
        <v>-9200275.7072875928</v>
      </c>
      <c r="AU22" s="1">
        <f t="shared" si="6"/>
        <v>-9596098.880325824</v>
      </c>
      <c r="AV22" s="1">
        <f t="shared" si="6"/>
        <v>-9991922.0533640552</v>
      </c>
      <c r="AW22" s="1">
        <f t="shared" si="6"/>
        <v>-10387745.226402286</v>
      </c>
      <c r="AX22" s="1">
        <f t="shared" si="6"/>
        <v>-10783568.399440518</v>
      </c>
      <c r="AY22" s="1">
        <f t="shared" si="6"/>
        <v>-11179391.572478749</v>
      </c>
      <c r="AZ22" s="1">
        <f t="shared" si="6"/>
        <v>-11575214.74551698</v>
      </c>
      <c r="BA22" s="1">
        <f t="shared" si="6"/>
        <v>8638138.5014889706</v>
      </c>
    </row>
    <row r="23" spans="1:54" x14ac:dyDescent="0.25">
      <c r="A23" s="1" t="s">
        <v>27</v>
      </c>
      <c r="B23" s="6"/>
      <c r="D23" s="1">
        <f>D21*D22</f>
        <v>0</v>
      </c>
    </row>
    <row r="24" spans="1:54" x14ac:dyDescent="0.25">
      <c r="A24" s="1" t="s">
        <v>29</v>
      </c>
      <c r="D24" s="1">
        <f>NPV(C1,F21:BA21)+E21</f>
        <v>4150776.701974974</v>
      </c>
    </row>
    <row r="25" spans="1:54" x14ac:dyDescent="0.25">
      <c r="A25" s="1" t="s">
        <v>31</v>
      </c>
      <c r="E25" s="1">
        <f>SUM(E18:E20)</f>
        <v>0</v>
      </c>
      <c r="F25" s="1">
        <f t="shared" ref="F25:BA25" si="7">SUM(F18:F20)</f>
        <v>0</v>
      </c>
      <c r="G25" s="1">
        <f t="shared" si="7"/>
        <v>0</v>
      </c>
      <c r="H25" s="1">
        <f t="shared" si="7"/>
        <v>0</v>
      </c>
      <c r="I25" s="1">
        <f t="shared" si="7"/>
        <v>0</v>
      </c>
      <c r="J25" s="1">
        <f t="shared" si="7"/>
        <v>0</v>
      </c>
      <c r="K25" s="1">
        <f t="shared" si="7"/>
        <v>0</v>
      </c>
      <c r="L25" s="1">
        <f t="shared" si="7"/>
        <v>0</v>
      </c>
      <c r="M25" s="1">
        <f t="shared" si="7"/>
        <v>0</v>
      </c>
      <c r="N25" s="1">
        <f t="shared" si="7"/>
        <v>0</v>
      </c>
      <c r="O25" s="1">
        <f t="shared" si="7"/>
        <v>0</v>
      </c>
      <c r="P25" s="1">
        <f t="shared" si="7"/>
        <v>0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 t="shared" si="7"/>
        <v>98794.492898367302</v>
      </c>
      <c r="U25" s="1">
        <f t="shared" si="7"/>
        <v>98794.492898367302</v>
      </c>
      <c r="V25" s="1">
        <f t="shared" si="7"/>
        <v>98794.492898367302</v>
      </c>
      <c r="W25" s="1">
        <f t="shared" si="7"/>
        <v>98794.492898367302</v>
      </c>
      <c r="X25" s="1">
        <f t="shared" si="7"/>
        <v>98794.492898367302</v>
      </c>
      <c r="Y25" s="1">
        <f t="shared" si="7"/>
        <v>98794.492898367302</v>
      </c>
      <c r="Z25" s="1">
        <f t="shared" si="7"/>
        <v>98794.492898367302</v>
      </c>
      <c r="AA25" s="1">
        <f t="shared" si="7"/>
        <v>98794.492898367302</v>
      </c>
      <c r="AB25" s="1">
        <f t="shared" si="7"/>
        <v>98794.492898367302</v>
      </c>
      <c r="AC25" s="1">
        <f t="shared" si="7"/>
        <v>98794.492898367302</v>
      </c>
      <c r="AD25" s="1">
        <f t="shared" si="7"/>
        <v>98794.492898367302</v>
      </c>
      <c r="AE25" s="1">
        <f t="shared" si="7"/>
        <v>98794.492898367302</v>
      </c>
      <c r="AF25" s="1">
        <f t="shared" si="7"/>
        <v>98794.492898367302</v>
      </c>
      <c r="AG25" s="1">
        <f t="shared" si="7"/>
        <v>98794.492898367302</v>
      </c>
      <c r="AH25" s="1">
        <f t="shared" si="7"/>
        <v>98794.492898367302</v>
      </c>
      <c r="AI25" s="1">
        <f t="shared" si="7"/>
        <v>98794.492898367302</v>
      </c>
      <c r="AJ25" s="1">
        <f t="shared" si="7"/>
        <v>98794.492898367302</v>
      </c>
      <c r="AK25" s="1">
        <f t="shared" si="7"/>
        <v>98794.492898367302</v>
      </c>
      <c r="AL25" s="1">
        <f t="shared" si="7"/>
        <v>370479.34836887737</v>
      </c>
      <c r="AM25" s="1">
        <f t="shared" si="7"/>
        <v>370479.34836887737</v>
      </c>
      <c r="AN25" s="1">
        <f t="shared" si="7"/>
        <v>370479.34836887737</v>
      </c>
      <c r="AO25" s="1">
        <f t="shared" si="7"/>
        <v>370479.34836887737</v>
      </c>
      <c r="AP25" s="1">
        <f t="shared" si="7"/>
        <v>370479.34836887737</v>
      </c>
      <c r="AQ25" s="1">
        <f t="shared" si="7"/>
        <v>370479.34836887737</v>
      </c>
      <c r="AR25" s="1">
        <f t="shared" si="7"/>
        <v>370479.34836887737</v>
      </c>
      <c r="AS25" s="1">
        <f t="shared" si="7"/>
        <v>370479.34836887737</v>
      </c>
      <c r="AT25" s="1">
        <f t="shared" si="7"/>
        <v>370479.34836887737</v>
      </c>
      <c r="AU25" s="1">
        <f t="shared" si="7"/>
        <v>370479.34836887737</v>
      </c>
      <c r="AV25" s="1">
        <f t="shared" si="7"/>
        <v>370479.34836887737</v>
      </c>
      <c r="AW25" s="1">
        <f t="shared" si="7"/>
        <v>370479.34836887737</v>
      </c>
      <c r="AX25" s="1">
        <f t="shared" si="7"/>
        <v>370479.34836887737</v>
      </c>
      <c r="AY25" s="1">
        <f t="shared" si="7"/>
        <v>370479.34836887737</v>
      </c>
      <c r="AZ25" s="1">
        <f t="shared" si="7"/>
        <v>370479.34836887737</v>
      </c>
      <c r="BA25" s="1">
        <f t="shared" si="7"/>
        <v>25266691.558757439</v>
      </c>
      <c r="BB25" s="1">
        <f>SUM(E25:BA25)</f>
        <v>32602182.656461213</v>
      </c>
    </row>
    <row r="26" spans="1:54" x14ac:dyDescent="0.25">
      <c r="A26" s="1" t="s">
        <v>32</v>
      </c>
      <c r="D26" s="1">
        <f>NPV(C1,F25:BA25)+E25</f>
        <v>20817273.715786841</v>
      </c>
    </row>
    <row r="27" spans="1:54" x14ac:dyDescent="0.25">
      <c r="A27" s="1" t="s">
        <v>30</v>
      </c>
      <c r="D27" s="10">
        <f>D24/D26</f>
        <v>0.19939098455660023</v>
      </c>
    </row>
    <row r="28" spans="1:54" x14ac:dyDescent="0.25">
      <c r="A28" s="1" t="s">
        <v>34</v>
      </c>
      <c r="D28" s="1">
        <f>MIN(E22:BA22)</f>
        <v>-11575214.74551698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9"/>
  <sheetViews>
    <sheetView workbookViewId="0">
      <selection activeCell="C9" sqref="C9"/>
    </sheetView>
  </sheetViews>
  <sheetFormatPr defaultRowHeight="15" x14ac:dyDescent="0.25"/>
  <sheetData>
    <row r="9" spans="2:3" x14ac:dyDescent="0.25">
      <c r="B9" t="s">
        <v>15</v>
      </c>
      <c r="C9">
        <v>2166.6679999999997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Caio</vt:lpstr>
      <vt:lpstr>LuizHenrique</vt:lpstr>
      <vt:lpstr>LuizHenriquePermuta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docente</cp:lastModifiedBy>
  <dcterms:created xsi:type="dcterms:W3CDTF">2019-10-01T14:18:49Z</dcterms:created>
  <dcterms:modified xsi:type="dcterms:W3CDTF">2019-10-15T15:12:31Z</dcterms:modified>
</cp:coreProperties>
</file>