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11190" windowHeight="7890" firstSheet="3" activeTab="4"/>
  </bookViews>
  <sheets>
    <sheet name="Planilhas aula" sheetId="1" r:id="rId1"/>
    <sheet name="Exerc Sistema Misto" sheetId="13" r:id="rId2"/>
    <sheet name="Frances X SAC" sheetId="15" r:id="rId3"/>
    <sheet name="Plan2" sheetId="16" r:id="rId4"/>
    <sheet name="Plan1" sheetId="1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4" l="1"/>
  <c r="E49" i="14"/>
  <c r="E8" i="15"/>
  <c r="C7" i="16"/>
  <c r="K8" i="15" l="1"/>
  <c r="L8" i="15" s="1"/>
  <c r="M8" i="15" s="1"/>
  <c r="E9" i="15"/>
  <c r="C8" i="15"/>
  <c r="D8" i="15" s="1"/>
  <c r="E89" i="14"/>
  <c r="C91" i="14" s="1"/>
  <c r="C83" i="14"/>
  <c r="C84" i="14" s="1"/>
  <c r="C85" i="14" s="1"/>
  <c r="C86" i="14" s="1"/>
  <c r="C87" i="14" s="1"/>
  <c r="D76" i="14"/>
  <c r="F68" i="14"/>
  <c r="C69" i="14" s="1"/>
  <c r="D60" i="14"/>
  <c r="F48" i="14"/>
  <c r="C49" i="14" s="1"/>
  <c r="D39" i="14"/>
  <c r="D40" i="14" s="1"/>
  <c r="F31" i="14"/>
  <c r="C32" i="14" s="1"/>
  <c r="F18" i="14"/>
  <c r="F2" i="14"/>
  <c r="C3" i="14" s="1"/>
  <c r="O8" i="15" l="1"/>
  <c r="O9" i="15" s="1"/>
  <c r="H8" i="15"/>
  <c r="B9" i="15" s="1"/>
  <c r="P8" i="15"/>
  <c r="N8" i="15" s="1"/>
  <c r="Q8" i="15" s="1"/>
  <c r="K9" i="15" s="1"/>
  <c r="G8" i="15"/>
  <c r="F8" i="15" s="1"/>
  <c r="E69" i="14"/>
  <c r="D61" i="14"/>
  <c r="E32" i="14"/>
  <c r="C19" i="14"/>
  <c r="E3" i="14"/>
  <c r="O10" i="15" l="1"/>
  <c r="F69" i="14"/>
  <c r="C70" i="14"/>
  <c r="F49" i="14"/>
  <c r="C50" i="14" s="1"/>
  <c r="F32" i="14"/>
  <c r="E19" i="14"/>
  <c r="F3" i="14"/>
  <c r="C4" i="14" s="1"/>
  <c r="C17" i="13"/>
  <c r="C16" i="13"/>
  <c r="C15" i="13"/>
  <c r="F14" i="13"/>
  <c r="C14" i="13"/>
  <c r="B11" i="13"/>
  <c r="B14" i="13" s="1"/>
  <c r="C5" i="13"/>
  <c r="D5" i="13" s="1"/>
  <c r="E10" i="15" l="1"/>
  <c r="E70" i="14"/>
  <c r="E50" i="14"/>
  <c r="C33" i="14"/>
  <c r="F19" i="14"/>
  <c r="C20" i="14" s="1"/>
  <c r="E4" i="14"/>
  <c r="B15" i="13"/>
  <c r="E5" i="13"/>
  <c r="G5" i="13"/>
  <c r="F53" i="1"/>
  <c r="F52" i="1"/>
  <c r="F51" i="1"/>
  <c r="F50" i="1"/>
  <c r="E53" i="1"/>
  <c r="E52" i="1"/>
  <c r="E51" i="1"/>
  <c r="E50" i="1"/>
  <c r="C50" i="1"/>
  <c r="D50" i="1" s="1"/>
  <c r="E40" i="1"/>
  <c r="E39" i="1"/>
  <c r="E38" i="1"/>
  <c r="F41" i="1"/>
  <c r="F40" i="1"/>
  <c r="F39" i="1"/>
  <c r="F38" i="1"/>
  <c r="C38" i="1"/>
  <c r="D38" i="1" s="1"/>
  <c r="H38" i="1" s="1"/>
  <c r="B39" i="1" s="1"/>
  <c r="E27" i="1"/>
  <c r="H27" i="1" s="1"/>
  <c r="C27" i="1"/>
  <c r="G27" i="1" s="1"/>
  <c r="G19" i="1"/>
  <c r="G18" i="1"/>
  <c r="G17" i="1"/>
  <c r="G16" i="1"/>
  <c r="E18" i="1"/>
  <c r="E17" i="1"/>
  <c r="E16" i="1"/>
  <c r="F19" i="1"/>
  <c r="F20" i="1" s="1"/>
  <c r="C16" i="1"/>
  <c r="D16" i="1" s="1"/>
  <c r="H16" i="1" s="1"/>
  <c r="B17" i="1" s="1"/>
  <c r="F8" i="1"/>
  <c r="F9" i="1" s="1"/>
  <c r="C5" i="1"/>
  <c r="D5" i="1" s="1"/>
  <c r="H5" i="1" s="1"/>
  <c r="B6" i="1" s="1"/>
  <c r="C9" i="15" l="1"/>
  <c r="G9" i="15" s="1"/>
  <c r="F9" i="15" s="1"/>
  <c r="F70" i="14"/>
  <c r="C71" i="14"/>
  <c r="F50" i="14"/>
  <c r="E33" i="14"/>
  <c r="E20" i="14"/>
  <c r="F4" i="14"/>
  <c r="F5" i="13"/>
  <c r="B16" i="13"/>
  <c r="E6" i="13"/>
  <c r="H5" i="13"/>
  <c r="B6" i="13" s="1"/>
  <c r="G50" i="1"/>
  <c r="C39" i="1"/>
  <c r="D39" i="1"/>
  <c r="H39" i="1" s="1"/>
  <c r="B40" i="1" s="1"/>
  <c r="G38" i="1"/>
  <c r="E28" i="1"/>
  <c r="F27" i="1"/>
  <c r="D27" i="1"/>
  <c r="C17" i="1"/>
  <c r="D17" i="1" s="1"/>
  <c r="H17" i="1" s="1"/>
  <c r="B18" i="1" s="1"/>
  <c r="C6" i="1"/>
  <c r="D6" i="1" s="1"/>
  <c r="H6" i="1" s="1"/>
  <c r="B7" i="1" s="1"/>
  <c r="D9" i="15" l="1"/>
  <c r="H9" i="15" s="1"/>
  <c r="B10" i="15" s="1"/>
  <c r="C10" i="15" s="1"/>
  <c r="G10" i="15" s="1"/>
  <c r="F10" i="15" s="1"/>
  <c r="L9" i="15"/>
  <c r="P9" i="15" s="1"/>
  <c r="N9" i="15" s="1"/>
  <c r="E71" i="14"/>
  <c r="C51" i="14"/>
  <c r="F33" i="14"/>
  <c r="C34" i="14"/>
  <c r="F20" i="14"/>
  <c r="C5" i="14"/>
  <c r="B17" i="13"/>
  <c r="E8" i="13" s="1"/>
  <c r="E7" i="13"/>
  <c r="C6" i="13"/>
  <c r="D6" i="13" s="1"/>
  <c r="H6" i="13" s="1"/>
  <c r="B7" i="13" s="1"/>
  <c r="H50" i="1"/>
  <c r="B51" i="1" s="1"/>
  <c r="C40" i="1"/>
  <c r="G40" i="1" s="1"/>
  <c r="G39" i="1"/>
  <c r="E29" i="1"/>
  <c r="B28" i="1"/>
  <c r="C18" i="1"/>
  <c r="D18" i="1" s="1"/>
  <c r="H18" i="1" s="1"/>
  <c r="B19" i="1" s="1"/>
  <c r="C7" i="1"/>
  <c r="E9" i="13" l="1"/>
  <c r="D10" i="15"/>
  <c r="H10" i="15" s="1"/>
  <c r="M9" i="15"/>
  <c r="Q9" i="15" s="1"/>
  <c r="K10" i="15" s="1"/>
  <c r="F71" i="14"/>
  <c r="C72" i="14" s="1"/>
  <c r="E51" i="14"/>
  <c r="E34" i="14"/>
  <c r="C21" i="14"/>
  <c r="E5" i="14"/>
  <c r="C7" i="13"/>
  <c r="G7" i="13" s="1"/>
  <c r="F7" i="13" s="1"/>
  <c r="G6" i="13"/>
  <c r="C51" i="1"/>
  <c r="F54" i="1"/>
  <c r="D40" i="1"/>
  <c r="H40" i="1" s="1"/>
  <c r="B41" i="1" s="1"/>
  <c r="E30" i="1"/>
  <c r="C28" i="1"/>
  <c r="C19" i="1"/>
  <c r="C20" i="1" s="1"/>
  <c r="D7" i="1"/>
  <c r="H7" i="1" s="1"/>
  <c r="B8" i="1" s="1"/>
  <c r="C9" i="1"/>
  <c r="C8" i="1"/>
  <c r="D8" i="1" s="1"/>
  <c r="D7" i="13" l="1"/>
  <c r="H7" i="13" s="1"/>
  <c r="B8" i="13" s="1"/>
  <c r="C8" i="13" s="1"/>
  <c r="D8" i="13" s="1"/>
  <c r="H8" i="13" s="1"/>
  <c r="L10" i="15"/>
  <c r="P10" i="15" s="1"/>
  <c r="N10" i="15" s="1"/>
  <c r="E72" i="14"/>
  <c r="F51" i="14"/>
  <c r="C52" i="14" s="1"/>
  <c r="F34" i="14"/>
  <c r="C35" i="14" s="1"/>
  <c r="E21" i="14"/>
  <c r="F21" i="14"/>
  <c r="F5" i="14"/>
  <c r="C6" i="14" s="1"/>
  <c r="F6" i="13"/>
  <c r="G51" i="1"/>
  <c r="D51" i="1"/>
  <c r="C41" i="1"/>
  <c r="G28" i="1"/>
  <c r="F28" i="1" s="1"/>
  <c r="D28" i="1"/>
  <c r="D19" i="1"/>
  <c r="E19" i="1"/>
  <c r="H19" i="1" s="1"/>
  <c r="E8" i="1"/>
  <c r="M10" i="15" l="1"/>
  <c r="Q10" i="15" s="1"/>
  <c r="F72" i="14"/>
  <c r="C73" i="14" s="1"/>
  <c r="E52" i="14"/>
  <c r="E35" i="14"/>
  <c r="D21" i="14"/>
  <c r="F22" i="14"/>
  <c r="C22" i="14"/>
  <c r="E6" i="14"/>
  <c r="D6" i="14"/>
  <c r="G8" i="13"/>
  <c r="C9" i="13"/>
  <c r="G41" i="1"/>
  <c r="E41" i="1" s="1"/>
  <c r="E42" i="1" s="1"/>
  <c r="C42" i="1"/>
  <c r="D41" i="1"/>
  <c r="H41" i="1" s="1"/>
  <c r="H28" i="1"/>
  <c r="B29" i="1" s="1"/>
  <c r="G20" i="1"/>
  <c r="E20" i="1"/>
  <c r="G8" i="1"/>
  <c r="G9" i="1" s="1"/>
  <c r="E9" i="1"/>
  <c r="H8" i="1"/>
  <c r="E73" i="14" l="1"/>
  <c r="F52" i="14"/>
  <c r="C53" i="14" s="1"/>
  <c r="F35" i="14"/>
  <c r="C36" i="14" s="1"/>
  <c r="E22" i="14"/>
  <c r="C23" i="14"/>
  <c r="D22" i="14"/>
  <c r="F23" i="14"/>
  <c r="F6" i="14"/>
  <c r="C7" i="14" s="1"/>
  <c r="D7" i="14"/>
  <c r="F8" i="13"/>
  <c r="F9" i="13" s="1"/>
  <c r="G9" i="13"/>
  <c r="H51" i="1"/>
  <c r="B52" i="1" s="1"/>
  <c r="G42" i="1"/>
  <c r="F42" i="1"/>
  <c r="C29" i="1"/>
  <c r="D29" i="1" s="1"/>
  <c r="F73" i="14" l="1"/>
  <c r="C74" i="14" s="1"/>
  <c r="E53" i="14"/>
  <c r="E36" i="14"/>
  <c r="F24" i="14"/>
  <c r="E23" i="14"/>
  <c r="C24" i="14" s="1"/>
  <c r="D8" i="14"/>
  <c r="E7" i="14"/>
  <c r="F7" i="14" s="1"/>
  <c r="C8" i="14" s="1"/>
  <c r="C52" i="1"/>
  <c r="D52" i="1" s="1"/>
  <c r="G29" i="1"/>
  <c r="F29" i="1" s="1"/>
  <c r="H29" i="1"/>
  <c r="B30" i="1" s="1"/>
  <c r="E74" i="14" l="1"/>
  <c r="F74" i="14" s="1"/>
  <c r="F53" i="14"/>
  <c r="C54" i="14" s="1"/>
  <c r="F36" i="14"/>
  <c r="C37" i="14"/>
  <c r="E24" i="14"/>
  <c r="C25" i="14" s="1"/>
  <c r="D23" i="14"/>
  <c r="F25" i="14"/>
  <c r="E8" i="14"/>
  <c r="F8" i="14"/>
  <c r="C9" i="14" s="1"/>
  <c r="D9" i="14"/>
  <c r="G52" i="1"/>
  <c r="C30" i="1"/>
  <c r="D24" i="14" l="1"/>
  <c r="C75" i="14"/>
  <c r="E75" i="14" s="1"/>
  <c r="F75" i="14" s="1"/>
  <c r="F76" i="14" s="1"/>
  <c r="E76" i="14"/>
  <c r="E54" i="14"/>
  <c r="F54" i="14" s="1"/>
  <c r="E37" i="14"/>
  <c r="F37" i="14" s="1"/>
  <c r="E25" i="14"/>
  <c r="D25" i="14" s="1"/>
  <c r="C26" i="14"/>
  <c r="E26" i="14" s="1"/>
  <c r="E27" i="14" s="1"/>
  <c r="F26" i="14"/>
  <c r="E9" i="14"/>
  <c r="F9" i="14"/>
  <c r="C10" i="14" s="1"/>
  <c r="D10" i="14"/>
  <c r="G30" i="1"/>
  <c r="C31" i="1"/>
  <c r="D30" i="1"/>
  <c r="C55" i="14" l="1"/>
  <c r="C38" i="14"/>
  <c r="D26" i="14"/>
  <c r="D27" i="14" s="1"/>
  <c r="F27" i="14"/>
  <c r="E10" i="14"/>
  <c r="F10" i="14"/>
  <c r="C11" i="14" s="1"/>
  <c r="D11" i="14"/>
  <c r="H52" i="1"/>
  <c r="B53" i="1" s="1"/>
  <c r="G31" i="1"/>
  <c r="F30" i="1"/>
  <c r="F31" i="1" s="1"/>
  <c r="E31" i="1"/>
  <c r="E55" i="14" l="1"/>
  <c r="F55" i="14" s="1"/>
  <c r="E38" i="14"/>
  <c r="F38" i="14" s="1"/>
  <c r="C39" i="14" s="1"/>
  <c r="E39" i="14" s="1"/>
  <c r="E11" i="14"/>
  <c r="F11" i="14" s="1"/>
  <c r="C12" i="14" s="1"/>
  <c r="D12" i="14"/>
  <c r="C53" i="1"/>
  <c r="H30" i="1"/>
  <c r="C56" i="14" l="1"/>
  <c r="E56" i="14"/>
  <c r="F56" i="14" s="1"/>
  <c r="F39" i="14"/>
  <c r="F40" i="14" s="1"/>
  <c r="E40" i="14"/>
  <c r="E12" i="14"/>
  <c r="F12" i="14" s="1"/>
  <c r="C13" i="14" s="1"/>
  <c r="E13" i="14" s="1"/>
  <c r="E14" i="14" s="1"/>
  <c r="D13" i="14"/>
  <c r="G53" i="1"/>
  <c r="C54" i="1"/>
  <c r="D53" i="1"/>
  <c r="C57" i="14" l="1"/>
  <c r="F13" i="14"/>
  <c r="F14" i="14" s="1"/>
  <c r="D14" i="14"/>
  <c r="E54" i="1"/>
  <c r="G54" i="1"/>
  <c r="E57" i="14" l="1"/>
  <c r="F57" i="14" s="1"/>
  <c r="H53" i="1"/>
  <c r="C58" i="14" l="1"/>
  <c r="E58" i="14" l="1"/>
  <c r="F58" i="14" s="1"/>
  <c r="C59" i="14" l="1"/>
  <c r="E59" i="14" l="1"/>
  <c r="F59" i="14" s="1"/>
  <c r="C60" i="14" l="1"/>
  <c r="E60" i="14" s="1"/>
  <c r="F60" i="14" l="1"/>
  <c r="F61" i="14" s="1"/>
  <c r="E61" i="14"/>
</calcChain>
</file>

<file path=xl/sharedStrings.xml><?xml version="1.0" encoding="utf-8"?>
<sst xmlns="http://schemas.openxmlformats.org/spreadsheetml/2006/main" count="270" uniqueCount="54">
  <si>
    <t>Período</t>
  </si>
  <si>
    <t>Saldo inicial</t>
  </si>
  <si>
    <t>Juros calc.</t>
  </si>
  <si>
    <t>Saldo após juros</t>
  </si>
  <si>
    <t>Pgto</t>
  </si>
  <si>
    <t>Amort.</t>
  </si>
  <si>
    <t>Juros pagos</t>
  </si>
  <si>
    <t>Saldo final</t>
  </si>
  <si>
    <t>n</t>
  </si>
  <si>
    <t>Totais</t>
  </si>
  <si>
    <t>Sistema Americano com pagamento de juros no final</t>
  </si>
  <si>
    <r>
      <t>S</t>
    </r>
    <r>
      <rPr>
        <vertAlign val="subscript"/>
        <sz val="10"/>
        <color rgb="FFC00000"/>
        <rFont val="Arial"/>
        <family val="2"/>
      </rPr>
      <t>n-1</t>
    </r>
  </si>
  <si>
    <r>
      <t>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</si>
  <si>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>n</t>
    </r>
  </si>
  <si>
    <r>
      <t>R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</si>
  <si>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</si>
  <si>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× i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</si>
  <si>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</si>
  <si>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</si>
  <si>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– R</t>
    </r>
    <r>
      <rPr>
        <vertAlign val="subscript"/>
        <sz val="10"/>
        <color rgb="FFC00000"/>
        <rFont val="Arial"/>
        <family val="2"/>
      </rPr>
      <t>n</t>
    </r>
  </si>
  <si>
    <t>Sistema Americano com pagamento periódico de juros</t>
  </si>
  <si>
    <t>Sistema Price ou Francês</t>
  </si>
  <si>
    <t>Sistema de Amortizações Constantes (SAC)</t>
  </si>
  <si>
    <t>Sistema Misto (SAM)</t>
  </si>
  <si>
    <t>* Considerando 50% Price e 50% SAC</t>
  </si>
  <si>
    <t>Juros</t>
  </si>
  <si>
    <r>
      <t xml:space="preserve">b) </t>
    </r>
    <r>
      <rPr>
        <sz val="10"/>
        <color rgb="FF000000"/>
        <rFont val="Calibri"/>
        <family val="2"/>
        <scheme val="minor"/>
      </rPr>
      <t>Construa um quadro de amortização com os dados do item a, no sistema SAC.</t>
    </r>
  </si>
  <si>
    <t>Periodo</t>
  </si>
  <si>
    <t>Saldo Devedor</t>
  </si>
  <si>
    <t>Amortização</t>
  </si>
  <si>
    <t>Prestação</t>
  </si>
  <si>
    <t>Total</t>
  </si>
  <si>
    <t>PAGTO =</t>
  </si>
  <si>
    <t>Data</t>
  </si>
  <si>
    <t>Juros =</t>
  </si>
  <si>
    <t>a.t.</t>
  </si>
  <si>
    <t>PV =</t>
  </si>
  <si>
    <t>PMT Price</t>
  </si>
  <si>
    <t>Parcela</t>
  </si>
  <si>
    <t>Price</t>
  </si>
  <si>
    <t>SAC</t>
  </si>
  <si>
    <t>% price</t>
  </si>
  <si>
    <t>%  SAC</t>
  </si>
  <si>
    <t>1)</t>
  </si>
  <si>
    <t>2)</t>
  </si>
  <si>
    <t>3)</t>
  </si>
  <si>
    <t>4)</t>
  </si>
  <si>
    <t>5)</t>
  </si>
  <si>
    <t>6)</t>
  </si>
  <si>
    <t>a.a.     =</t>
  </si>
  <si>
    <t>a.a.     =           _______%</t>
  </si>
  <si>
    <r>
      <t xml:space="preserve">a) </t>
    </r>
    <r>
      <rPr>
        <sz val="10"/>
        <color rgb="FF000000"/>
        <rFont val="Calibri"/>
        <family val="2"/>
        <scheme val="minor"/>
      </rPr>
      <t>Construa um quadro de amortização de uma dívida de $ 60.000 resgatada pelo Sistema Price em três prestações a juros de 10% ao período.</t>
    </r>
  </si>
  <si>
    <t>prest</t>
  </si>
  <si>
    <t>Saldo Devedor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</si>
</sst>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vertAlign val="subscript"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+mj-l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3C0C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4" borderId="4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2" fontId="5" fillId="4" borderId="4" xfId="0" applyNumberFormat="1" applyFont="1" applyFill="1" applyBorder="1" applyAlignment="1">
      <alignment horizontal="right" vertical="center" wrapText="1" readingOrder="1"/>
    </xf>
    <xf numFmtId="2" fontId="5" fillId="3" borderId="4" xfId="0" applyNumberFormat="1" applyFont="1" applyFill="1" applyBorder="1" applyAlignment="1">
      <alignment horizontal="right" vertical="center" wrapText="1" readingOrder="1"/>
    </xf>
    <xf numFmtId="2" fontId="9" fillId="4" borderId="4" xfId="0" applyNumberFormat="1" applyFont="1" applyFill="1" applyBorder="1" applyAlignment="1">
      <alignment horizontal="center" vertical="center" wrapText="1" readingOrder="1"/>
    </xf>
    <xf numFmtId="2" fontId="9" fillId="4" borderId="4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left" vertical="center" readingOrder="1"/>
    </xf>
    <xf numFmtId="43" fontId="5" fillId="4" borderId="4" xfId="1" applyFont="1" applyFill="1" applyBorder="1" applyAlignment="1">
      <alignment horizontal="center" vertical="center" wrapText="1" readingOrder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8" fontId="0" fillId="0" borderId="0" xfId="0" applyNumberFormat="1"/>
    <xf numFmtId="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12" fillId="0" borderId="0" xfId="0" applyFont="1"/>
    <xf numFmtId="0" fontId="13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1" applyFont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0" fontId="12" fillId="0" borderId="5" xfId="0" applyFont="1" applyBorder="1" applyAlignment="1">
      <alignment horizontal="center"/>
    </xf>
    <xf numFmtId="43" fontId="12" fillId="0" borderId="5" xfId="1" applyFont="1" applyBorder="1"/>
    <xf numFmtId="0" fontId="13" fillId="0" borderId="5" xfId="0" applyFont="1" applyBorder="1" applyAlignment="1">
      <alignment horizontal="center"/>
    </xf>
    <xf numFmtId="0" fontId="12" fillId="0" borderId="5" xfId="0" applyFont="1" applyBorder="1"/>
    <xf numFmtId="43" fontId="13" fillId="0" borderId="5" xfId="0" applyNumberFormat="1" applyFont="1" applyBorder="1"/>
    <xf numFmtId="0" fontId="12" fillId="0" borderId="6" xfId="0" applyFont="1" applyBorder="1" applyAlignment="1">
      <alignment horizontal="center"/>
    </xf>
    <xf numFmtId="8" fontId="12" fillId="0" borderId="7" xfId="0" applyNumberFormat="1" applyFont="1" applyBorder="1"/>
    <xf numFmtId="10" fontId="12" fillId="0" borderId="0" xfId="1" applyNumberFormat="1" applyFont="1"/>
    <xf numFmtId="0" fontId="12" fillId="0" borderId="6" xfId="0" applyFont="1" applyBorder="1"/>
    <xf numFmtId="10" fontId="12" fillId="0" borderId="0" xfId="2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3" fontId="12" fillId="0" borderId="10" xfId="1" applyFont="1" applyBorder="1"/>
    <xf numFmtId="0" fontId="12" fillId="0" borderId="10" xfId="0" applyFont="1" applyBorder="1"/>
    <xf numFmtId="43" fontId="13" fillId="0" borderId="10" xfId="0" applyNumberFormat="1" applyFont="1" applyBorder="1"/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1"/>
    </xf>
    <xf numFmtId="8" fontId="5" fillId="4" borderId="4" xfId="1" applyNumberFormat="1" applyFont="1" applyFill="1" applyBorder="1" applyAlignment="1">
      <alignment horizontal="center" vertical="center" wrapText="1" readingOrder="1"/>
    </xf>
    <xf numFmtId="43" fontId="0" fillId="0" borderId="0" xfId="1" applyFont="1"/>
    <xf numFmtId="8" fontId="0" fillId="0" borderId="0" xfId="1" applyNumberFormat="1" applyFont="1"/>
    <xf numFmtId="0" fontId="13" fillId="0" borderId="9" xfId="0" applyFont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9" sqref="E9"/>
    </sheetView>
  </sheetViews>
  <sheetFormatPr defaultColWidth="8.85546875" defaultRowHeight="12.75"/>
  <cols>
    <col min="1" max="16384" width="8.85546875" style="3"/>
  </cols>
  <sheetData>
    <row r="1" spans="1:8" ht="13.5" thickBot="1">
      <c r="A1" s="2" t="s">
        <v>10</v>
      </c>
    </row>
    <row r="2" spans="1:8" ht="39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Top="1">
      <c r="A3" s="49" t="s">
        <v>8</v>
      </c>
      <c r="B3" s="49" t="s">
        <v>11</v>
      </c>
      <c r="C3" s="5" t="s">
        <v>12</v>
      </c>
      <c r="D3" s="5" t="s">
        <v>13</v>
      </c>
      <c r="E3" s="5" t="s">
        <v>14</v>
      </c>
      <c r="F3" s="49" t="s">
        <v>15</v>
      </c>
      <c r="G3" s="49" t="s">
        <v>12</v>
      </c>
      <c r="H3" s="5" t="s">
        <v>13</v>
      </c>
    </row>
    <row r="4" spans="1:8" ht="16.5" thickBot="1">
      <c r="A4" s="50"/>
      <c r="B4" s="50"/>
      <c r="C4" s="6" t="s">
        <v>16</v>
      </c>
      <c r="D4" s="6" t="s">
        <v>17</v>
      </c>
      <c r="E4" s="6" t="s">
        <v>18</v>
      </c>
      <c r="F4" s="50"/>
      <c r="G4" s="50"/>
      <c r="H4" s="6" t="s">
        <v>19</v>
      </c>
    </row>
    <row r="5" spans="1:8" ht="13.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/>
      <c r="F5" s="9"/>
      <c r="G5" s="9"/>
      <c r="H5" s="9">
        <f>D5-E5</f>
        <v>880</v>
      </c>
    </row>
    <row r="6" spans="1:8" ht="13.5" thickBot="1">
      <c r="A6" s="8">
        <v>2</v>
      </c>
      <c r="B6" s="10">
        <f>H5</f>
        <v>880</v>
      </c>
      <c r="C6" s="10">
        <f t="shared" ref="C6:C8" si="0">B6*0.1</f>
        <v>88</v>
      </c>
      <c r="D6" s="10">
        <f t="shared" ref="D6:D8" si="1">B6+C6</f>
        <v>968</v>
      </c>
      <c r="E6" s="10"/>
      <c r="F6" s="10"/>
      <c r="G6" s="10"/>
      <c r="H6" s="10">
        <f t="shared" ref="H6:H8" si="2">D6-E6</f>
        <v>968</v>
      </c>
    </row>
    <row r="7" spans="1:8" ht="13.5" thickBot="1">
      <c r="A7" s="7">
        <v>3</v>
      </c>
      <c r="B7" s="9">
        <f t="shared" ref="B7:B8" si="3">H6</f>
        <v>968</v>
      </c>
      <c r="C7" s="9">
        <f t="shared" si="0"/>
        <v>96.800000000000011</v>
      </c>
      <c r="D7" s="9">
        <f t="shared" si="1"/>
        <v>1064.8</v>
      </c>
      <c r="E7" s="9"/>
      <c r="F7" s="9"/>
      <c r="G7" s="9"/>
      <c r="H7" s="9">
        <f t="shared" si="2"/>
        <v>1064.8</v>
      </c>
    </row>
    <row r="8" spans="1:8" ht="13.5" thickBot="1">
      <c r="A8" s="8">
        <v>4</v>
      </c>
      <c r="B8" s="10">
        <f t="shared" si="3"/>
        <v>1064.8</v>
      </c>
      <c r="C8" s="10">
        <f t="shared" si="0"/>
        <v>106.48</v>
      </c>
      <c r="D8" s="10">
        <f t="shared" si="1"/>
        <v>1171.28</v>
      </c>
      <c r="E8" s="10">
        <f>D8</f>
        <v>1171.28</v>
      </c>
      <c r="F8" s="10">
        <f>B5</f>
        <v>800</v>
      </c>
      <c r="G8" s="10">
        <f>E8-F8</f>
        <v>371.28</v>
      </c>
      <c r="H8" s="10">
        <f t="shared" si="2"/>
        <v>0</v>
      </c>
    </row>
    <row r="9" spans="1:8" ht="13.5" thickBot="1">
      <c r="A9" s="1"/>
      <c r="B9" s="11" t="s">
        <v>9</v>
      </c>
      <c r="C9" s="12">
        <f>SUM(C5:C8)</f>
        <v>371.28000000000003</v>
      </c>
      <c r="D9" s="12"/>
      <c r="E9" s="12">
        <f>SUM(E5:E8)</f>
        <v>1171.28</v>
      </c>
      <c r="F9" s="12">
        <f t="shared" ref="F9:G9" si="4">SUM(F5:F8)</f>
        <v>800</v>
      </c>
      <c r="G9" s="12">
        <f t="shared" si="4"/>
        <v>371.28</v>
      </c>
      <c r="H9" s="9"/>
    </row>
    <row r="12" spans="1:8" ht="13.5" thickBot="1">
      <c r="A12" s="2" t="s">
        <v>20</v>
      </c>
    </row>
    <row r="13" spans="1:8" ht="39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6.5" thickTop="1">
      <c r="A14" s="49" t="s">
        <v>8</v>
      </c>
      <c r="B14" s="49" t="s">
        <v>11</v>
      </c>
      <c r="C14" s="5" t="s">
        <v>12</v>
      </c>
      <c r="D14" s="5" t="s">
        <v>13</v>
      </c>
      <c r="E14" s="5" t="s">
        <v>14</v>
      </c>
      <c r="F14" s="49" t="s">
        <v>15</v>
      </c>
      <c r="G14" s="49" t="s">
        <v>12</v>
      </c>
      <c r="H14" s="5" t="s">
        <v>13</v>
      </c>
    </row>
    <row r="15" spans="1:8" ht="16.5" thickBot="1">
      <c r="A15" s="50"/>
      <c r="B15" s="50"/>
      <c r="C15" s="6" t="s">
        <v>16</v>
      </c>
      <c r="D15" s="6" t="s">
        <v>17</v>
      </c>
      <c r="E15" s="6" t="s">
        <v>18</v>
      </c>
      <c r="F15" s="50"/>
      <c r="G15" s="50"/>
      <c r="H15" s="6" t="s">
        <v>19</v>
      </c>
    </row>
    <row r="16" spans="1:8" ht="13.5" thickBot="1">
      <c r="A16" s="7">
        <v>1</v>
      </c>
      <c r="B16" s="9">
        <v>800</v>
      </c>
      <c r="C16" s="9">
        <f>B16*0.1</f>
        <v>80</v>
      </c>
      <c r="D16" s="9">
        <f>B16+C16</f>
        <v>880</v>
      </c>
      <c r="E16" s="9">
        <f>C16</f>
        <v>80</v>
      </c>
      <c r="F16" s="9"/>
      <c r="G16" s="9">
        <f>C16</f>
        <v>80</v>
      </c>
      <c r="H16" s="9">
        <f>D16-E16</f>
        <v>800</v>
      </c>
    </row>
    <row r="17" spans="1:8" ht="13.5" thickBot="1">
      <c r="A17" s="8">
        <v>2</v>
      </c>
      <c r="B17" s="10">
        <f>H16</f>
        <v>800</v>
      </c>
      <c r="C17" s="10">
        <f t="shared" ref="C17:C19" si="5">B17*0.1</f>
        <v>80</v>
      </c>
      <c r="D17" s="10">
        <f t="shared" ref="D17:D19" si="6">B17+C17</f>
        <v>880</v>
      </c>
      <c r="E17" s="10">
        <f>C17</f>
        <v>80</v>
      </c>
      <c r="F17" s="10"/>
      <c r="G17" s="10">
        <f>C17</f>
        <v>80</v>
      </c>
      <c r="H17" s="10">
        <f t="shared" ref="H17:H19" si="7">D17-E17</f>
        <v>800</v>
      </c>
    </row>
    <row r="18" spans="1:8" ht="13.5" thickBot="1">
      <c r="A18" s="7">
        <v>3</v>
      </c>
      <c r="B18" s="9">
        <f t="shared" ref="B18:B19" si="8">H17</f>
        <v>800</v>
      </c>
      <c r="C18" s="9">
        <f t="shared" si="5"/>
        <v>80</v>
      </c>
      <c r="D18" s="9">
        <f t="shared" si="6"/>
        <v>880</v>
      </c>
      <c r="E18" s="9">
        <f>C18</f>
        <v>80</v>
      </c>
      <c r="F18" s="9"/>
      <c r="G18" s="9">
        <f>C18</f>
        <v>80</v>
      </c>
      <c r="H18" s="9">
        <f t="shared" si="7"/>
        <v>800</v>
      </c>
    </row>
    <row r="19" spans="1:8" ht="13.5" thickBot="1">
      <c r="A19" s="8">
        <v>4</v>
      </c>
      <c r="B19" s="10">
        <f t="shared" si="8"/>
        <v>800</v>
      </c>
      <c r="C19" s="10">
        <f t="shared" si="5"/>
        <v>80</v>
      </c>
      <c r="D19" s="10">
        <f t="shared" si="6"/>
        <v>880</v>
      </c>
      <c r="E19" s="10">
        <f>D19</f>
        <v>880</v>
      </c>
      <c r="F19" s="10">
        <f>B16</f>
        <v>800</v>
      </c>
      <c r="G19" s="10">
        <f>C19</f>
        <v>80</v>
      </c>
      <c r="H19" s="10">
        <f t="shared" si="7"/>
        <v>0</v>
      </c>
    </row>
    <row r="20" spans="1:8" ht="13.5" thickBot="1">
      <c r="A20" s="1"/>
      <c r="B20" s="11" t="s">
        <v>9</v>
      </c>
      <c r="C20" s="12">
        <f>SUM(C16:C19)</f>
        <v>320</v>
      </c>
      <c r="D20" s="12"/>
      <c r="E20" s="12">
        <f>SUM(E16:E19)</f>
        <v>1120</v>
      </c>
      <c r="F20" s="12">
        <f t="shared" ref="F20" si="9">SUM(F16:F19)</f>
        <v>800</v>
      </c>
      <c r="G20" s="12">
        <f t="shared" ref="G20" si="10">SUM(G16:G19)</f>
        <v>320</v>
      </c>
      <c r="H20" s="9"/>
    </row>
    <row r="23" spans="1:8" ht="13.5" thickBot="1">
      <c r="A23" s="2" t="s">
        <v>21</v>
      </c>
    </row>
    <row r="24" spans="1:8" ht="39" thickBot="1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</row>
    <row r="25" spans="1:8" ht="16.5" thickTop="1">
      <c r="A25" s="49" t="s">
        <v>8</v>
      </c>
      <c r="B25" s="49" t="s">
        <v>11</v>
      </c>
      <c r="C25" s="5" t="s">
        <v>12</v>
      </c>
      <c r="D25" s="5" t="s">
        <v>13</v>
      </c>
      <c r="E25" s="5" t="s">
        <v>14</v>
      </c>
      <c r="F25" s="49" t="s">
        <v>15</v>
      </c>
      <c r="G25" s="49" t="s">
        <v>12</v>
      </c>
      <c r="H25" s="5" t="s">
        <v>13</v>
      </c>
    </row>
    <row r="26" spans="1:8" ht="16.5" thickBot="1">
      <c r="A26" s="50"/>
      <c r="B26" s="50"/>
      <c r="C26" s="6" t="s">
        <v>16</v>
      </c>
      <c r="D26" s="6" t="s">
        <v>17</v>
      </c>
      <c r="E26" s="6" t="s">
        <v>18</v>
      </c>
      <c r="F26" s="50"/>
      <c r="G26" s="50"/>
      <c r="H26" s="6" t="s">
        <v>19</v>
      </c>
    </row>
    <row r="27" spans="1:8" ht="13.5" thickBot="1">
      <c r="A27" s="7">
        <v>1</v>
      </c>
      <c r="B27" s="9">
        <v>800</v>
      </c>
      <c r="C27" s="9">
        <f>B27*0.1</f>
        <v>80</v>
      </c>
      <c r="D27" s="9">
        <f>B27+C27</f>
        <v>880</v>
      </c>
      <c r="E27" s="9">
        <f>PMT(0.1,4,-800)</f>
        <v>252.37664296487824</v>
      </c>
      <c r="F27" s="9">
        <f>E27-G27</f>
        <v>172.37664296487824</v>
      </c>
      <c r="G27" s="9">
        <f>C27</f>
        <v>80</v>
      </c>
      <c r="H27" s="9">
        <f>D27-E27</f>
        <v>627.62335703512178</v>
      </c>
    </row>
    <row r="28" spans="1:8" ht="13.5" thickBot="1">
      <c r="A28" s="8">
        <v>2</v>
      </c>
      <c r="B28" s="10">
        <f>H27</f>
        <v>627.62335703512178</v>
      </c>
      <c r="C28" s="10">
        <f t="shared" ref="C28:C30" si="11">B28*0.1</f>
        <v>62.762335703512178</v>
      </c>
      <c r="D28" s="10">
        <f t="shared" ref="D28:D30" si="12">B28+C28</f>
        <v>690.38569273863391</v>
      </c>
      <c r="E28" s="10">
        <f>E27</f>
        <v>252.37664296487824</v>
      </c>
      <c r="F28" s="10">
        <f>E28-G28</f>
        <v>189.61430726136606</v>
      </c>
      <c r="G28" s="10">
        <f>C28</f>
        <v>62.762335703512178</v>
      </c>
      <c r="H28" s="10">
        <f t="shared" ref="H28:H30" si="13">D28-E28</f>
        <v>438.00904977375569</v>
      </c>
    </row>
    <row r="29" spans="1:8" ht="13.5" thickBot="1">
      <c r="A29" s="7">
        <v>3</v>
      </c>
      <c r="B29" s="9">
        <f t="shared" ref="B29:B30" si="14">H28</f>
        <v>438.00904977375569</v>
      </c>
      <c r="C29" s="9">
        <f t="shared" si="11"/>
        <v>43.800904977375573</v>
      </c>
      <c r="D29" s="9">
        <f t="shared" si="12"/>
        <v>481.80995475113127</v>
      </c>
      <c r="E29" s="9">
        <f>E28</f>
        <v>252.37664296487824</v>
      </c>
      <c r="F29" s="9">
        <f>E29-G29</f>
        <v>208.57573798750266</v>
      </c>
      <c r="G29" s="9">
        <f>C29</f>
        <v>43.800904977375573</v>
      </c>
      <c r="H29" s="9">
        <f t="shared" si="13"/>
        <v>229.43331178625303</v>
      </c>
    </row>
    <row r="30" spans="1:8" ht="13.5" thickBot="1">
      <c r="A30" s="8">
        <v>4</v>
      </c>
      <c r="B30" s="10">
        <f t="shared" si="14"/>
        <v>229.43331178625303</v>
      </c>
      <c r="C30" s="10">
        <f t="shared" si="11"/>
        <v>22.943331178625304</v>
      </c>
      <c r="D30" s="10">
        <f t="shared" si="12"/>
        <v>252.37664296487833</v>
      </c>
      <c r="E30" s="10">
        <f>E29</f>
        <v>252.37664296487824</v>
      </c>
      <c r="F30" s="10">
        <f>E30-G30</f>
        <v>229.43331178625294</v>
      </c>
      <c r="G30" s="10">
        <f>C30</f>
        <v>22.943331178625304</v>
      </c>
      <c r="H30" s="10">
        <f t="shared" si="13"/>
        <v>0</v>
      </c>
    </row>
    <row r="31" spans="1:8" ht="13.5" thickBot="1">
      <c r="A31" s="1"/>
      <c r="B31" s="11" t="s">
        <v>9</v>
      </c>
      <c r="C31" s="12">
        <f>SUM(C27:C30)</f>
        <v>209.50657185951306</v>
      </c>
      <c r="D31" s="12"/>
      <c r="E31" s="12">
        <f>SUM(E27:E30)</f>
        <v>1009.506571859513</v>
      </c>
      <c r="F31" s="12">
        <f t="shared" ref="F31" si="15">SUM(F27:F30)</f>
        <v>799.99999999999989</v>
      </c>
      <c r="G31" s="12">
        <f t="shared" ref="G31" si="16">SUM(G27:G30)</f>
        <v>209.50657185951306</v>
      </c>
      <c r="H31" s="9"/>
    </row>
    <row r="34" spans="1:8" ht="13.5" thickBot="1">
      <c r="A34" s="2" t="s">
        <v>22</v>
      </c>
    </row>
    <row r="35" spans="1:8" ht="39" thickBot="1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</row>
    <row r="36" spans="1:8" ht="16.5" thickTop="1">
      <c r="A36" s="49" t="s">
        <v>8</v>
      </c>
      <c r="B36" s="49" t="s">
        <v>11</v>
      </c>
      <c r="C36" s="5" t="s">
        <v>12</v>
      </c>
      <c r="D36" s="5" t="s">
        <v>13</v>
      </c>
      <c r="E36" s="5" t="s">
        <v>14</v>
      </c>
      <c r="F36" s="49" t="s">
        <v>15</v>
      </c>
      <c r="G36" s="49" t="s">
        <v>12</v>
      </c>
      <c r="H36" s="5" t="s">
        <v>13</v>
      </c>
    </row>
    <row r="37" spans="1:8" ht="16.5" thickBot="1">
      <c r="A37" s="50"/>
      <c r="B37" s="50"/>
      <c r="C37" s="6" t="s">
        <v>16</v>
      </c>
      <c r="D37" s="6" t="s">
        <v>17</v>
      </c>
      <c r="E37" s="6" t="s">
        <v>18</v>
      </c>
      <c r="F37" s="50"/>
      <c r="G37" s="50"/>
      <c r="H37" s="6" t="s">
        <v>19</v>
      </c>
    </row>
    <row r="38" spans="1:8" ht="13.5" thickBot="1">
      <c r="A38" s="7">
        <v>1</v>
      </c>
      <c r="B38" s="9">
        <v>800</v>
      </c>
      <c r="C38" s="9">
        <f>B38*0.1</f>
        <v>80</v>
      </c>
      <c r="D38" s="9">
        <f>B38+C38</f>
        <v>880</v>
      </c>
      <c r="E38" s="9">
        <f>F38+G38</f>
        <v>280</v>
      </c>
      <c r="F38" s="9">
        <f>B38/4</f>
        <v>200</v>
      </c>
      <c r="G38" s="9">
        <f>C38</f>
        <v>80</v>
      </c>
      <c r="H38" s="9">
        <f>D38-E38</f>
        <v>600</v>
      </c>
    </row>
    <row r="39" spans="1:8" ht="13.5" thickBot="1">
      <c r="A39" s="8">
        <v>2</v>
      </c>
      <c r="B39" s="10">
        <f>H38</f>
        <v>600</v>
      </c>
      <c r="C39" s="10">
        <f t="shared" ref="C39:C41" si="17">B39*0.1</f>
        <v>60</v>
      </c>
      <c r="D39" s="10">
        <f t="shared" ref="D39:D41" si="18">B39+C39</f>
        <v>660</v>
      </c>
      <c r="E39" s="10">
        <f>F39+G39</f>
        <v>260</v>
      </c>
      <c r="F39" s="10">
        <f>F38</f>
        <v>200</v>
      </c>
      <c r="G39" s="10">
        <f>C39</f>
        <v>60</v>
      </c>
      <c r="H39" s="10">
        <f t="shared" ref="H39:H41" si="19">D39-E39</f>
        <v>400</v>
      </c>
    </row>
    <row r="40" spans="1:8" ht="13.5" thickBot="1">
      <c r="A40" s="7">
        <v>3</v>
      </c>
      <c r="B40" s="9">
        <f t="shared" ref="B40:B41" si="20">H39</f>
        <v>400</v>
      </c>
      <c r="C40" s="9">
        <f t="shared" si="17"/>
        <v>40</v>
      </c>
      <c r="D40" s="9">
        <f t="shared" si="18"/>
        <v>440</v>
      </c>
      <c r="E40" s="9">
        <f>F40+G40</f>
        <v>240</v>
      </c>
      <c r="F40" s="9">
        <f>F39</f>
        <v>200</v>
      </c>
      <c r="G40" s="9">
        <f>C40</f>
        <v>40</v>
      </c>
      <c r="H40" s="9">
        <f t="shared" si="19"/>
        <v>200</v>
      </c>
    </row>
    <row r="41" spans="1:8" ht="13.5" thickBot="1">
      <c r="A41" s="8">
        <v>4</v>
      </c>
      <c r="B41" s="10">
        <f t="shared" si="20"/>
        <v>200</v>
      </c>
      <c r="C41" s="10">
        <f t="shared" si="17"/>
        <v>20</v>
      </c>
      <c r="D41" s="10">
        <f t="shared" si="18"/>
        <v>220</v>
      </c>
      <c r="E41" s="10">
        <f>F41+G41</f>
        <v>220</v>
      </c>
      <c r="F41" s="10">
        <f>F40</f>
        <v>200</v>
      </c>
      <c r="G41" s="10">
        <f>C41</f>
        <v>20</v>
      </c>
      <c r="H41" s="10">
        <f t="shared" si="19"/>
        <v>0</v>
      </c>
    </row>
    <row r="42" spans="1:8" ht="13.5" thickBot="1">
      <c r="A42" s="1"/>
      <c r="B42" s="11" t="s">
        <v>9</v>
      </c>
      <c r="C42" s="12">
        <f>SUM(C38:C41)</f>
        <v>200</v>
      </c>
      <c r="D42" s="12"/>
      <c r="E42" s="12">
        <f>SUM(E38:E41)</f>
        <v>1000</v>
      </c>
      <c r="F42" s="12">
        <f t="shared" ref="F42" si="21">SUM(F38:F41)</f>
        <v>800</v>
      </c>
      <c r="G42" s="12">
        <f t="shared" ref="G42" si="22">SUM(G38:G41)</f>
        <v>200</v>
      </c>
      <c r="H42" s="9"/>
    </row>
    <row r="46" spans="1:8" ht="13.5" thickBot="1">
      <c r="A46" s="2" t="s">
        <v>23</v>
      </c>
    </row>
    <row r="47" spans="1:8" ht="39" thickBo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</row>
    <row r="48" spans="1:8" ht="16.5" thickTop="1">
      <c r="A48" s="49" t="s">
        <v>8</v>
      </c>
      <c r="B48" s="49" t="s">
        <v>11</v>
      </c>
      <c r="C48" s="5" t="s">
        <v>12</v>
      </c>
      <c r="D48" s="5" t="s">
        <v>13</v>
      </c>
      <c r="E48" s="5" t="s">
        <v>14</v>
      </c>
      <c r="F48" s="49" t="s">
        <v>15</v>
      </c>
      <c r="G48" s="49" t="s">
        <v>12</v>
      </c>
      <c r="H48" s="5" t="s">
        <v>13</v>
      </c>
    </row>
    <row r="49" spans="1:8" ht="16.5" thickBot="1">
      <c r="A49" s="50"/>
      <c r="B49" s="50"/>
      <c r="C49" s="6" t="s">
        <v>16</v>
      </c>
      <c r="D49" s="6" t="s">
        <v>17</v>
      </c>
      <c r="E49" s="6" t="s">
        <v>18</v>
      </c>
      <c r="F49" s="50"/>
      <c r="G49" s="50"/>
      <c r="H49" s="6" t="s">
        <v>19</v>
      </c>
    </row>
    <row r="50" spans="1:8" ht="13.5" thickBot="1">
      <c r="A50" s="7">
        <v>1</v>
      </c>
      <c r="B50" s="9">
        <v>800</v>
      </c>
      <c r="C50" s="9">
        <f>B50*0.1</f>
        <v>80</v>
      </c>
      <c r="D50" s="9">
        <f>B50+C50</f>
        <v>880</v>
      </c>
      <c r="E50" s="9">
        <f>E27*0.5+E38*0.5</f>
        <v>266.18832148243911</v>
      </c>
      <c r="F50" s="9">
        <f>E50-G50</f>
        <v>186.18832148243911</v>
      </c>
      <c r="G50" s="9">
        <f>C50</f>
        <v>80</v>
      </c>
      <c r="H50" s="9">
        <f>D50-E50</f>
        <v>613.81167851756095</v>
      </c>
    </row>
    <row r="51" spans="1:8" ht="13.5" thickBot="1">
      <c r="A51" s="8">
        <v>2</v>
      </c>
      <c r="B51" s="10">
        <f>H50</f>
        <v>613.81167851756095</v>
      </c>
      <c r="C51" s="10">
        <f t="shared" ref="C51:C53" si="23">B51*0.1</f>
        <v>61.381167851756096</v>
      </c>
      <c r="D51" s="10">
        <f t="shared" ref="D51:D53" si="24">B51+C51</f>
        <v>675.19284636931707</v>
      </c>
      <c r="E51" s="10">
        <f t="shared" ref="E51:E53" si="25">E28*0.5+E39*0.5</f>
        <v>256.18832148243911</v>
      </c>
      <c r="F51" s="10">
        <f>E51-G51</f>
        <v>194.80715363068302</v>
      </c>
      <c r="G51" s="10">
        <f>C51</f>
        <v>61.381167851756096</v>
      </c>
      <c r="H51" s="10">
        <f t="shared" ref="H51:H53" si="26">D51-E51</f>
        <v>419.00452488687796</v>
      </c>
    </row>
    <row r="52" spans="1:8" ht="13.5" thickBot="1">
      <c r="A52" s="7">
        <v>3</v>
      </c>
      <c r="B52" s="9">
        <f t="shared" ref="B52:B53" si="27">H51</f>
        <v>419.00452488687796</v>
      </c>
      <c r="C52" s="9">
        <f t="shared" si="23"/>
        <v>41.900452488687797</v>
      </c>
      <c r="D52" s="9">
        <f t="shared" si="24"/>
        <v>460.90497737556575</v>
      </c>
      <c r="E52" s="9">
        <f t="shared" si="25"/>
        <v>246.18832148243911</v>
      </c>
      <c r="F52" s="9">
        <f>E52-G52</f>
        <v>204.28786899375132</v>
      </c>
      <c r="G52" s="9">
        <f>C52</f>
        <v>41.900452488687797</v>
      </c>
      <c r="H52" s="9">
        <f t="shared" si="26"/>
        <v>214.71665589312664</v>
      </c>
    </row>
    <row r="53" spans="1:8" ht="13.5" thickBot="1">
      <c r="A53" s="8">
        <v>4</v>
      </c>
      <c r="B53" s="10">
        <f t="shared" si="27"/>
        <v>214.71665589312664</v>
      </c>
      <c r="C53" s="10">
        <f t="shared" si="23"/>
        <v>21.471665589312664</v>
      </c>
      <c r="D53" s="10">
        <f t="shared" si="24"/>
        <v>236.18832148243931</v>
      </c>
      <c r="E53" s="10">
        <f t="shared" si="25"/>
        <v>236.18832148243911</v>
      </c>
      <c r="F53" s="10">
        <f>E53-G53</f>
        <v>214.71665589312644</v>
      </c>
      <c r="G53" s="10">
        <f>C53</f>
        <v>21.471665589312664</v>
      </c>
      <c r="H53" s="10">
        <f t="shared" si="26"/>
        <v>0</v>
      </c>
    </row>
    <row r="54" spans="1:8" ht="13.5" thickBot="1">
      <c r="A54" s="1"/>
      <c r="B54" s="11" t="s">
        <v>9</v>
      </c>
      <c r="C54" s="12">
        <f>SUM(C50:C53)</f>
        <v>204.75328592975654</v>
      </c>
      <c r="D54" s="12"/>
      <c r="E54" s="12">
        <f>SUM(E50:E53)</f>
        <v>1004.7532859297564</v>
      </c>
      <c r="F54" s="12">
        <f t="shared" ref="F54" si="28">SUM(F50:F53)</f>
        <v>799.99999999999989</v>
      </c>
      <c r="G54" s="12">
        <f t="shared" ref="G54" si="29">SUM(G50:G53)</f>
        <v>204.75328592975654</v>
      </c>
      <c r="H54" s="9"/>
    </row>
    <row r="55" spans="1:8">
      <c r="A55" s="13" t="s">
        <v>24</v>
      </c>
    </row>
  </sheetData>
  <mergeCells count="20">
    <mergeCell ref="A3:A4"/>
    <mergeCell ref="B3:B4"/>
    <mergeCell ref="F3:F4"/>
    <mergeCell ref="G3:G4"/>
    <mergeCell ref="A14:A15"/>
    <mergeCell ref="B14:B15"/>
    <mergeCell ref="F14:F15"/>
    <mergeCell ref="G14:G15"/>
    <mergeCell ref="A48:A49"/>
    <mergeCell ref="B48:B49"/>
    <mergeCell ref="F48:F49"/>
    <mergeCell ref="G48:G49"/>
    <mergeCell ref="A25:A26"/>
    <mergeCell ref="B25:B26"/>
    <mergeCell ref="F25:F26"/>
    <mergeCell ref="G25:G26"/>
    <mergeCell ref="A36:A37"/>
    <mergeCell ref="B36:B37"/>
    <mergeCell ref="F36:F37"/>
    <mergeCell ref="G36:G3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40" zoomScaleNormal="140" workbookViewId="0">
      <selection activeCell="E16" sqref="E16"/>
    </sheetView>
  </sheetViews>
  <sheetFormatPr defaultRowHeight="15"/>
  <cols>
    <col min="2" max="2" width="12.85546875" customWidth="1"/>
  </cols>
  <sheetData>
    <row r="1" spans="1:8" ht="15.75" thickBot="1">
      <c r="A1" s="2" t="s">
        <v>23</v>
      </c>
      <c r="B1" s="3"/>
      <c r="C1" s="3"/>
      <c r="D1" s="3"/>
      <c r="E1" s="3"/>
      <c r="F1" s="3"/>
      <c r="G1" s="3"/>
      <c r="H1" s="3"/>
    </row>
    <row r="2" spans="1:8" ht="39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Top="1">
      <c r="A3" s="49" t="s">
        <v>8</v>
      </c>
      <c r="B3" s="49" t="s">
        <v>11</v>
      </c>
      <c r="C3" s="18" t="s">
        <v>12</v>
      </c>
      <c r="D3" s="18" t="s">
        <v>13</v>
      </c>
      <c r="E3" s="18" t="s">
        <v>14</v>
      </c>
      <c r="F3" s="49" t="s">
        <v>15</v>
      </c>
      <c r="G3" s="49" t="s">
        <v>12</v>
      </c>
      <c r="H3" s="18" t="s">
        <v>13</v>
      </c>
    </row>
    <row r="4" spans="1:8" ht="16.5" thickBot="1">
      <c r="A4" s="50"/>
      <c r="B4" s="50"/>
      <c r="C4" s="19" t="s">
        <v>16</v>
      </c>
      <c r="D4" s="19" t="s">
        <v>17</v>
      </c>
      <c r="E4" s="19" t="s">
        <v>18</v>
      </c>
      <c r="F4" s="50"/>
      <c r="G4" s="50"/>
      <c r="H4" s="19" t="s">
        <v>19</v>
      </c>
    </row>
    <row r="5" spans="1:8" ht="15.7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>
        <f>B14*$E$14+C14*$F$14</f>
        <v>273.09416074121958</v>
      </c>
      <c r="F5" s="9">
        <f>E5-G5</f>
        <v>193.09416074121958</v>
      </c>
      <c r="G5" s="9">
        <f>C5</f>
        <v>80</v>
      </c>
      <c r="H5" s="9">
        <f>D5-E5</f>
        <v>606.90583925878036</v>
      </c>
    </row>
    <row r="6" spans="1:8" ht="15.75" thickBot="1">
      <c r="A6" s="8">
        <v>2</v>
      </c>
      <c r="B6" s="10">
        <f>H5</f>
        <v>606.90583925878036</v>
      </c>
      <c r="C6" s="10">
        <f t="shared" ref="C6:C8" si="0">B6*0.1</f>
        <v>60.690583925878038</v>
      </c>
      <c r="D6" s="10">
        <f t="shared" ref="D6:D8" si="1">B6+C6</f>
        <v>667.59642318465842</v>
      </c>
      <c r="E6" s="10">
        <f t="shared" ref="E6:E8" si="2">B15*$E$14+C15*$F$14</f>
        <v>258.09416074121958</v>
      </c>
      <c r="F6" s="10">
        <f>E6-G6</f>
        <v>197.40357681534155</v>
      </c>
      <c r="G6" s="10">
        <f>C6</f>
        <v>60.690583925878038</v>
      </c>
      <c r="H6" s="10">
        <f t="shared" ref="H6:H8" si="3">D6-E6</f>
        <v>409.50226244343884</v>
      </c>
    </row>
    <row r="7" spans="1:8" ht="15.75" thickBot="1">
      <c r="A7" s="7">
        <v>3</v>
      </c>
      <c r="B7" s="9">
        <f t="shared" ref="B7:B8" si="4">H6</f>
        <v>409.50226244343884</v>
      </c>
      <c r="C7" s="9">
        <f t="shared" si="0"/>
        <v>40.950226244343888</v>
      </c>
      <c r="D7" s="9">
        <f t="shared" si="1"/>
        <v>450.4524886877827</v>
      </c>
      <c r="E7" s="9">
        <f t="shared" si="2"/>
        <v>243.09416074121955</v>
      </c>
      <c r="F7" s="9">
        <f>E7-G7</f>
        <v>202.14393449687566</v>
      </c>
      <c r="G7" s="9">
        <f>C7</f>
        <v>40.950226244343888</v>
      </c>
      <c r="H7" s="9">
        <f t="shared" si="3"/>
        <v>207.35832794656315</v>
      </c>
    </row>
    <row r="8" spans="1:8" ht="15.75" thickBot="1">
      <c r="A8" s="8">
        <v>4</v>
      </c>
      <c r="B8" s="10">
        <f t="shared" si="4"/>
        <v>207.35832794656315</v>
      </c>
      <c r="C8" s="10">
        <f t="shared" si="0"/>
        <v>20.735832794656318</v>
      </c>
      <c r="D8" s="10">
        <f t="shared" si="1"/>
        <v>228.09416074121947</v>
      </c>
      <c r="E8" s="10">
        <f t="shared" si="2"/>
        <v>228.09416074121955</v>
      </c>
      <c r="F8" s="10">
        <f>E8-G8</f>
        <v>207.35832794656324</v>
      </c>
      <c r="G8" s="10">
        <f>C8</f>
        <v>20.735832794656318</v>
      </c>
      <c r="H8" s="10">
        <f t="shared" si="3"/>
        <v>0</v>
      </c>
    </row>
    <row r="9" spans="1:8" ht="15.75" thickBot="1">
      <c r="A9" s="1"/>
      <c r="B9" s="11" t="s">
        <v>9</v>
      </c>
      <c r="C9" s="12">
        <f>SUM(C5:C8)</f>
        <v>202.37664296487824</v>
      </c>
      <c r="D9" s="12"/>
      <c r="E9" s="12">
        <f>SUM(E5:E8)</f>
        <v>1002.3766429648782</v>
      </c>
      <c r="F9" s="12">
        <f t="shared" ref="F9:G9" si="5">SUM(F5:F8)</f>
        <v>800</v>
      </c>
      <c r="G9" s="12">
        <f t="shared" si="5"/>
        <v>202.37664296487824</v>
      </c>
      <c r="H9" s="9"/>
    </row>
    <row r="10" spans="1:8">
      <c r="A10" s="13"/>
      <c r="B10" s="3"/>
      <c r="C10" s="3"/>
      <c r="D10" s="3"/>
      <c r="E10" s="3"/>
      <c r="F10" s="3"/>
      <c r="G10" s="3"/>
      <c r="H10" s="3"/>
    </row>
    <row r="11" spans="1:8">
      <c r="A11" t="s">
        <v>37</v>
      </c>
      <c r="B11" s="20">
        <f>PMT(0.1,4,-800)</f>
        <v>252.37664296487824</v>
      </c>
    </row>
    <row r="12" spans="1:8">
      <c r="A12" s="15"/>
      <c r="B12" s="15"/>
      <c r="C12" s="15"/>
      <c r="E12" s="15"/>
      <c r="F12" s="15"/>
    </row>
    <row r="13" spans="1:8">
      <c r="A13" s="16" t="s">
        <v>38</v>
      </c>
      <c r="B13" s="16" t="s">
        <v>39</v>
      </c>
      <c r="C13" s="16" t="s">
        <v>40</v>
      </c>
      <c r="E13" s="16" t="s">
        <v>41</v>
      </c>
      <c r="F13" s="16" t="s">
        <v>42</v>
      </c>
    </row>
    <row r="14" spans="1:8">
      <c r="A14" s="17">
        <v>1</v>
      </c>
      <c r="B14" s="21">
        <f>B11</f>
        <v>252.37664296487824</v>
      </c>
      <c r="C14" s="22">
        <f>$B$5/4+($B$5-$B$5/4*(A14-1))*0.1</f>
        <v>280</v>
      </c>
      <c r="E14" s="23">
        <v>0.25</v>
      </c>
      <c r="F14" s="23">
        <f>1-E14</f>
        <v>0.75</v>
      </c>
    </row>
    <row r="15" spans="1:8">
      <c r="A15" s="17">
        <v>2</v>
      </c>
      <c r="B15" s="21">
        <f>B14</f>
        <v>252.37664296487824</v>
      </c>
      <c r="C15" s="17">
        <f t="shared" ref="C15:C17" si="6">$B$5/4+($B$5-$B$5/4*(A15-1))*0.1</f>
        <v>260</v>
      </c>
      <c r="E15" s="24"/>
      <c r="F15" s="24"/>
    </row>
    <row r="16" spans="1:8">
      <c r="A16" s="17">
        <v>3</v>
      </c>
      <c r="B16" s="21">
        <f t="shared" ref="B16:B17" si="7">B15</f>
        <v>252.37664296487824</v>
      </c>
      <c r="C16" s="17">
        <f t="shared" si="6"/>
        <v>240</v>
      </c>
      <c r="E16" s="24"/>
      <c r="F16" s="24"/>
    </row>
    <row r="17" spans="1:3">
      <c r="A17" s="16">
        <v>4</v>
      </c>
      <c r="B17" s="25">
        <f t="shared" si="7"/>
        <v>252.37664296487824</v>
      </c>
      <c r="C17" s="16">
        <f t="shared" si="6"/>
        <v>220</v>
      </c>
    </row>
  </sheetData>
  <mergeCells count="4">
    <mergeCell ref="A3:A4"/>
    <mergeCell ref="B3:B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170" zoomScaleNormal="170" workbookViewId="0">
      <selection activeCell="E8" sqref="E8"/>
    </sheetView>
  </sheetViews>
  <sheetFormatPr defaultRowHeight="15"/>
  <cols>
    <col min="1" max="1" width="8.85546875" style="3"/>
    <col min="2" max="2" width="10.7109375" style="3" bestFit="1" customWidth="1"/>
    <col min="3" max="3" width="9.28515625" style="3" bestFit="1" customWidth="1"/>
    <col min="4" max="4" width="10.85546875" style="3" bestFit="1" customWidth="1"/>
    <col min="5" max="5" width="12.7109375" style="3" bestFit="1" customWidth="1"/>
    <col min="6" max="6" width="10.7109375" style="3" bestFit="1" customWidth="1"/>
    <col min="7" max="7" width="9.28515625" style="3" bestFit="1" customWidth="1"/>
    <col min="8" max="8" width="10.7109375" style="3" bestFit="1" customWidth="1"/>
    <col min="11" max="11" width="10.7109375" bestFit="1" customWidth="1"/>
    <col min="12" max="12" width="9.28515625" bestFit="1" customWidth="1"/>
    <col min="13" max="13" width="10.85546875" bestFit="1" customWidth="1"/>
    <col min="14" max="15" width="10.7109375" bestFit="1" customWidth="1"/>
    <col min="16" max="16" width="9.28515625" bestFit="1" customWidth="1"/>
    <col min="17" max="17" width="10.7109375" bestFit="1" customWidth="1"/>
  </cols>
  <sheetData>
    <row r="1" spans="1:17" ht="14.45" customHeight="1">
      <c r="A1" s="51" t="s">
        <v>51</v>
      </c>
      <c r="B1" s="51"/>
      <c r="C1" s="51"/>
      <c r="D1" s="51"/>
      <c r="E1" s="51"/>
      <c r="F1" s="51"/>
      <c r="G1" s="51"/>
      <c r="H1" s="51"/>
      <c r="J1" s="52" t="s">
        <v>26</v>
      </c>
      <c r="K1" s="52"/>
      <c r="L1" s="52"/>
      <c r="M1" s="52"/>
      <c r="N1" s="52"/>
      <c r="O1" s="52"/>
      <c r="P1" s="52"/>
      <c r="Q1" s="52"/>
    </row>
    <row r="2" spans="1:17">
      <c r="A2" s="51"/>
      <c r="B2" s="51"/>
      <c r="C2" s="51"/>
      <c r="D2" s="51"/>
      <c r="E2" s="51"/>
      <c r="F2" s="51"/>
      <c r="G2" s="51"/>
      <c r="H2" s="51"/>
      <c r="J2" s="52"/>
      <c r="K2" s="52"/>
      <c r="L2" s="52"/>
      <c r="M2" s="52"/>
      <c r="N2" s="52"/>
      <c r="O2" s="52"/>
      <c r="P2" s="52"/>
      <c r="Q2" s="52"/>
    </row>
    <row r="4" spans="1:17" ht="15.7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6.2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5" thickTop="1">
      <c r="A6" s="49" t="s">
        <v>8</v>
      </c>
      <c r="B6" s="49" t="s">
        <v>11</v>
      </c>
      <c r="C6" s="26" t="s">
        <v>12</v>
      </c>
      <c r="D6" s="26" t="s">
        <v>13</v>
      </c>
      <c r="E6" s="26" t="s">
        <v>14</v>
      </c>
      <c r="F6" s="49" t="s">
        <v>15</v>
      </c>
      <c r="G6" s="49" t="s">
        <v>12</v>
      </c>
      <c r="H6" s="26" t="s">
        <v>13</v>
      </c>
      <c r="J6" s="49" t="s">
        <v>8</v>
      </c>
      <c r="K6" s="49" t="s">
        <v>11</v>
      </c>
      <c r="L6" s="26" t="s">
        <v>12</v>
      </c>
      <c r="M6" s="26" t="s">
        <v>13</v>
      </c>
      <c r="N6" s="26" t="s">
        <v>14</v>
      </c>
      <c r="O6" s="49" t="s">
        <v>15</v>
      </c>
      <c r="P6" s="49" t="s">
        <v>12</v>
      </c>
      <c r="Q6" s="26" t="s">
        <v>13</v>
      </c>
    </row>
    <row r="7" spans="1:17" ht="16.5" thickBot="1">
      <c r="A7" s="50"/>
      <c r="B7" s="50"/>
      <c r="C7" s="27" t="s">
        <v>16</v>
      </c>
      <c r="D7" s="27" t="s">
        <v>17</v>
      </c>
      <c r="E7" s="27" t="s">
        <v>18</v>
      </c>
      <c r="F7" s="50"/>
      <c r="G7" s="50"/>
      <c r="H7" s="27" t="s">
        <v>19</v>
      </c>
      <c r="J7" s="50"/>
      <c r="K7" s="50"/>
      <c r="L7" s="27" t="s">
        <v>16</v>
      </c>
      <c r="M7" s="27" t="s">
        <v>17</v>
      </c>
      <c r="N7" s="27" t="s">
        <v>18</v>
      </c>
      <c r="O7" s="50"/>
      <c r="P7" s="50"/>
      <c r="Q7" s="27" t="s">
        <v>19</v>
      </c>
    </row>
    <row r="8" spans="1:17" ht="15.75" thickBot="1">
      <c r="A8" s="7">
        <v>1</v>
      </c>
      <c r="B8" s="14">
        <v>50000</v>
      </c>
      <c r="C8" s="14">
        <f>B8*0.1</f>
        <v>5000</v>
      </c>
      <c r="D8" s="14">
        <f>B8+C8</f>
        <v>55000</v>
      </c>
      <c r="E8" s="53">
        <f>PMT(0.1,3,-B8)</f>
        <v>20105.740181268888</v>
      </c>
      <c r="F8" s="14">
        <f>E8-G8</f>
        <v>15105.740181268888</v>
      </c>
      <c r="G8" s="14">
        <f>C8</f>
        <v>5000</v>
      </c>
      <c r="H8" s="14">
        <f>D8-E8</f>
        <v>34894.259818731109</v>
      </c>
      <c r="J8" s="7">
        <v>1</v>
      </c>
      <c r="K8" s="14">
        <f>B8</f>
        <v>50000</v>
      </c>
      <c r="L8" s="14">
        <f>K8*0.1</f>
        <v>5000</v>
      </c>
      <c r="M8" s="14">
        <f>K8+L8</f>
        <v>55000</v>
      </c>
      <c r="N8" s="14">
        <f>O8+P8</f>
        <v>21666.666666666668</v>
      </c>
      <c r="O8" s="14">
        <f>K8/3</f>
        <v>16666.666666666668</v>
      </c>
      <c r="P8" s="14">
        <f>L8</f>
        <v>5000</v>
      </c>
      <c r="Q8" s="14">
        <f>M8-N8</f>
        <v>33333.333333333328</v>
      </c>
    </row>
    <row r="9" spans="1:17" ht="15.75" thickBot="1">
      <c r="A9" s="7">
        <v>2</v>
      </c>
      <c r="B9" s="14">
        <f t="shared" ref="B9:B10" si="0">H8</f>
        <v>34894.259818731109</v>
      </c>
      <c r="C9" s="14">
        <f t="shared" ref="C9:C10" si="1">B9*0.1</f>
        <v>3489.4259818731111</v>
      </c>
      <c r="D9" s="14">
        <f>B9+C9</f>
        <v>38383.685800604217</v>
      </c>
      <c r="E9" s="14">
        <f>E8</f>
        <v>20105.740181268888</v>
      </c>
      <c r="F9" s="14">
        <f t="shared" ref="F9:F10" si="2">E9-G9</f>
        <v>16616.314199395776</v>
      </c>
      <c r="G9" s="14">
        <f t="shared" ref="G9:G10" si="3">C9</f>
        <v>3489.4259818731111</v>
      </c>
      <c r="H9" s="14">
        <f t="shared" ref="H9:H10" si="4">D9-E9</f>
        <v>18277.945619335329</v>
      </c>
      <c r="J9" s="7">
        <v>2</v>
      </c>
      <c r="K9" s="14">
        <f t="shared" ref="K9:K10" si="5">Q8</f>
        <v>33333.333333333328</v>
      </c>
      <c r="L9" s="14">
        <f t="shared" ref="L9:L10" si="6">K9*0.1</f>
        <v>3333.333333333333</v>
      </c>
      <c r="M9" s="14">
        <f>K9+L9</f>
        <v>36666.666666666664</v>
      </c>
      <c r="N9" s="14">
        <f t="shared" ref="N9:N10" si="7">O9+P9</f>
        <v>20000</v>
      </c>
      <c r="O9" s="14">
        <f>O8</f>
        <v>16666.666666666668</v>
      </c>
      <c r="P9" s="14">
        <f t="shared" ref="P9:P10" si="8">L9</f>
        <v>3333.333333333333</v>
      </c>
      <c r="Q9" s="14">
        <f t="shared" ref="Q9:Q10" si="9">M9-N9</f>
        <v>16666.666666666664</v>
      </c>
    </row>
    <row r="10" spans="1:17" ht="15.75" thickBot="1">
      <c r="A10" s="7">
        <v>3</v>
      </c>
      <c r="B10" s="14">
        <f t="shared" si="0"/>
        <v>18277.945619335329</v>
      </c>
      <c r="C10" s="14">
        <f t="shared" si="1"/>
        <v>1827.794561933533</v>
      </c>
      <c r="D10" s="14">
        <f t="shared" ref="D10" si="10">B10+C10</f>
        <v>20105.740181268862</v>
      </c>
      <c r="E10" s="14">
        <f t="shared" ref="E10" si="11">E9</f>
        <v>20105.740181268888</v>
      </c>
      <c r="F10" s="14">
        <f t="shared" si="2"/>
        <v>18277.945619335354</v>
      </c>
      <c r="G10" s="14">
        <f t="shared" si="3"/>
        <v>1827.794561933533</v>
      </c>
      <c r="H10" s="14">
        <f t="shared" si="4"/>
        <v>0</v>
      </c>
      <c r="J10" s="7">
        <v>3</v>
      </c>
      <c r="K10" s="14">
        <f t="shared" si="5"/>
        <v>16666.666666666664</v>
      </c>
      <c r="L10" s="14">
        <f t="shared" si="6"/>
        <v>1666.6666666666665</v>
      </c>
      <c r="M10" s="14">
        <f t="shared" ref="M10" si="12">K10+L10</f>
        <v>18333.333333333332</v>
      </c>
      <c r="N10" s="14">
        <f t="shared" si="7"/>
        <v>18333.333333333336</v>
      </c>
      <c r="O10" s="14">
        <f t="shared" ref="O10" si="13">O9</f>
        <v>16666.666666666668</v>
      </c>
      <c r="P10" s="14">
        <f t="shared" si="8"/>
        <v>1666.6666666666665</v>
      </c>
      <c r="Q10" s="14">
        <f t="shared" si="9"/>
        <v>0</v>
      </c>
    </row>
  </sheetData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"/>
  <sheetViews>
    <sheetView zoomScale="170" zoomScaleNormal="170" workbookViewId="0">
      <selection activeCell="C7" sqref="C7"/>
    </sheetView>
  </sheetViews>
  <sheetFormatPr defaultRowHeight="15"/>
  <cols>
    <col min="3" max="3" width="13.7109375" style="54" bestFit="1" customWidth="1"/>
  </cols>
  <sheetData>
    <row r="4" spans="2:3">
      <c r="C4" s="54">
        <v>1200000</v>
      </c>
    </row>
    <row r="5" spans="2:3">
      <c r="C5" s="54">
        <v>6</v>
      </c>
    </row>
    <row r="6" spans="2:3">
      <c r="C6" s="54">
        <v>0.15</v>
      </c>
    </row>
    <row r="7" spans="2:3">
      <c r="B7" t="s">
        <v>52</v>
      </c>
      <c r="C7" s="55">
        <f>PMT(C6,C5,-C4)</f>
        <v>317084.28788086004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topLeftCell="A13" zoomScale="120" zoomScaleNormal="120" workbookViewId="0">
      <selection activeCell="D63" sqref="D63"/>
    </sheetView>
  </sheetViews>
  <sheetFormatPr defaultColWidth="8.85546875" defaultRowHeight="15.75"/>
  <cols>
    <col min="1" max="1" width="2.5703125" style="28" bestFit="1" customWidth="1"/>
    <col min="2" max="2" width="9" style="28" bestFit="1" customWidth="1"/>
    <col min="3" max="3" width="15.140625" style="28" bestFit="1" customWidth="1"/>
    <col min="4" max="6" width="21.28515625" style="28" bestFit="1" customWidth="1"/>
    <col min="7" max="10" width="8.85546875" style="28"/>
    <col min="11" max="11" width="9" style="28" bestFit="1" customWidth="1"/>
    <col min="12" max="12" width="15.140625" style="28" bestFit="1" customWidth="1"/>
    <col min="13" max="14" width="18.42578125" style="28" bestFit="1" customWidth="1"/>
    <col min="15" max="15" width="21.28515625" style="28" bestFit="1" customWidth="1"/>
    <col min="16" max="16384" width="8.85546875" style="28"/>
  </cols>
  <sheetData>
    <row r="1" spans="1:6" ht="29.25" customHeight="1">
      <c r="A1" s="28" t="s">
        <v>43</v>
      </c>
      <c r="B1" s="29" t="s">
        <v>27</v>
      </c>
      <c r="C1" s="56" t="s">
        <v>53</v>
      </c>
      <c r="D1" s="29" t="s">
        <v>29</v>
      </c>
      <c r="E1" s="29" t="s">
        <v>25</v>
      </c>
      <c r="F1" s="29" t="s">
        <v>30</v>
      </c>
    </row>
    <row r="2" spans="1:6">
      <c r="B2" s="30">
        <v>0</v>
      </c>
      <c r="C2" s="31">
        <v>660000</v>
      </c>
      <c r="D2" s="31"/>
      <c r="E2" s="31"/>
      <c r="F2" s="31">
        <f>D2+E2</f>
        <v>0</v>
      </c>
    </row>
    <row r="3" spans="1:6">
      <c r="B3" s="30">
        <v>1</v>
      </c>
      <c r="C3" s="31">
        <f>C2+E2-F2</f>
        <v>660000</v>
      </c>
      <c r="D3" s="31"/>
      <c r="E3" s="31">
        <f>0.025*C3</f>
        <v>16500</v>
      </c>
      <c r="F3" s="31">
        <f t="shared" ref="F3:F13" si="0">D3+E3</f>
        <v>16500</v>
      </c>
    </row>
    <row r="4" spans="1:6">
      <c r="B4" s="30">
        <v>2</v>
      </c>
      <c r="C4" s="31">
        <f>C3+E3-F3</f>
        <v>660000</v>
      </c>
      <c r="D4" s="31"/>
      <c r="E4" s="31">
        <f>0.025*C4</f>
        <v>16500</v>
      </c>
      <c r="F4" s="31">
        <f t="shared" si="0"/>
        <v>16500</v>
      </c>
    </row>
    <row r="5" spans="1:6">
      <c r="B5" s="30">
        <v>3</v>
      </c>
      <c r="C5" s="31">
        <f>C4+E4-F4</f>
        <v>660000</v>
      </c>
      <c r="D5" s="31"/>
      <c r="E5" s="31">
        <f>0.025*C5</f>
        <v>16500</v>
      </c>
      <c r="F5" s="31">
        <f t="shared" si="0"/>
        <v>16500</v>
      </c>
    </row>
    <row r="6" spans="1:6">
      <c r="B6" s="30">
        <v>4</v>
      </c>
      <c r="C6" s="31">
        <f>C5+E5-F5</f>
        <v>660000</v>
      </c>
      <c r="D6" s="31">
        <f>C6/8</f>
        <v>82500</v>
      </c>
      <c r="E6" s="31">
        <f>0.025*C6</f>
        <v>16500</v>
      </c>
      <c r="F6" s="31">
        <f t="shared" si="0"/>
        <v>99000</v>
      </c>
    </row>
    <row r="7" spans="1:6">
      <c r="B7" s="30">
        <v>5</v>
      </c>
      <c r="C7" s="31">
        <f>C6+E6-F6</f>
        <v>577500</v>
      </c>
      <c r="D7" s="31">
        <f t="shared" ref="D7:D13" si="1">D6</f>
        <v>82500</v>
      </c>
      <c r="E7" s="31">
        <f>0.025*C7</f>
        <v>14437.5</v>
      </c>
      <c r="F7" s="31">
        <f t="shared" si="0"/>
        <v>96937.5</v>
      </c>
    </row>
    <row r="8" spans="1:6">
      <c r="B8" s="30">
        <v>6</v>
      </c>
      <c r="C8" s="31">
        <f>C7+E7-F7</f>
        <v>495000</v>
      </c>
      <c r="D8" s="31">
        <f t="shared" si="1"/>
        <v>82500</v>
      </c>
      <c r="E8" s="31">
        <f>0.025*C8</f>
        <v>12375</v>
      </c>
      <c r="F8" s="31">
        <f t="shared" si="0"/>
        <v>94875</v>
      </c>
    </row>
    <row r="9" spans="1:6">
      <c r="B9" s="30">
        <v>7</v>
      </c>
      <c r="C9" s="31">
        <f>C8+E8-F8</f>
        <v>412500</v>
      </c>
      <c r="D9" s="31">
        <f t="shared" si="1"/>
        <v>82500</v>
      </c>
      <c r="E9" s="31">
        <f>0.025*C9</f>
        <v>10312.5</v>
      </c>
      <c r="F9" s="31">
        <f t="shared" si="0"/>
        <v>92812.5</v>
      </c>
    </row>
    <row r="10" spans="1:6">
      <c r="B10" s="30">
        <v>8</v>
      </c>
      <c r="C10" s="31">
        <f>C9+E9-F9</f>
        <v>330000</v>
      </c>
      <c r="D10" s="31">
        <f t="shared" si="1"/>
        <v>82500</v>
      </c>
      <c r="E10" s="31">
        <f>0.025*C10</f>
        <v>8250</v>
      </c>
      <c r="F10" s="31">
        <f t="shared" si="0"/>
        <v>90750</v>
      </c>
    </row>
    <row r="11" spans="1:6">
      <c r="B11" s="30">
        <v>9</v>
      </c>
      <c r="C11" s="31">
        <f>C10+E10-F10</f>
        <v>247500</v>
      </c>
      <c r="D11" s="31">
        <f t="shared" si="1"/>
        <v>82500</v>
      </c>
      <c r="E11" s="31">
        <f>0.025*C11</f>
        <v>6187.5</v>
      </c>
      <c r="F11" s="31">
        <f t="shared" si="0"/>
        <v>88687.5</v>
      </c>
    </row>
    <row r="12" spans="1:6">
      <c r="B12" s="30">
        <v>10</v>
      </c>
      <c r="C12" s="31">
        <f>C11+E11-F11</f>
        <v>165000</v>
      </c>
      <c r="D12" s="31">
        <f t="shared" si="1"/>
        <v>82500</v>
      </c>
      <c r="E12" s="31">
        <f>0.025*C12</f>
        <v>4125</v>
      </c>
      <c r="F12" s="31">
        <f t="shared" si="0"/>
        <v>86625</v>
      </c>
    </row>
    <row r="13" spans="1:6">
      <c r="B13" s="34">
        <v>11</v>
      </c>
      <c r="C13" s="35">
        <f>C12+E12-F12</f>
        <v>82500</v>
      </c>
      <c r="D13" s="35">
        <f t="shared" si="1"/>
        <v>82500</v>
      </c>
      <c r="E13" s="35">
        <f>0.025*C13</f>
        <v>2062.5</v>
      </c>
      <c r="F13" s="35">
        <f t="shared" si="0"/>
        <v>84562.5</v>
      </c>
    </row>
    <row r="14" spans="1:6">
      <c r="B14" s="36" t="s">
        <v>31</v>
      </c>
      <c r="C14" s="37"/>
      <c r="D14" s="38">
        <f>SUM(D2:D13)</f>
        <v>660000</v>
      </c>
      <c r="E14" s="38">
        <f t="shared" ref="E14:F14" si="2">SUM(E2:E13)</f>
        <v>123750</v>
      </c>
      <c r="F14" s="38">
        <f t="shared" si="2"/>
        <v>783750</v>
      </c>
    </row>
    <row r="17" spans="1:6">
      <c r="A17" s="28" t="s">
        <v>44</v>
      </c>
      <c r="B17" s="29" t="s">
        <v>27</v>
      </c>
      <c r="C17" s="29" t="s">
        <v>28</v>
      </c>
      <c r="D17" s="29" t="s">
        <v>29</v>
      </c>
      <c r="E17" s="29" t="s">
        <v>25</v>
      </c>
      <c r="F17" s="29" t="s">
        <v>30</v>
      </c>
    </row>
    <row r="18" spans="1:6">
      <c r="B18" s="30">
        <v>0</v>
      </c>
      <c r="C18" s="31">
        <v>1200000</v>
      </c>
      <c r="D18" s="31"/>
      <c r="E18" s="31"/>
      <c r="F18" s="31">
        <f>D18+E18</f>
        <v>0</v>
      </c>
    </row>
    <row r="19" spans="1:6">
      <c r="B19" s="32">
        <v>1</v>
      </c>
      <c r="C19" s="31">
        <f>C18+E18-F18</f>
        <v>1200000</v>
      </c>
      <c r="D19" s="31"/>
      <c r="E19" s="33">
        <f>0.15*C19</f>
        <v>180000</v>
      </c>
      <c r="F19" s="33">
        <f t="shared" ref="F19:F20" si="3">D19+E19</f>
        <v>180000</v>
      </c>
    </row>
    <row r="20" spans="1:6">
      <c r="B20" s="32">
        <v>2</v>
      </c>
      <c r="C20" s="33">
        <f>C19+E19-F19</f>
        <v>1200000</v>
      </c>
      <c r="D20" s="31"/>
      <c r="E20" s="33">
        <f>0.15*C20</f>
        <v>180000</v>
      </c>
      <c r="F20" s="33">
        <f t="shared" si="3"/>
        <v>180000</v>
      </c>
    </row>
    <row r="21" spans="1:6">
      <c r="B21" s="32">
        <v>3</v>
      </c>
      <c r="C21" s="33">
        <f>C20+E20-F20</f>
        <v>1200000</v>
      </c>
      <c r="D21" s="33">
        <f t="shared" ref="D21:D26" si="4">F21-E21</f>
        <v>137084.28788086004</v>
      </c>
      <c r="E21" s="33">
        <f>0.15*C21</f>
        <v>180000</v>
      </c>
      <c r="F21" s="33">
        <f>PMT(0.15,6,-C21)</f>
        <v>317084.28788086004</v>
      </c>
    </row>
    <row r="22" spans="1:6">
      <c r="B22" s="32">
        <v>4</v>
      </c>
      <c r="C22" s="33">
        <f>C21+E21-F21</f>
        <v>1062915.71211914</v>
      </c>
      <c r="D22" s="33">
        <f>F22-E22</f>
        <v>157646.93106298905</v>
      </c>
      <c r="E22" s="33">
        <f>0.15*C22</f>
        <v>159437.35681787098</v>
      </c>
      <c r="F22" s="33">
        <f>F21</f>
        <v>317084.28788086004</v>
      </c>
    </row>
    <row r="23" spans="1:6">
      <c r="B23" s="32">
        <v>5</v>
      </c>
      <c r="C23" s="33">
        <f>C22+E22-F22</f>
        <v>905268.78105615103</v>
      </c>
      <c r="D23" s="33">
        <f t="shared" si="4"/>
        <v>181293.9707224374</v>
      </c>
      <c r="E23" s="33">
        <f>0.15*C23</f>
        <v>135790.31715842264</v>
      </c>
      <c r="F23" s="33">
        <f t="shared" ref="F23:F26" si="5">F22</f>
        <v>317084.28788086004</v>
      </c>
    </row>
    <row r="24" spans="1:6">
      <c r="B24" s="32">
        <v>6</v>
      </c>
      <c r="C24" s="33">
        <f>C23+E23-F23</f>
        <v>723974.81033371366</v>
      </c>
      <c r="D24" s="33">
        <f t="shared" si="4"/>
        <v>208488.06633080298</v>
      </c>
      <c r="E24" s="33">
        <f>0.15*C24</f>
        <v>108596.22155005705</v>
      </c>
      <c r="F24" s="33">
        <f t="shared" si="5"/>
        <v>317084.28788086004</v>
      </c>
    </row>
    <row r="25" spans="1:6">
      <c r="B25" s="32">
        <v>7</v>
      </c>
      <c r="C25" s="33">
        <f>C24+E24-F24</f>
        <v>515486.74400291068</v>
      </c>
      <c r="D25" s="33">
        <f t="shared" si="4"/>
        <v>239761.27628042345</v>
      </c>
      <c r="E25" s="33">
        <f>0.15*C25</f>
        <v>77323.011600436599</v>
      </c>
      <c r="F25" s="33">
        <f t="shared" si="5"/>
        <v>317084.28788086004</v>
      </c>
    </row>
    <row r="26" spans="1:6">
      <c r="B26" s="34">
        <v>8</v>
      </c>
      <c r="C26" s="35">
        <f>C25+E25-F25</f>
        <v>275725.46772248729</v>
      </c>
      <c r="D26" s="35">
        <f t="shared" si="4"/>
        <v>275725.46772248694</v>
      </c>
      <c r="E26" s="35">
        <f>0.15*C26</f>
        <v>41358.820158373092</v>
      </c>
      <c r="F26" s="35">
        <f t="shared" si="5"/>
        <v>317084.28788086004</v>
      </c>
    </row>
    <row r="27" spans="1:6">
      <c r="B27" s="36" t="s">
        <v>31</v>
      </c>
      <c r="C27" s="37"/>
      <c r="D27" s="38">
        <f>SUM(D18:D26)</f>
        <v>1199999.9999999998</v>
      </c>
      <c r="E27" s="38">
        <f t="shared" ref="E27:F27" si="6">SUM(E18:E26)</f>
        <v>1062505.7272851605</v>
      </c>
      <c r="F27" s="38">
        <f t="shared" si="6"/>
        <v>2262505.7272851602</v>
      </c>
    </row>
    <row r="30" spans="1:6">
      <c r="A30" s="28" t="s">
        <v>45</v>
      </c>
      <c r="B30" s="29" t="s">
        <v>27</v>
      </c>
      <c r="C30" s="29" t="s">
        <v>28</v>
      </c>
      <c r="D30" s="29" t="s">
        <v>29</v>
      </c>
      <c r="E30" s="29" t="s">
        <v>25</v>
      </c>
      <c r="F30" s="29" t="s">
        <v>30</v>
      </c>
    </row>
    <row r="31" spans="1:6">
      <c r="B31" s="30">
        <v>0</v>
      </c>
      <c r="C31" s="31">
        <v>5000000</v>
      </c>
      <c r="D31" s="31"/>
      <c r="E31" s="31"/>
      <c r="F31" s="31">
        <f>D31+E31</f>
        <v>0</v>
      </c>
    </row>
    <row r="32" spans="1:6">
      <c r="B32" s="32">
        <v>1</v>
      </c>
      <c r="C32" s="31">
        <f>C31+E31-F31</f>
        <v>5000000</v>
      </c>
      <c r="D32" s="31"/>
      <c r="E32" s="33">
        <f>0.036*C32</f>
        <v>180000</v>
      </c>
      <c r="F32" s="33">
        <f t="shared" ref="F32:F39" si="7">D32+E32</f>
        <v>180000</v>
      </c>
    </row>
    <row r="33" spans="1:6">
      <c r="B33" s="32">
        <v>2</v>
      </c>
      <c r="C33" s="33">
        <f>C32+E32-F32</f>
        <v>5000000</v>
      </c>
      <c r="D33" s="31"/>
      <c r="E33" s="33">
        <f>0.036*C33</f>
        <v>180000</v>
      </c>
      <c r="F33" s="33">
        <f t="shared" si="7"/>
        <v>180000</v>
      </c>
    </row>
    <row r="34" spans="1:6">
      <c r="B34" s="32">
        <v>3</v>
      </c>
      <c r="C34" s="33">
        <f>C33+E33-F33</f>
        <v>5000000</v>
      </c>
      <c r="D34" s="31"/>
      <c r="E34" s="33">
        <f>0.036*C34</f>
        <v>180000</v>
      </c>
      <c r="F34" s="33">
        <f t="shared" si="7"/>
        <v>180000</v>
      </c>
    </row>
    <row r="35" spans="1:6">
      <c r="B35" s="32">
        <v>4</v>
      </c>
      <c r="C35" s="33">
        <f>C34+E34-F34</f>
        <v>5000000</v>
      </c>
      <c r="D35" s="33"/>
      <c r="E35" s="33">
        <f>0.036*C35</f>
        <v>180000</v>
      </c>
      <c r="F35" s="33">
        <f t="shared" si="7"/>
        <v>180000</v>
      </c>
    </row>
    <row r="36" spans="1:6">
      <c r="B36" s="32">
        <v>5</v>
      </c>
      <c r="C36" s="33">
        <f>C35+E35-F35</f>
        <v>5000000</v>
      </c>
      <c r="D36" s="33"/>
      <c r="E36" s="33">
        <f>0.036*C36</f>
        <v>180000</v>
      </c>
      <c r="F36" s="33">
        <f t="shared" si="7"/>
        <v>180000</v>
      </c>
    </row>
    <row r="37" spans="1:6">
      <c r="B37" s="32">
        <v>6</v>
      </c>
      <c r="C37" s="33">
        <f>C36+E36-F36</f>
        <v>5000000</v>
      </c>
      <c r="D37" s="33"/>
      <c r="E37" s="33">
        <f>0.036*C37</f>
        <v>180000</v>
      </c>
      <c r="F37" s="33">
        <f t="shared" si="7"/>
        <v>180000</v>
      </c>
    </row>
    <row r="38" spans="1:6">
      <c r="B38" s="32">
        <v>7</v>
      </c>
      <c r="C38" s="33">
        <f>C37+E37-F37</f>
        <v>5000000</v>
      </c>
      <c r="D38" s="33"/>
      <c r="E38" s="33">
        <f>0.036*C38</f>
        <v>180000</v>
      </c>
      <c r="F38" s="33">
        <f t="shared" si="7"/>
        <v>180000</v>
      </c>
    </row>
    <row r="39" spans="1:6">
      <c r="B39" s="34">
        <v>8</v>
      </c>
      <c r="C39" s="35">
        <f>C38+E38-F38</f>
        <v>5000000</v>
      </c>
      <c r="D39" s="35">
        <f>C31</f>
        <v>5000000</v>
      </c>
      <c r="E39" s="35">
        <f>0.036*C39</f>
        <v>180000</v>
      </c>
      <c r="F39" s="35">
        <f t="shared" si="7"/>
        <v>5180000</v>
      </c>
    </row>
    <row r="40" spans="1:6">
      <c r="B40" s="36" t="s">
        <v>31</v>
      </c>
      <c r="C40" s="37"/>
      <c r="D40" s="38">
        <f>SUM(D31:D39)</f>
        <v>5000000</v>
      </c>
      <c r="E40" s="38">
        <f t="shared" ref="E40:F40" si="8">SUM(E31:E39)</f>
        <v>1440000</v>
      </c>
      <c r="F40" s="38">
        <f t="shared" si="8"/>
        <v>6440000</v>
      </c>
    </row>
    <row r="47" spans="1:6">
      <c r="A47" s="28" t="s">
        <v>46</v>
      </c>
      <c r="B47" s="29" t="s">
        <v>27</v>
      </c>
      <c r="C47" s="29" t="s">
        <v>28</v>
      </c>
      <c r="D47" s="29" t="s">
        <v>29</v>
      </c>
      <c r="E47" s="29" t="s">
        <v>25</v>
      </c>
      <c r="F47" s="29" t="s">
        <v>30</v>
      </c>
    </row>
    <row r="48" spans="1:6">
      <c r="B48" s="30">
        <v>0</v>
      </c>
      <c r="C48" s="31">
        <v>850000</v>
      </c>
      <c r="D48" s="31"/>
      <c r="E48" s="31"/>
      <c r="F48" s="31">
        <f>D48+E48</f>
        <v>0</v>
      </c>
    </row>
    <row r="49" spans="2:6">
      <c r="B49" s="32">
        <v>1</v>
      </c>
      <c r="C49" s="31">
        <f>C48+E48-F48</f>
        <v>850000</v>
      </c>
      <c r="D49" s="31"/>
      <c r="E49" s="33">
        <f>0.085*C49</f>
        <v>72250</v>
      </c>
      <c r="F49" s="33">
        <f t="shared" ref="F49:F60" si="9">D49+E49</f>
        <v>72250</v>
      </c>
    </row>
    <row r="50" spans="2:6">
      <c r="B50" s="32">
        <v>2</v>
      </c>
      <c r="C50" s="33">
        <f>C49+E49-F49</f>
        <v>850000</v>
      </c>
      <c r="D50" s="31"/>
      <c r="E50" s="33">
        <f>0.085*C50</f>
        <v>72250</v>
      </c>
      <c r="F50" s="33">
        <f t="shared" si="9"/>
        <v>72250</v>
      </c>
    </row>
    <row r="51" spans="2:6">
      <c r="B51" s="32">
        <v>3</v>
      </c>
      <c r="C51" s="33">
        <f>C50+E50-F50</f>
        <v>850000</v>
      </c>
      <c r="D51" s="31"/>
      <c r="E51" s="33">
        <f>0.085*C51</f>
        <v>72250</v>
      </c>
      <c r="F51" s="33">
        <f t="shared" si="9"/>
        <v>72250</v>
      </c>
    </row>
    <row r="52" spans="2:6">
      <c r="B52" s="32">
        <v>4</v>
      </c>
      <c r="C52" s="33">
        <f>C51+E51-F51</f>
        <v>850000</v>
      </c>
      <c r="D52" s="31"/>
      <c r="E52" s="33">
        <f>0.085*C52</f>
        <v>72250</v>
      </c>
      <c r="F52" s="33">
        <f t="shared" si="9"/>
        <v>72250</v>
      </c>
    </row>
    <row r="53" spans="2:6">
      <c r="B53" s="32">
        <v>5</v>
      </c>
      <c r="C53" s="33">
        <f>C52+E52-F52</f>
        <v>850000</v>
      </c>
      <c r="D53" s="31"/>
      <c r="E53" s="33">
        <f>0.085*C53</f>
        <v>72250</v>
      </c>
      <c r="F53" s="33">
        <f t="shared" si="9"/>
        <v>72250</v>
      </c>
    </row>
    <row r="54" spans="2:6">
      <c r="B54" s="32">
        <v>6</v>
      </c>
      <c r="C54" s="33">
        <f>C53+E53-F53</f>
        <v>850000</v>
      </c>
      <c r="D54" s="31"/>
      <c r="E54" s="33">
        <f>0.085*C54</f>
        <v>72250</v>
      </c>
      <c r="F54" s="33">
        <f t="shared" si="9"/>
        <v>72250</v>
      </c>
    </row>
    <row r="55" spans="2:6">
      <c r="B55" s="32">
        <v>7</v>
      </c>
      <c r="C55" s="33">
        <f>C54+E54-F54</f>
        <v>850000</v>
      </c>
      <c r="D55" s="31"/>
      <c r="E55" s="33">
        <f>0.085*C55</f>
        <v>72250</v>
      </c>
      <c r="F55" s="33">
        <f t="shared" si="9"/>
        <v>72250</v>
      </c>
    </row>
    <row r="56" spans="2:6">
      <c r="B56" s="32">
        <v>8</v>
      </c>
      <c r="C56" s="33">
        <f>C55+E55-F55</f>
        <v>850000</v>
      </c>
      <c r="D56" s="33"/>
      <c r="E56" s="33">
        <f>0.085*C56</f>
        <v>72250</v>
      </c>
      <c r="F56" s="33">
        <f t="shared" si="9"/>
        <v>72250</v>
      </c>
    </row>
    <row r="57" spans="2:6">
      <c r="B57" s="32">
        <v>9</v>
      </c>
      <c r="C57" s="33">
        <f>C56+E56-F56</f>
        <v>850000</v>
      </c>
      <c r="D57" s="33"/>
      <c r="E57" s="33">
        <f>0.085*C57</f>
        <v>72250</v>
      </c>
      <c r="F57" s="33">
        <f t="shared" si="9"/>
        <v>72250</v>
      </c>
    </row>
    <row r="58" spans="2:6">
      <c r="B58" s="32">
        <v>10</v>
      </c>
      <c r="C58" s="33">
        <f>C57+E57-F57</f>
        <v>850000</v>
      </c>
      <c r="D58" s="33"/>
      <c r="E58" s="33">
        <f>0.085*C58</f>
        <v>72250</v>
      </c>
      <c r="F58" s="33">
        <f t="shared" si="9"/>
        <v>72250</v>
      </c>
    </row>
    <row r="59" spans="2:6">
      <c r="B59" s="32">
        <v>11</v>
      </c>
      <c r="C59" s="33">
        <f>C58+E58-F58</f>
        <v>850000</v>
      </c>
      <c r="D59" s="33"/>
      <c r="E59" s="33">
        <f>0.085*C59</f>
        <v>72250</v>
      </c>
      <c r="F59" s="33">
        <f t="shared" si="9"/>
        <v>72250</v>
      </c>
    </row>
    <row r="60" spans="2:6">
      <c r="B60" s="34">
        <v>12</v>
      </c>
      <c r="C60" s="35">
        <f>C59+E59-F59</f>
        <v>850000</v>
      </c>
      <c r="D60" s="35">
        <f>C48</f>
        <v>850000</v>
      </c>
      <c r="E60" s="35">
        <f>0.085*C60</f>
        <v>72250</v>
      </c>
      <c r="F60" s="35">
        <f t="shared" si="9"/>
        <v>922250</v>
      </c>
    </row>
    <row r="61" spans="2:6">
      <c r="B61" s="36" t="s">
        <v>31</v>
      </c>
      <c r="C61" s="37"/>
      <c r="D61" s="38">
        <f>SUM(D48:D60)</f>
        <v>850000</v>
      </c>
      <c r="E61" s="38">
        <f t="shared" ref="E61:F61" si="10">SUM(E48:E60)</f>
        <v>867000</v>
      </c>
      <c r="F61" s="38">
        <f t="shared" si="10"/>
        <v>1717000</v>
      </c>
    </row>
    <row r="63" spans="2:6" ht="16.5" thickBot="1"/>
    <row r="64" spans="2:6" ht="16.5" thickBot="1">
      <c r="C64" s="39" t="s">
        <v>32</v>
      </c>
      <c r="D64" s="40">
        <f>PMT(0.04,12,,-D60)</f>
        <v>56569.34678314811</v>
      </c>
    </row>
    <row r="67" spans="1:6">
      <c r="A67" s="28" t="s">
        <v>47</v>
      </c>
      <c r="B67" s="29" t="s">
        <v>27</v>
      </c>
      <c r="C67" s="29" t="s">
        <v>28</v>
      </c>
      <c r="D67" s="29" t="s">
        <v>29</v>
      </c>
      <c r="E67" s="29" t="s">
        <v>25</v>
      </c>
      <c r="F67" s="29" t="s">
        <v>30</v>
      </c>
    </row>
    <row r="68" spans="1:6">
      <c r="B68" s="30">
        <v>0</v>
      </c>
      <c r="C68" s="31">
        <v>480000</v>
      </c>
      <c r="D68" s="31"/>
      <c r="E68" s="31"/>
      <c r="F68" s="31">
        <f>D68+E68</f>
        <v>0</v>
      </c>
    </row>
    <row r="69" spans="1:6">
      <c r="B69" s="32">
        <v>1</v>
      </c>
      <c r="C69" s="31">
        <f>C68+E68-F68</f>
        <v>480000</v>
      </c>
      <c r="D69" s="33"/>
      <c r="E69" s="33">
        <f>0.08*C69</f>
        <v>38400</v>
      </c>
      <c r="F69" s="33">
        <f t="shared" ref="F69:F75" si="11">D69+E69</f>
        <v>38400</v>
      </c>
    </row>
    <row r="70" spans="1:6">
      <c r="B70" s="32">
        <v>2</v>
      </c>
      <c r="C70" s="33">
        <f>C69+E69-F69</f>
        <v>480000</v>
      </c>
      <c r="D70" s="33">
        <v>30000</v>
      </c>
      <c r="E70" s="33">
        <f t="shared" ref="E70:E75" si="12">0.08*C70</f>
        <v>38400</v>
      </c>
      <c r="F70" s="33">
        <f t="shared" si="11"/>
        <v>68400</v>
      </c>
    </row>
    <row r="71" spans="1:6">
      <c r="B71" s="32">
        <v>3</v>
      </c>
      <c r="C71" s="33">
        <f>C70+E70-F70</f>
        <v>450000</v>
      </c>
      <c r="D71" s="33">
        <v>50000</v>
      </c>
      <c r="E71" s="33">
        <f t="shared" si="12"/>
        <v>36000</v>
      </c>
      <c r="F71" s="33">
        <f t="shared" si="11"/>
        <v>86000</v>
      </c>
    </row>
    <row r="72" spans="1:6">
      <c r="B72" s="32">
        <v>4</v>
      </c>
      <c r="C72" s="33">
        <f>C71+E71-F71</f>
        <v>400000</v>
      </c>
      <c r="D72" s="33">
        <v>70000</v>
      </c>
      <c r="E72" s="33">
        <f t="shared" si="12"/>
        <v>32000</v>
      </c>
      <c r="F72" s="33">
        <f t="shared" si="11"/>
        <v>102000</v>
      </c>
    </row>
    <row r="73" spans="1:6">
      <c r="B73" s="32">
        <v>5</v>
      </c>
      <c r="C73" s="33">
        <f>C72+E72-F72</f>
        <v>330000</v>
      </c>
      <c r="D73" s="33">
        <v>90000</v>
      </c>
      <c r="E73" s="33">
        <f t="shared" si="12"/>
        <v>26400</v>
      </c>
      <c r="F73" s="33">
        <f t="shared" si="11"/>
        <v>116400</v>
      </c>
    </row>
    <row r="74" spans="1:6">
      <c r="B74" s="32">
        <v>6</v>
      </c>
      <c r="C74" s="33">
        <f>C73+E73-F73</f>
        <v>240000</v>
      </c>
      <c r="D74" s="33">
        <v>110000</v>
      </c>
      <c r="E74" s="33">
        <f t="shared" si="12"/>
        <v>19200</v>
      </c>
      <c r="F74" s="33">
        <f t="shared" si="11"/>
        <v>129200</v>
      </c>
    </row>
    <row r="75" spans="1:6">
      <c r="B75" s="34">
        <v>7</v>
      </c>
      <c r="C75" s="35">
        <f>C74+E74-F74</f>
        <v>130000</v>
      </c>
      <c r="D75" s="35">
        <v>130000</v>
      </c>
      <c r="E75" s="35">
        <f t="shared" si="12"/>
        <v>10400</v>
      </c>
      <c r="F75" s="35">
        <f t="shared" si="11"/>
        <v>140400</v>
      </c>
    </row>
    <row r="76" spans="1:6">
      <c r="B76" s="36" t="s">
        <v>31</v>
      </c>
      <c r="C76" s="37"/>
      <c r="D76" s="38">
        <f>SUM(D68:D75)</f>
        <v>480000</v>
      </c>
      <c r="E76" s="38">
        <f>SUM(E68:E75)</f>
        <v>200800</v>
      </c>
      <c r="F76" s="38">
        <f>SUM(F68:F75)</f>
        <v>680800</v>
      </c>
    </row>
    <row r="79" spans="1:6">
      <c r="B79" s="37"/>
      <c r="C79" s="37"/>
    </row>
    <row r="80" spans="1:6">
      <c r="A80" s="28" t="s">
        <v>48</v>
      </c>
      <c r="B80" s="37" t="s">
        <v>33</v>
      </c>
      <c r="C80" s="37" t="s">
        <v>30</v>
      </c>
    </row>
    <row r="81" spans="1:6">
      <c r="B81" s="30">
        <v>0</v>
      </c>
      <c r="C81" s="31">
        <v>60000</v>
      </c>
    </row>
    <row r="82" spans="1:6">
      <c r="B82" s="30">
        <v>1</v>
      </c>
      <c r="C82" s="31">
        <v>24000</v>
      </c>
    </row>
    <row r="83" spans="1:6">
      <c r="B83" s="30">
        <v>2</v>
      </c>
      <c r="C83" s="31">
        <f>C82</f>
        <v>24000</v>
      </c>
    </row>
    <row r="84" spans="1:6">
      <c r="B84" s="30">
        <v>3</v>
      </c>
      <c r="C84" s="31">
        <f t="shared" ref="C84:C87" si="13">C83</f>
        <v>24000</v>
      </c>
    </row>
    <row r="85" spans="1:6">
      <c r="B85" s="30">
        <v>4</v>
      </c>
      <c r="C85" s="31">
        <f t="shared" si="13"/>
        <v>24000</v>
      </c>
    </row>
    <row r="86" spans="1:6">
      <c r="B86" s="30">
        <v>5</v>
      </c>
      <c r="C86" s="31">
        <f t="shared" si="13"/>
        <v>24000</v>
      </c>
    </row>
    <row r="87" spans="1:6">
      <c r="B87" s="34">
        <v>6</v>
      </c>
      <c r="C87" s="35">
        <f t="shared" si="13"/>
        <v>24000</v>
      </c>
    </row>
    <row r="88" spans="1:6">
      <c r="C88" s="31"/>
    </row>
    <row r="89" spans="1:6">
      <c r="B89" s="28" t="s">
        <v>34</v>
      </c>
      <c r="C89" s="41">
        <v>2.5000000000000001E-2</v>
      </c>
      <c r="D89" s="28" t="s">
        <v>49</v>
      </c>
      <c r="E89" s="43">
        <f>+(1+C89)^3-1</f>
        <v>7.6890624999999879E-2</v>
      </c>
      <c r="F89" s="28" t="s">
        <v>35</v>
      </c>
    </row>
    <row r="90" spans="1:6" ht="16.5" thickBot="1"/>
    <row r="91" spans="1:6" ht="16.5" thickBot="1">
      <c r="B91" s="42" t="s">
        <v>36</v>
      </c>
      <c r="C91" s="40">
        <f>NPV(E89,C82:C87)+C81</f>
        <v>172003.48775698742</v>
      </c>
    </row>
    <row r="93" spans="1:6">
      <c r="A93" s="28" t="s">
        <v>43</v>
      </c>
      <c r="B93" s="44" t="s">
        <v>27</v>
      </c>
      <c r="C93" s="44" t="s">
        <v>28</v>
      </c>
      <c r="D93" s="44" t="s">
        <v>29</v>
      </c>
      <c r="E93" s="44" t="s">
        <v>25</v>
      </c>
      <c r="F93" s="44" t="s">
        <v>30</v>
      </c>
    </row>
    <row r="94" spans="1:6">
      <c r="B94" s="45">
        <v>0</v>
      </c>
      <c r="C94" s="46"/>
      <c r="D94" s="46"/>
      <c r="E94" s="46"/>
      <c r="F94" s="46"/>
    </row>
    <row r="95" spans="1:6">
      <c r="B95" s="45">
        <v>1</v>
      </c>
      <c r="C95" s="46"/>
      <c r="D95" s="46"/>
      <c r="E95" s="46"/>
      <c r="F95" s="46"/>
    </row>
    <row r="96" spans="1:6">
      <c r="B96" s="45">
        <v>2</v>
      </c>
      <c r="C96" s="46"/>
      <c r="D96" s="46"/>
      <c r="E96" s="46"/>
      <c r="F96" s="46"/>
    </row>
    <row r="97" spans="1:6">
      <c r="B97" s="45">
        <v>3</v>
      </c>
      <c r="C97" s="46"/>
      <c r="D97" s="46"/>
      <c r="E97" s="46"/>
      <c r="F97" s="46"/>
    </row>
    <row r="98" spans="1:6">
      <c r="B98" s="45">
        <v>4</v>
      </c>
      <c r="C98" s="46"/>
      <c r="D98" s="46"/>
      <c r="E98" s="46"/>
      <c r="F98" s="46"/>
    </row>
    <row r="99" spans="1:6">
      <c r="B99" s="45">
        <v>5</v>
      </c>
      <c r="C99" s="46"/>
      <c r="D99" s="46"/>
      <c r="E99" s="46"/>
      <c r="F99" s="46"/>
    </row>
    <row r="100" spans="1:6">
      <c r="B100" s="45">
        <v>6</v>
      </c>
      <c r="C100" s="46"/>
      <c r="D100" s="46"/>
      <c r="E100" s="46"/>
      <c r="F100" s="46"/>
    </row>
    <row r="101" spans="1:6">
      <c r="B101" s="45">
        <v>7</v>
      </c>
      <c r="C101" s="46"/>
      <c r="D101" s="46"/>
      <c r="E101" s="46"/>
      <c r="F101" s="46"/>
    </row>
    <row r="102" spans="1:6">
      <c r="B102" s="45">
        <v>8</v>
      </c>
      <c r="C102" s="46"/>
      <c r="D102" s="46"/>
      <c r="E102" s="46"/>
      <c r="F102" s="46"/>
    </row>
    <row r="103" spans="1:6">
      <c r="B103" s="45">
        <v>9</v>
      </c>
      <c r="C103" s="46"/>
      <c r="D103" s="46"/>
      <c r="E103" s="46"/>
      <c r="F103" s="46"/>
    </row>
    <row r="104" spans="1:6">
      <c r="B104" s="45">
        <v>10</v>
      </c>
      <c r="C104" s="46"/>
      <c r="D104" s="46"/>
      <c r="E104" s="46"/>
      <c r="F104" s="46"/>
    </row>
    <row r="105" spans="1:6">
      <c r="B105" s="45">
        <v>11</v>
      </c>
      <c r="C105" s="46"/>
      <c r="D105" s="46"/>
      <c r="E105" s="46"/>
      <c r="F105" s="46"/>
    </row>
    <row r="106" spans="1:6">
      <c r="B106" s="44" t="s">
        <v>31</v>
      </c>
      <c r="C106" s="47"/>
      <c r="D106" s="48"/>
      <c r="E106" s="48"/>
      <c r="F106" s="48"/>
    </row>
    <row r="109" spans="1:6">
      <c r="A109" s="28" t="s">
        <v>44</v>
      </c>
      <c r="B109" s="44" t="s">
        <v>27</v>
      </c>
      <c r="C109" s="44" t="s">
        <v>28</v>
      </c>
      <c r="D109" s="44" t="s">
        <v>29</v>
      </c>
      <c r="E109" s="44" t="s">
        <v>25</v>
      </c>
      <c r="F109" s="44" t="s">
        <v>30</v>
      </c>
    </row>
    <row r="110" spans="1:6">
      <c r="B110" s="45">
        <v>0</v>
      </c>
      <c r="C110" s="46"/>
      <c r="D110" s="46"/>
      <c r="E110" s="46"/>
      <c r="F110" s="46"/>
    </row>
    <row r="111" spans="1:6">
      <c r="B111" s="45">
        <v>1</v>
      </c>
      <c r="C111" s="46"/>
      <c r="D111" s="46"/>
      <c r="E111" s="46"/>
      <c r="F111" s="46"/>
    </row>
    <row r="112" spans="1:6">
      <c r="B112" s="45">
        <v>2</v>
      </c>
      <c r="C112" s="46"/>
      <c r="D112" s="46"/>
      <c r="E112" s="46"/>
      <c r="F112" s="46"/>
    </row>
    <row r="113" spans="1:6">
      <c r="B113" s="45">
        <v>3</v>
      </c>
      <c r="C113" s="46"/>
      <c r="D113" s="46"/>
      <c r="E113" s="46"/>
      <c r="F113" s="46"/>
    </row>
    <row r="114" spans="1:6">
      <c r="B114" s="45">
        <v>4</v>
      </c>
      <c r="C114" s="46"/>
      <c r="D114" s="46"/>
      <c r="E114" s="46"/>
      <c r="F114" s="46"/>
    </row>
    <row r="115" spans="1:6">
      <c r="B115" s="45">
        <v>5</v>
      </c>
      <c r="C115" s="46"/>
      <c r="D115" s="46"/>
      <c r="E115" s="46"/>
      <c r="F115" s="46"/>
    </row>
    <row r="116" spans="1:6">
      <c r="B116" s="45">
        <v>6</v>
      </c>
      <c r="C116" s="46"/>
      <c r="D116" s="46"/>
      <c r="E116" s="46"/>
      <c r="F116" s="46"/>
    </row>
    <row r="117" spans="1:6">
      <c r="B117" s="45">
        <v>7</v>
      </c>
      <c r="C117" s="46"/>
      <c r="D117" s="46"/>
      <c r="E117" s="46"/>
      <c r="F117" s="46"/>
    </row>
    <row r="118" spans="1:6">
      <c r="B118" s="45">
        <v>8</v>
      </c>
      <c r="C118" s="46"/>
      <c r="D118" s="46"/>
      <c r="E118" s="46"/>
      <c r="F118" s="46"/>
    </row>
    <row r="119" spans="1:6">
      <c r="B119" s="44" t="s">
        <v>31</v>
      </c>
      <c r="C119" s="47"/>
      <c r="D119" s="48"/>
      <c r="E119" s="48"/>
      <c r="F119" s="48"/>
    </row>
    <row r="122" spans="1:6">
      <c r="A122" s="28" t="s">
        <v>45</v>
      </c>
      <c r="B122" s="44" t="s">
        <v>27</v>
      </c>
      <c r="C122" s="44" t="s">
        <v>28</v>
      </c>
      <c r="D122" s="44" t="s">
        <v>29</v>
      </c>
      <c r="E122" s="44" t="s">
        <v>25</v>
      </c>
      <c r="F122" s="44" t="s">
        <v>30</v>
      </c>
    </row>
    <row r="123" spans="1:6">
      <c r="B123" s="45">
        <v>0</v>
      </c>
      <c r="C123" s="46"/>
      <c r="D123" s="46"/>
      <c r="E123" s="46"/>
      <c r="F123" s="46"/>
    </row>
    <row r="124" spans="1:6">
      <c r="B124" s="45">
        <v>1</v>
      </c>
      <c r="C124" s="46"/>
      <c r="D124" s="46"/>
      <c r="E124" s="46"/>
      <c r="F124" s="46"/>
    </row>
    <row r="125" spans="1:6">
      <c r="B125" s="45">
        <v>2</v>
      </c>
      <c r="C125" s="46"/>
      <c r="D125" s="46"/>
      <c r="E125" s="46"/>
      <c r="F125" s="46"/>
    </row>
    <row r="126" spans="1:6">
      <c r="B126" s="45">
        <v>3</v>
      </c>
      <c r="C126" s="46"/>
      <c r="D126" s="46"/>
      <c r="E126" s="46"/>
      <c r="F126" s="46"/>
    </row>
    <row r="127" spans="1:6">
      <c r="B127" s="45">
        <v>4</v>
      </c>
      <c r="C127" s="46"/>
      <c r="D127" s="46"/>
      <c r="E127" s="46"/>
      <c r="F127" s="46"/>
    </row>
    <row r="128" spans="1:6">
      <c r="B128" s="45">
        <v>5</v>
      </c>
      <c r="C128" s="46"/>
      <c r="D128" s="46"/>
      <c r="E128" s="46"/>
      <c r="F128" s="46"/>
    </row>
    <row r="129" spans="1:6">
      <c r="B129" s="45">
        <v>6</v>
      </c>
      <c r="C129" s="46"/>
      <c r="D129" s="46"/>
      <c r="E129" s="46"/>
      <c r="F129" s="46"/>
    </row>
    <row r="130" spans="1:6">
      <c r="B130" s="45">
        <v>7</v>
      </c>
      <c r="C130" s="46"/>
      <c r="D130" s="46"/>
      <c r="E130" s="46"/>
      <c r="F130" s="46"/>
    </row>
    <row r="131" spans="1:6">
      <c r="B131" s="45">
        <v>8</v>
      </c>
      <c r="C131" s="46"/>
      <c r="D131" s="46"/>
      <c r="E131" s="46"/>
      <c r="F131" s="46"/>
    </row>
    <row r="132" spans="1:6">
      <c r="B132" s="44" t="s">
        <v>31</v>
      </c>
      <c r="C132" s="47"/>
      <c r="D132" s="48"/>
      <c r="E132" s="48"/>
      <c r="F132" s="48"/>
    </row>
    <row r="139" spans="1:6">
      <c r="A139" s="28" t="s">
        <v>46</v>
      </c>
      <c r="B139" s="44" t="s">
        <v>27</v>
      </c>
      <c r="C139" s="44" t="s">
        <v>28</v>
      </c>
      <c r="D139" s="44" t="s">
        <v>29</v>
      </c>
      <c r="E139" s="44" t="s">
        <v>25</v>
      </c>
      <c r="F139" s="44" t="s">
        <v>30</v>
      </c>
    </row>
    <row r="140" spans="1:6">
      <c r="B140" s="45">
        <v>0</v>
      </c>
      <c r="C140" s="46"/>
      <c r="D140" s="46"/>
      <c r="E140" s="46"/>
      <c r="F140" s="46"/>
    </row>
    <row r="141" spans="1:6">
      <c r="B141" s="45">
        <v>1</v>
      </c>
      <c r="C141" s="46"/>
      <c r="D141" s="46"/>
      <c r="E141" s="46"/>
      <c r="F141" s="46"/>
    </row>
    <row r="142" spans="1:6">
      <c r="B142" s="45">
        <v>2</v>
      </c>
      <c r="C142" s="46"/>
      <c r="D142" s="46"/>
      <c r="E142" s="46"/>
      <c r="F142" s="46"/>
    </row>
    <row r="143" spans="1:6">
      <c r="B143" s="45">
        <v>3</v>
      </c>
      <c r="C143" s="46"/>
      <c r="D143" s="46"/>
      <c r="E143" s="46"/>
      <c r="F143" s="46"/>
    </row>
    <row r="144" spans="1:6">
      <c r="B144" s="45">
        <v>4</v>
      </c>
      <c r="C144" s="46"/>
      <c r="D144" s="46"/>
      <c r="E144" s="46"/>
      <c r="F144" s="46"/>
    </row>
    <row r="145" spans="1:6">
      <c r="B145" s="45">
        <v>5</v>
      </c>
      <c r="C145" s="46"/>
      <c r="D145" s="46"/>
      <c r="E145" s="46"/>
      <c r="F145" s="46"/>
    </row>
    <row r="146" spans="1:6">
      <c r="B146" s="45">
        <v>6</v>
      </c>
      <c r="C146" s="46"/>
      <c r="D146" s="46"/>
      <c r="E146" s="46"/>
      <c r="F146" s="46"/>
    </row>
    <row r="147" spans="1:6">
      <c r="B147" s="45">
        <v>7</v>
      </c>
      <c r="C147" s="46"/>
      <c r="D147" s="46"/>
      <c r="E147" s="46"/>
      <c r="F147" s="46"/>
    </row>
    <row r="148" spans="1:6">
      <c r="B148" s="45">
        <v>8</v>
      </c>
      <c r="C148" s="46"/>
      <c r="D148" s="46"/>
      <c r="E148" s="46"/>
      <c r="F148" s="46"/>
    </row>
    <row r="149" spans="1:6">
      <c r="B149" s="45">
        <v>9</v>
      </c>
      <c r="C149" s="46"/>
      <c r="D149" s="46"/>
      <c r="E149" s="46"/>
      <c r="F149" s="46"/>
    </row>
    <row r="150" spans="1:6">
      <c r="B150" s="45">
        <v>10</v>
      </c>
      <c r="C150" s="46"/>
      <c r="D150" s="46"/>
      <c r="E150" s="46"/>
      <c r="F150" s="46"/>
    </row>
    <row r="151" spans="1:6">
      <c r="B151" s="45">
        <v>11</v>
      </c>
      <c r="C151" s="46"/>
      <c r="D151" s="46"/>
      <c r="E151" s="46"/>
      <c r="F151" s="46"/>
    </row>
    <row r="152" spans="1:6">
      <c r="B152" s="45">
        <v>12</v>
      </c>
      <c r="C152" s="46"/>
      <c r="D152" s="46"/>
      <c r="E152" s="46"/>
      <c r="F152" s="46"/>
    </row>
    <row r="153" spans="1:6">
      <c r="B153" s="44" t="s">
        <v>31</v>
      </c>
      <c r="C153" s="47"/>
      <c r="D153" s="48"/>
      <c r="E153" s="48"/>
      <c r="F153" s="48"/>
    </row>
    <row r="155" spans="1:6" ht="16.5" thickBot="1"/>
    <row r="156" spans="1:6" ht="16.5" thickBot="1">
      <c r="C156" s="39" t="s">
        <v>32</v>
      </c>
      <c r="D156" s="40"/>
    </row>
    <row r="159" spans="1:6">
      <c r="A159" s="28" t="s">
        <v>47</v>
      </c>
      <c r="B159" s="44" t="s">
        <v>27</v>
      </c>
      <c r="C159" s="44" t="s">
        <v>28</v>
      </c>
      <c r="D159" s="44" t="s">
        <v>29</v>
      </c>
      <c r="E159" s="44" t="s">
        <v>25</v>
      </c>
      <c r="F159" s="44" t="s">
        <v>30</v>
      </c>
    </row>
    <row r="160" spans="1:6">
      <c r="B160" s="45">
        <v>0</v>
      </c>
      <c r="C160" s="46"/>
      <c r="D160" s="46"/>
      <c r="E160" s="46"/>
      <c r="F160" s="46"/>
    </row>
    <row r="161" spans="1:6">
      <c r="B161" s="45">
        <v>1</v>
      </c>
      <c r="C161" s="46"/>
      <c r="D161" s="46"/>
      <c r="E161" s="46"/>
      <c r="F161" s="46"/>
    </row>
    <row r="162" spans="1:6">
      <c r="B162" s="45">
        <v>2</v>
      </c>
      <c r="C162" s="46"/>
      <c r="D162" s="46"/>
      <c r="E162" s="46"/>
      <c r="F162" s="46"/>
    </row>
    <row r="163" spans="1:6">
      <c r="B163" s="45">
        <v>3</v>
      </c>
      <c r="C163" s="46"/>
      <c r="D163" s="46"/>
      <c r="E163" s="46"/>
      <c r="F163" s="46"/>
    </row>
    <row r="164" spans="1:6">
      <c r="B164" s="45">
        <v>4</v>
      </c>
      <c r="C164" s="46"/>
      <c r="D164" s="46"/>
      <c r="E164" s="46"/>
      <c r="F164" s="46"/>
    </row>
    <row r="165" spans="1:6">
      <c r="B165" s="45">
        <v>5</v>
      </c>
      <c r="C165" s="46"/>
      <c r="D165" s="46"/>
      <c r="E165" s="46"/>
      <c r="F165" s="46"/>
    </row>
    <row r="166" spans="1:6">
      <c r="B166" s="45">
        <v>6</v>
      </c>
      <c r="C166" s="46"/>
      <c r="D166" s="46"/>
      <c r="E166" s="46"/>
      <c r="F166" s="46"/>
    </row>
    <row r="167" spans="1:6">
      <c r="B167" s="45">
        <v>7</v>
      </c>
      <c r="C167" s="46"/>
      <c r="D167" s="46"/>
      <c r="E167" s="46"/>
      <c r="F167" s="46"/>
    </row>
    <row r="168" spans="1:6">
      <c r="B168" s="44" t="s">
        <v>31</v>
      </c>
      <c r="C168" s="47"/>
      <c r="D168" s="48"/>
      <c r="E168" s="48"/>
      <c r="F168" s="48"/>
    </row>
    <row r="171" spans="1:6">
      <c r="B171" s="37"/>
      <c r="C171" s="37"/>
    </row>
    <row r="172" spans="1:6">
      <c r="A172" s="28" t="s">
        <v>48</v>
      </c>
      <c r="B172" s="47" t="s">
        <v>33</v>
      </c>
      <c r="C172" s="47" t="s">
        <v>30</v>
      </c>
    </row>
    <row r="173" spans="1:6">
      <c r="B173" s="45">
        <v>0</v>
      </c>
      <c r="C173" s="46"/>
    </row>
    <row r="174" spans="1:6">
      <c r="B174" s="45">
        <v>1</v>
      </c>
      <c r="C174" s="46"/>
    </row>
    <row r="175" spans="1:6">
      <c r="B175" s="45">
        <v>2</v>
      </c>
      <c r="C175" s="46"/>
    </row>
    <row r="176" spans="1:6">
      <c r="B176" s="45">
        <v>3</v>
      </c>
      <c r="C176" s="46"/>
    </row>
    <row r="177" spans="2:5">
      <c r="B177" s="45">
        <v>4</v>
      </c>
      <c r="C177" s="46"/>
    </row>
    <row r="178" spans="2:5">
      <c r="B178" s="45">
        <v>5</v>
      </c>
      <c r="C178" s="46"/>
    </row>
    <row r="179" spans="2:5">
      <c r="B179" s="45">
        <v>6</v>
      </c>
      <c r="C179" s="46"/>
    </row>
    <row r="180" spans="2:5">
      <c r="C180" s="31"/>
    </row>
    <row r="181" spans="2:5">
      <c r="B181" s="28" t="s">
        <v>34</v>
      </c>
      <c r="C181" s="41">
        <v>2.5000000000000001E-2</v>
      </c>
      <c r="D181" s="28" t="s">
        <v>50</v>
      </c>
      <c r="E181" s="28" t="s">
        <v>35</v>
      </c>
    </row>
    <row r="182" spans="2:5" ht="16.5" thickBot="1"/>
    <row r="183" spans="2:5" ht="16.5" thickBot="1">
      <c r="B183" s="42" t="s">
        <v>36</v>
      </c>
      <c r="C183" s="4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Planilhas aula</vt:lpstr>
      <vt:lpstr>Exerc Sistema Misto</vt:lpstr>
      <vt:lpstr>Frances X SAC</vt:lpstr>
      <vt:lpstr>Plan2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2019-08-25T17:02:17Z</cp:lastPrinted>
  <dcterms:created xsi:type="dcterms:W3CDTF">2017-09-08T18:06:24Z</dcterms:created>
  <dcterms:modified xsi:type="dcterms:W3CDTF">2019-08-27T14:51:56Z</dcterms:modified>
</cp:coreProperties>
</file>