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manha" sheetId="1" r:id="rId1"/>
  </sheets>
  <calcPr calcId="125725"/>
</workbook>
</file>

<file path=xl/calcChain.xml><?xml version="1.0" encoding="utf-8"?>
<calcChain xmlns="http://schemas.openxmlformats.org/spreadsheetml/2006/main">
  <c r="P56" i="1"/>
  <c r="N56"/>
  <c r="M56"/>
  <c r="L56"/>
  <c r="N28"/>
  <c r="M28"/>
  <c r="L28"/>
  <c r="A56"/>
  <c r="P28"/>
  <c r="M50"/>
  <c r="N50"/>
  <c r="M52"/>
  <c r="N52"/>
  <c r="L52"/>
  <c r="L50"/>
  <c r="M38"/>
  <c r="N38"/>
  <c r="M40"/>
  <c r="N40"/>
  <c r="L40"/>
  <c r="L38"/>
  <c r="L23"/>
  <c r="M23"/>
  <c r="N23"/>
  <c r="L25"/>
  <c r="M25"/>
  <c r="N25"/>
  <c r="K24"/>
  <c r="K25"/>
  <c r="K23"/>
  <c r="L18"/>
  <c r="M18"/>
  <c r="N18"/>
  <c r="L19"/>
  <c r="M19"/>
  <c r="N19"/>
  <c r="L20"/>
  <c r="M20"/>
  <c r="N20"/>
  <c r="K19"/>
  <c r="K20"/>
  <c r="K18"/>
  <c r="L10"/>
  <c r="F62"/>
  <c r="F61"/>
  <c r="F60"/>
  <c r="D22"/>
  <c r="D18"/>
  <c r="D30" s="1"/>
  <c r="E5"/>
  <c r="E7" s="1"/>
  <c r="E9" s="1"/>
  <c r="E10" s="1"/>
  <c r="E13" s="1"/>
  <c r="M39" s="1"/>
  <c r="D7"/>
  <c r="L5" s="1"/>
  <c r="L34" s="1"/>
  <c r="M35" l="1"/>
  <c r="M6"/>
  <c r="M10"/>
  <c r="M5"/>
  <c r="M24"/>
  <c r="D19"/>
  <c r="D27" s="1"/>
  <c r="D31" s="1"/>
  <c r="F5"/>
  <c r="E18"/>
  <c r="F63"/>
  <c r="D9"/>
  <c r="E22"/>
  <c r="D23" s="1"/>
  <c r="D48" l="1"/>
  <c r="D49" s="1"/>
  <c r="D66" s="1"/>
  <c r="D29"/>
  <c r="D35" s="1"/>
  <c r="M44" s="1"/>
  <c r="F7"/>
  <c r="N10"/>
  <c r="D10"/>
  <c r="D13" s="1"/>
  <c r="L6"/>
  <c r="L7" s="1"/>
  <c r="M34"/>
  <c r="N35"/>
  <c r="M7"/>
  <c r="D39"/>
  <c r="D40" s="1"/>
  <c r="D43" s="1"/>
  <c r="D44" s="1"/>
  <c r="F22"/>
  <c r="E23" s="1"/>
  <c r="F18"/>
  <c r="F30" s="1"/>
  <c r="G5"/>
  <c r="G22" s="1"/>
  <c r="F23" s="1"/>
  <c r="E19"/>
  <c r="E27" s="1"/>
  <c r="E30"/>
  <c r="F19"/>
  <c r="F27" s="1"/>
  <c r="D34" l="1"/>
  <c r="M43" s="1"/>
  <c r="D33"/>
  <c r="M42" s="1"/>
  <c r="L39"/>
  <c r="L24"/>
  <c r="D65"/>
  <c r="D68" s="1"/>
  <c r="L11" s="1"/>
  <c r="L12" s="1"/>
  <c r="L46"/>
  <c r="F9"/>
  <c r="N5"/>
  <c r="L14"/>
  <c r="F48"/>
  <c r="F49" s="1"/>
  <c r="F66" s="1"/>
  <c r="F39"/>
  <c r="F40" s="1"/>
  <c r="F43" s="1"/>
  <c r="F44" s="1"/>
  <c r="F31"/>
  <c r="F29"/>
  <c r="E29"/>
  <c r="E31"/>
  <c r="E48"/>
  <c r="E49" s="1"/>
  <c r="E66" s="1"/>
  <c r="E39"/>
  <c r="E40" s="1"/>
  <c r="E43" s="1"/>
  <c r="E44" s="1"/>
  <c r="F10" l="1"/>
  <c r="F13" s="1"/>
  <c r="N6"/>
  <c r="E65"/>
  <c r="E68" s="1"/>
  <c r="M11" s="1"/>
  <c r="M12" s="1"/>
  <c r="M14" s="1"/>
  <c r="M46"/>
  <c r="N34"/>
  <c r="N7"/>
  <c r="F65"/>
  <c r="F68" s="1"/>
  <c r="N11" s="1"/>
  <c r="N12" s="1"/>
  <c r="N46"/>
  <c r="E33"/>
  <c r="N42" s="1"/>
  <c r="E34"/>
  <c r="N43" s="1"/>
  <c r="E35"/>
  <c r="N44" s="1"/>
  <c r="F34"/>
  <c r="F33"/>
  <c r="F35"/>
  <c r="N14" l="1"/>
  <c r="N39"/>
  <c r="N24"/>
</calcChain>
</file>

<file path=xl/comments1.xml><?xml version="1.0" encoding="utf-8"?>
<comments xmlns="http://schemas.openxmlformats.org/spreadsheetml/2006/main">
  <authors>
    <author>Familia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não falou se era sobre vendas brutas ou líquidas, então estavam corretos os dois.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quem entendeu que era do mesmo período (correto)</t>
        </r>
      </text>
    </comment>
    <comment ref="K48" authorId="0">
      <text>
        <r>
          <rPr>
            <b/>
            <sz val="9"/>
            <color indexed="81"/>
            <rFont val="Tahoma"/>
            <family val="2"/>
          </rPr>
          <t>informação que não foram pagos</t>
        </r>
      </text>
    </comment>
    <comment ref="K51" authorId="0">
      <text>
        <r>
          <rPr>
            <b/>
            <sz val="9"/>
            <color indexed="81"/>
            <rFont val="Tahoma"/>
            <family val="2"/>
          </rPr>
          <t>depreciação é reconhecimento do uso/desgaste, não tem saída de caixa</t>
        </r>
      </text>
    </comment>
  </commentList>
</comments>
</file>

<file path=xl/sharedStrings.xml><?xml version="1.0" encoding="utf-8"?>
<sst xmlns="http://schemas.openxmlformats.org/spreadsheetml/2006/main" count="93" uniqueCount="85">
  <si>
    <t>PLANO DE VENDAS</t>
  </si>
  <si>
    <t>preço de venda</t>
  </si>
  <si>
    <t>taxa crescimento</t>
  </si>
  <si>
    <t>Impostos s vendas</t>
  </si>
  <si>
    <t>Vendas líquidas</t>
  </si>
  <si>
    <t>Despesas de propaganda</t>
  </si>
  <si>
    <t>PLANO DE PRODUÇÃO</t>
  </si>
  <si>
    <t>quantidade vendida (un)</t>
  </si>
  <si>
    <t>produção (un)</t>
  </si>
  <si>
    <t xml:space="preserve">uma cerveja = </t>
  </si>
  <si>
    <t>litro de água</t>
  </si>
  <si>
    <t>garrafa</t>
  </si>
  <si>
    <t>gr ingredientes (malte, lúpulo e levedura)</t>
  </si>
  <si>
    <t>custo MP por cerveja</t>
  </si>
  <si>
    <t xml:space="preserve">preço de custo por UN </t>
  </si>
  <si>
    <t>PLANO DE MATÉRIA-PRIMA</t>
  </si>
  <si>
    <t>(-) qtidade vendida</t>
  </si>
  <si>
    <t>estoque final</t>
  </si>
  <si>
    <t>PLANO DE MÃO DE OBRA DIRETA</t>
  </si>
  <si>
    <t>qtd de horas consumidas (hs)</t>
  </si>
  <si>
    <t>Qtas pessoas necessárias?</t>
  </si>
  <si>
    <t>horas por mês por pessoa</t>
  </si>
  <si>
    <t>Salário de cada pessoa</t>
  </si>
  <si>
    <t>qtd produdizada por mês</t>
  </si>
  <si>
    <t>Comissão de vendas</t>
  </si>
  <si>
    <t>salários de vendas</t>
  </si>
  <si>
    <t>salários da administração</t>
  </si>
  <si>
    <t>depreciação</t>
  </si>
  <si>
    <t>taxas e seguros</t>
  </si>
  <si>
    <t>produção = compras em UN (pelo texto)</t>
  </si>
  <si>
    <t>compras água</t>
  </si>
  <si>
    <t>compras garrafas</t>
  </si>
  <si>
    <t>compras ingredientes</t>
  </si>
  <si>
    <t>Custo por produto</t>
  </si>
  <si>
    <t>Custo MOD por produto</t>
  </si>
  <si>
    <t>Custo de CIF por produto</t>
  </si>
  <si>
    <t>DRE</t>
  </si>
  <si>
    <t>Receita Bruta</t>
  </si>
  <si>
    <t>(-) Impostos</t>
  </si>
  <si>
    <t>Receita Líquida</t>
  </si>
  <si>
    <t>CMV</t>
  </si>
  <si>
    <t>qtd vendida</t>
  </si>
  <si>
    <t>preço de custo</t>
  </si>
  <si>
    <t>DESPESAS OPERACIONAIS</t>
  </si>
  <si>
    <t>COMERCIAIS</t>
  </si>
  <si>
    <t>ADMINISTRATIVAS</t>
  </si>
  <si>
    <t>FINANCEIRAS</t>
  </si>
  <si>
    <t>(-) CMV</t>
  </si>
  <si>
    <t xml:space="preserve"> = Lucro Bruto</t>
  </si>
  <si>
    <t xml:space="preserve"> = LUCRO OPERACIONAL</t>
  </si>
  <si>
    <t>FLUXO DE CAIXA</t>
  </si>
  <si>
    <t>vendas - recebimento a vista</t>
  </si>
  <si>
    <t>vendas - recebimento a prazo</t>
  </si>
  <si>
    <t xml:space="preserve">  (+)  ENTRADAS</t>
  </si>
  <si>
    <t xml:space="preserve">  (-)  SAÍDAS</t>
  </si>
  <si>
    <t>pgto despesas propaganda</t>
  </si>
  <si>
    <t>pgto comissão vendas</t>
  </si>
  <si>
    <t>pgto salário vendedores</t>
  </si>
  <si>
    <t>pgto matéria-prima água</t>
  </si>
  <si>
    <t>pgto matéria-prima garrafa</t>
  </si>
  <si>
    <t>pgto matéria-prima ingrediente</t>
  </si>
  <si>
    <t>pgto funcionários produção</t>
  </si>
  <si>
    <t>pgto CIF</t>
  </si>
  <si>
    <t>PLANO DE CIF (CUSTOS INDIRETOS DE FABRICAÇÃO)</t>
  </si>
  <si>
    <t>pgto desp salários adm</t>
  </si>
  <si>
    <t>pgto depreciação</t>
  </si>
  <si>
    <t>pgto taxas e seguros</t>
  </si>
  <si>
    <t>SALDO DE CAIXA</t>
  </si>
  <si>
    <t>PLANO DE DESPESAS</t>
  </si>
  <si>
    <t>nota</t>
  </si>
  <si>
    <t>EXERCÍCIO 2A (VALOR 3 pontos)</t>
  </si>
  <si>
    <t>EXERCÍCIO 2B (VALOR 2,5 pontos)</t>
  </si>
  <si>
    <t>EXERCÍCIO 2C  (VALOR 2,5 pontos)</t>
  </si>
  <si>
    <t xml:space="preserve">lá </t>
  </si>
  <si>
    <t xml:space="preserve">do </t>
  </si>
  <si>
    <t>Essa informação da Revista refuta a fala da Embraer, pois disse que durante o processo de negociação as áreas se comportam como empresas, disputando verbas orçamentárias e há comprometimento de todos durante o processo de construção do orçamento (setembro a novembro)</t>
  </si>
  <si>
    <t xml:space="preserve">2c) </t>
  </si>
  <si>
    <t>Matéria Deloitte:</t>
  </si>
  <si>
    <t>O planejamento estratégico na Embraer é feito sempre antes do orçamento e influencia e dita as regras do orçamento.</t>
  </si>
  <si>
    <t>1 ponto</t>
  </si>
  <si>
    <t>2a) Matéria Deloitte processo - 0,5 ponto</t>
  </si>
  <si>
    <t>2b) 0,5 ponto</t>
  </si>
  <si>
    <t>somente juros do financiamento</t>
  </si>
  <si>
    <t>pgto principal financiamento</t>
  </si>
  <si>
    <t xml:space="preserve">pgto juros 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</si>
</sst>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17" fontId="0" fillId="0" borderId="0" xfId="0" applyNumberFormat="1"/>
    <xf numFmtId="0" fontId="4" fillId="0" borderId="0" xfId="0" applyFont="1"/>
    <xf numFmtId="9" fontId="4" fillId="0" borderId="0" xfId="0" applyNumberFormat="1" applyFont="1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9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0" fontId="0" fillId="2" borderId="0" xfId="0" applyFill="1"/>
    <xf numFmtId="164" fontId="0" fillId="0" borderId="0" xfId="1" applyNumberFormat="1" applyFont="1"/>
    <xf numFmtId="0" fontId="0" fillId="3" borderId="0" xfId="0" applyFill="1"/>
    <xf numFmtId="44" fontId="0" fillId="0" borderId="1" xfId="2" applyFont="1" applyBorder="1"/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4" borderId="0" xfId="0" applyFill="1"/>
    <xf numFmtId="0" fontId="0" fillId="5" borderId="0" xfId="0" applyFill="1"/>
    <xf numFmtId="164" fontId="0" fillId="0" borderId="0" xfId="0" applyNumberFormat="1"/>
    <xf numFmtId="44" fontId="0" fillId="0" borderId="0" xfId="2" applyFont="1" applyBorder="1"/>
    <xf numFmtId="0" fontId="0" fillId="0" borderId="0" xfId="0" applyFont="1"/>
    <xf numFmtId="0" fontId="0" fillId="6" borderId="0" xfId="0" applyFill="1"/>
    <xf numFmtId="0" fontId="0" fillId="7" borderId="0" xfId="0" applyFill="1"/>
    <xf numFmtId="43" fontId="0" fillId="0" borderId="0" xfId="1" applyFont="1" applyBorder="1"/>
    <xf numFmtId="164" fontId="0" fillId="0" borderId="0" xfId="1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44" fontId="3" fillId="0" borderId="0" xfId="2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3" fontId="0" fillId="0" borderId="0" xfId="1" applyFont="1" applyBorder="1" applyAlignment="1">
      <alignment horizontal="center" wrapText="1"/>
    </xf>
    <xf numFmtId="0" fontId="0" fillId="0" borderId="6" xfId="0" applyBorder="1"/>
    <xf numFmtId="0" fontId="6" fillId="0" borderId="5" xfId="0" applyFont="1" applyBorder="1"/>
    <xf numFmtId="0" fontId="6" fillId="0" borderId="0" xfId="0" applyFont="1" applyBorder="1"/>
    <xf numFmtId="0" fontId="0" fillId="0" borderId="0" xfId="0" applyFont="1" applyBorder="1"/>
    <xf numFmtId="43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/>
    <xf numFmtId="164" fontId="4" fillId="0" borderId="0" xfId="0" applyNumberFormat="1" applyFont="1"/>
    <xf numFmtId="44" fontId="4" fillId="0" borderId="0" xfId="0" applyNumberFormat="1" applyFont="1"/>
    <xf numFmtId="0" fontId="0" fillId="0" borderId="0" xfId="0" applyNumberFormat="1" applyAlignment="1">
      <alignment horizontal="center"/>
    </xf>
    <xf numFmtId="0" fontId="0" fillId="8" borderId="1" xfId="0" applyFill="1" applyBorder="1"/>
    <xf numFmtId="43" fontId="0" fillId="8" borderId="1" xfId="0" applyNumberFormat="1" applyFill="1" applyBorder="1"/>
    <xf numFmtId="0" fontId="0" fillId="9" borderId="0" xfId="0" applyFill="1"/>
    <xf numFmtId="43" fontId="0" fillId="9" borderId="0" xfId="0" applyNumberFormat="1" applyFill="1"/>
    <xf numFmtId="0" fontId="2" fillId="0" borderId="1" xfId="0" applyFont="1" applyBorder="1"/>
    <xf numFmtId="43" fontId="2" fillId="0" borderId="1" xfId="0" applyNumberFormat="1" applyFont="1" applyBorder="1"/>
    <xf numFmtId="0" fontId="0" fillId="0" borderId="0" xfId="0" applyFill="1"/>
    <xf numFmtId="0" fontId="0" fillId="10" borderId="0" xfId="0" applyFill="1"/>
    <xf numFmtId="0" fontId="4" fillId="10" borderId="0" xfId="0" applyFont="1" applyFill="1"/>
    <xf numFmtId="0" fontId="2" fillId="10" borderId="1" xfId="0" applyFont="1" applyFill="1" applyBorder="1"/>
    <xf numFmtId="164" fontId="2" fillId="10" borderId="1" xfId="1" applyNumberFormat="1" applyFont="1" applyFill="1" applyBorder="1"/>
    <xf numFmtId="0" fontId="0" fillId="10" borderId="0" xfId="0" applyFill="1" applyAlignment="1">
      <alignment horizontal="center"/>
    </xf>
    <xf numFmtId="164" fontId="2" fillId="0" borderId="0" xfId="1" applyNumberFormat="1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5</xdr:row>
      <xdr:rowOff>133350</xdr:rowOff>
    </xdr:from>
    <xdr:to>
      <xdr:col>7</xdr:col>
      <xdr:colOff>390525</xdr:colOff>
      <xdr:row>9</xdr:row>
      <xdr:rowOff>28575</xdr:rowOff>
    </xdr:to>
    <xdr:sp macro="" textlink="">
      <xdr:nvSpPr>
        <xdr:cNvPr id="2" name="CaixaDeTexto 1"/>
        <xdr:cNvSpPr txBox="1"/>
      </xdr:nvSpPr>
      <xdr:spPr>
        <a:xfrm>
          <a:off x="5324475" y="838200"/>
          <a:ext cx="933450" cy="6191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recebimento</a:t>
          </a:r>
        </a:p>
        <a:p>
          <a:r>
            <a:rPr lang="pt-BR" sz="1100"/>
            <a:t>40%</a:t>
          </a:r>
          <a:r>
            <a:rPr lang="pt-BR" sz="1100" baseline="0"/>
            <a:t> a vista</a:t>
          </a:r>
        </a:p>
        <a:p>
          <a:r>
            <a:rPr lang="pt-BR" sz="1100" baseline="0"/>
            <a:t>60% um mês</a:t>
          </a:r>
          <a:endParaRPr lang="pt-BR" sz="1100"/>
        </a:p>
      </xdr:txBody>
    </xdr:sp>
    <xdr:clientData/>
  </xdr:twoCellAnchor>
  <xdr:twoCellAnchor>
    <xdr:from>
      <xdr:col>6</xdr:col>
      <xdr:colOff>66675</xdr:colOff>
      <xdr:row>38</xdr:row>
      <xdr:rowOff>0</xdr:rowOff>
    </xdr:from>
    <xdr:to>
      <xdr:col>7</xdr:col>
      <xdr:colOff>314325</xdr:colOff>
      <xdr:row>43</xdr:row>
      <xdr:rowOff>123825</xdr:rowOff>
    </xdr:to>
    <xdr:sp macro="" textlink="">
      <xdr:nvSpPr>
        <xdr:cNvPr id="3" name="CaixaDeTexto 2"/>
        <xdr:cNvSpPr txBox="1"/>
      </xdr:nvSpPr>
      <xdr:spPr>
        <a:xfrm>
          <a:off x="5248275" y="7038975"/>
          <a:ext cx="933450" cy="10287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pagas no mês subsequente ou no mesmo mês</a:t>
          </a:r>
        </a:p>
      </xdr:txBody>
    </xdr:sp>
    <xdr:clientData/>
  </xdr:twoCellAnchor>
  <xdr:twoCellAnchor>
    <xdr:from>
      <xdr:col>6</xdr:col>
      <xdr:colOff>76200</xdr:colOff>
      <xdr:row>46</xdr:row>
      <xdr:rowOff>85725</xdr:rowOff>
    </xdr:from>
    <xdr:to>
      <xdr:col>7</xdr:col>
      <xdr:colOff>323850</xdr:colOff>
      <xdr:row>48</xdr:row>
      <xdr:rowOff>114300</xdr:rowOff>
    </xdr:to>
    <xdr:sp macro="" textlink="">
      <xdr:nvSpPr>
        <xdr:cNvPr id="4" name="CaixaDeTexto 3"/>
        <xdr:cNvSpPr txBox="1"/>
      </xdr:nvSpPr>
      <xdr:spPr>
        <a:xfrm>
          <a:off x="5257800" y="8572500"/>
          <a:ext cx="933450" cy="3905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não pagas</a:t>
          </a:r>
        </a:p>
      </xdr:txBody>
    </xdr:sp>
    <xdr:clientData/>
  </xdr:twoCellAnchor>
  <xdr:twoCellAnchor>
    <xdr:from>
      <xdr:col>6</xdr:col>
      <xdr:colOff>57150</xdr:colOff>
      <xdr:row>32</xdr:row>
      <xdr:rowOff>19050</xdr:rowOff>
    </xdr:from>
    <xdr:to>
      <xdr:col>7</xdr:col>
      <xdr:colOff>304800</xdr:colOff>
      <xdr:row>34</xdr:row>
      <xdr:rowOff>114300</xdr:rowOff>
    </xdr:to>
    <xdr:sp macro="" textlink="">
      <xdr:nvSpPr>
        <xdr:cNvPr id="5" name="CaixaDeTexto 4"/>
        <xdr:cNvSpPr txBox="1"/>
      </xdr:nvSpPr>
      <xdr:spPr>
        <a:xfrm>
          <a:off x="5238750" y="7058025"/>
          <a:ext cx="933450" cy="4572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pt-BR" sz="1100"/>
            <a:t>pagamento</a:t>
          </a:r>
        </a:p>
        <a:p>
          <a:r>
            <a:rPr lang="pt-BR" sz="1100"/>
            <a:t>60 dias</a:t>
          </a:r>
        </a:p>
      </xdr:txBody>
    </xdr:sp>
    <xdr:clientData/>
  </xdr:twoCellAnchor>
  <xdr:twoCellAnchor>
    <xdr:from>
      <xdr:col>6</xdr:col>
      <xdr:colOff>66674</xdr:colOff>
      <xdr:row>52</xdr:row>
      <xdr:rowOff>19050</xdr:rowOff>
    </xdr:from>
    <xdr:to>
      <xdr:col>7</xdr:col>
      <xdr:colOff>400049</xdr:colOff>
      <xdr:row>54</xdr:row>
      <xdr:rowOff>123825</xdr:rowOff>
    </xdr:to>
    <xdr:sp macro="" textlink="">
      <xdr:nvSpPr>
        <xdr:cNvPr id="6" name="CaixaDeTexto 5"/>
        <xdr:cNvSpPr txBox="1"/>
      </xdr:nvSpPr>
      <xdr:spPr>
        <a:xfrm>
          <a:off x="5248274" y="9772650"/>
          <a:ext cx="1019175" cy="4667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pagas no próprio mês</a:t>
          </a:r>
        </a:p>
      </xdr:txBody>
    </xdr:sp>
    <xdr:clientData/>
  </xdr:twoCellAnchor>
  <xdr:twoCellAnchor>
    <xdr:from>
      <xdr:col>6</xdr:col>
      <xdr:colOff>76200</xdr:colOff>
      <xdr:row>64</xdr:row>
      <xdr:rowOff>66675</xdr:rowOff>
    </xdr:from>
    <xdr:to>
      <xdr:col>7</xdr:col>
      <xdr:colOff>238126</xdr:colOff>
      <xdr:row>68</xdr:row>
      <xdr:rowOff>28575</xdr:rowOff>
    </xdr:to>
    <xdr:sp macro="" textlink="">
      <xdr:nvSpPr>
        <xdr:cNvPr id="7" name="CaixaDeTexto 6"/>
        <xdr:cNvSpPr txBox="1"/>
      </xdr:nvSpPr>
      <xdr:spPr>
        <a:xfrm>
          <a:off x="5457825" y="11820525"/>
          <a:ext cx="847726" cy="6858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100"/>
            <a:t>informação para DRE (CMV)</a:t>
          </a:r>
        </a:p>
      </xdr:txBody>
    </xdr:sp>
    <xdr:clientData/>
  </xdr:twoCellAnchor>
  <xdr:twoCellAnchor editAs="oneCell">
    <xdr:from>
      <xdr:col>1</xdr:col>
      <xdr:colOff>19050</xdr:colOff>
      <xdr:row>71</xdr:row>
      <xdr:rowOff>19050</xdr:rowOff>
    </xdr:from>
    <xdr:to>
      <xdr:col>3</xdr:col>
      <xdr:colOff>952500</xdr:colOff>
      <xdr:row>88</xdr:row>
      <xdr:rowOff>57150</xdr:rowOff>
    </xdr:to>
    <xdr:pic>
      <xdr:nvPicPr>
        <xdr:cNvPr id="11" name="Imagem 10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13315950"/>
          <a:ext cx="3162300" cy="3114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228600</xdr:colOff>
      <xdr:row>91</xdr:row>
      <xdr:rowOff>9525</xdr:rowOff>
    </xdr:from>
    <xdr:to>
      <xdr:col>7</xdr:col>
      <xdr:colOff>228600</xdr:colOff>
      <xdr:row>96</xdr:row>
      <xdr:rowOff>9525</xdr:rowOff>
    </xdr:to>
    <xdr:pic>
      <xdr:nvPicPr>
        <xdr:cNvPr id="12" name="Imagem 1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90825" y="18202275"/>
          <a:ext cx="35718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91</xdr:row>
      <xdr:rowOff>28575</xdr:rowOff>
    </xdr:from>
    <xdr:to>
      <xdr:col>3</xdr:col>
      <xdr:colOff>190500</xdr:colOff>
      <xdr:row>95</xdr:row>
      <xdr:rowOff>171450</xdr:rowOff>
    </xdr:to>
    <xdr:pic>
      <xdr:nvPicPr>
        <xdr:cNvPr id="14" name="Imagem 13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18221325"/>
          <a:ext cx="2724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96</xdr:row>
      <xdr:rowOff>66674</xdr:rowOff>
    </xdr:from>
    <xdr:to>
      <xdr:col>4</xdr:col>
      <xdr:colOff>361950</xdr:colOff>
      <xdr:row>111</xdr:row>
      <xdr:rowOff>47624</xdr:rowOff>
    </xdr:to>
    <xdr:pic>
      <xdr:nvPicPr>
        <xdr:cNvPr id="16" name="Imagem 1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1950" y="17887949"/>
          <a:ext cx="3524250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1"/>
  <sheetViews>
    <sheetView tabSelected="1" topLeftCell="A28" workbookViewId="0">
      <selection activeCell="Q49" sqref="Q49"/>
    </sheetView>
  </sheetViews>
  <sheetFormatPr defaultRowHeight="14.25"/>
  <cols>
    <col min="1" max="1" width="4.375" style="52" bestFit="1" customWidth="1"/>
    <col min="2" max="2" width="7.5" bestFit="1" customWidth="1"/>
    <col min="3" max="3" width="21.75" customWidth="1"/>
    <col min="4" max="6" width="12.625" bestFit="1" customWidth="1"/>
    <col min="8" max="8" width="5" customWidth="1"/>
    <col min="9" max="9" width="2.5" customWidth="1"/>
    <col min="10" max="10" width="4.625" customWidth="1"/>
    <col min="11" max="11" width="25.625" bestFit="1" customWidth="1"/>
    <col min="12" max="14" width="12.625" bestFit="1" customWidth="1"/>
    <col min="15" max="15" width="1.125" style="52" customWidth="1"/>
    <col min="16" max="16" width="7.25" style="52" customWidth="1"/>
    <col min="17" max="17" width="9" style="52"/>
  </cols>
  <sheetData>
    <row r="1" spans="1:16" customFormat="1" ht="15">
      <c r="A1" s="53" t="s">
        <v>69</v>
      </c>
      <c r="B1" s="42" t="s">
        <v>70</v>
      </c>
      <c r="K1" s="42" t="s">
        <v>71</v>
      </c>
      <c r="P1" s="53"/>
    </row>
    <row r="2" spans="1:16" customFormat="1">
      <c r="A2" s="53">
        <v>0.7</v>
      </c>
      <c r="B2" s="10"/>
      <c r="C2" s="10" t="s">
        <v>0</v>
      </c>
      <c r="D2" s="10"/>
      <c r="E2" s="10"/>
      <c r="F2" s="10"/>
      <c r="P2" s="53" t="s">
        <v>69</v>
      </c>
    </row>
    <row r="3" spans="1:16" customFormat="1">
      <c r="A3" s="53"/>
      <c r="D3" s="1">
        <v>42370</v>
      </c>
      <c r="E3" s="1">
        <v>42401</v>
      </c>
      <c r="F3" s="1">
        <v>42430</v>
      </c>
      <c r="K3" t="s">
        <v>36</v>
      </c>
      <c r="L3" s="1">
        <v>42370</v>
      </c>
      <c r="M3" s="1">
        <v>42401</v>
      </c>
      <c r="N3" s="1">
        <v>42430</v>
      </c>
      <c r="P3" s="53"/>
    </row>
    <row r="4" spans="1:16" s="2" customFormat="1">
      <c r="A4" s="54"/>
      <c r="B4" s="3">
        <v>0.1</v>
      </c>
      <c r="C4" s="2" t="s">
        <v>2</v>
      </c>
      <c r="D4" s="3"/>
      <c r="E4" s="3"/>
      <c r="F4" s="3"/>
      <c r="K4"/>
      <c r="L4"/>
      <c r="M4"/>
      <c r="N4"/>
      <c r="P4" s="54"/>
    </row>
    <row r="5" spans="1:16" customFormat="1">
      <c r="A5" s="53"/>
      <c r="C5" t="s">
        <v>7</v>
      </c>
      <c r="D5" s="11">
        <v>200000</v>
      </c>
      <c r="E5" s="11">
        <f>D5*(1+$B$4)</f>
        <v>220000.00000000003</v>
      </c>
      <c r="F5" s="11">
        <f>E5*(1+$B$4)</f>
        <v>242000.00000000006</v>
      </c>
      <c r="G5" s="11">
        <f>F5*(1+$B$4)</f>
        <v>266200.00000000006</v>
      </c>
      <c r="K5" s="20" t="s">
        <v>37</v>
      </c>
      <c r="L5" s="8">
        <f>D7</f>
        <v>2000000</v>
      </c>
      <c r="M5" s="8">
        <f>E7</f>
        <v>2200000.0000000005</v>
      </c>
      <c r="N5" s="8">
        <f>F7</f>
        <v>2420000.0000000005</v>
      </c>
      <c r="P5" s="53">
        <v>0.5</v>
      </c>
    </row>
    <row r="6" spans="1:16" customFormat="1">
      <c r="A6" s="53"/>
      <c r="C6" t="s">
        <v>1</v>
      </c>
      <c r="D6" s="4">
        <v>10</v>
      </c>
      <c r="E6" s="4">
        <v>10</v>
      </c>
      <c r="F6" s="4">
        <v>10</v>
      </c>
      <c r="K6" t="s">
        <v>38</v>
      </c>
      <c r="L6" s="8">
        <f>D9</f>
        <v>-700000</v>
      </c>
      <c r="M6" s="8">
        <f>E9</f>
        <v>-770000.00000000012</v>
      </c>
      <c r="N6" s="8">
        <f>F9</f>
        <v>-847000.00000000012</v>
      </c>
      <c r="P6" s="53">
        <v>0.2</v>
      </c>
    </row>
    <row r="7" spans="1:16" customFormat="1">
      <c r="A7" s="53"/>
      <c r="D7" s="6">
        <f>D5*D6</f>
        <v>2000000</v>
      </c>
      <c r="E7" s="6">
        <f t="shared" ref="E7:F7" si="0">E5*E6</f>
        <v>2200000.0000000005</v>
      </c>
      <c r="F7" s="6">
        <f t="shared" si="0"/>
        <v>2420000.0000000005</v>
      </c>
      <c r="K7" s="5" t="s">
        <v>39</v>
      </c>
      <c r="L7" s="9">
        <f>L5+L6</f>
        <v>1300000</v>
      </c>
      <c r="M7" s="9">
        <f t="shared" ref="M7:N7" si="1">M5+M6</f>
        <v>1430000.0000000005</v>
      </c>
      <c r="N7" s="9">
        <f t="shared" si="1"/>
        <v>1573000.0000000005</v>
      </c>
      <c r="P7" s="53"/>
    </row>
    <row r="8" spans="1:16" customFormat="1">
      <c r="A8" s="53"/>
      <c r="P8" s="53"/>
    </row>
    <row r="9" spans="1:16" customFormat="1">
      <c r="A9" s="53"/>
      <c r="B9" s="7">
        <v>0.35</v>
      </c>
      <c r="C9" t="s">
        <v>3</v>
      </c>
      <c r="D9" s="8">
        <f>-$B$9*D7</f>
        <v>-700000</v>
      </c>
      <c r="E9" s="8">
        <f t="shared" ref="E9:F9" si="2">-$B$9*E7</f>
        <v>-770000.00000000012</v>
      </c>
      <c r="F9" s="8">
        <f t="shared" si="2"/>
        <v>-847000.00000000012</v>
      </c>
      <c r="K9" t="s">
        <v>47</v>
      </c>
      <c r="P9" s="53"/>
    </row>
    <row r="10" spans="1:16" customFormat="1">
      <c r="A10" s="53"/>
      <c r="C10" s="5" t="s">
        <v>4</v>
      </c>
      <c r="D10" s="9">
        <f>D7+D9</f>
        <v>1300000</v>
      </c>
      <c r="E10" s="9">
        <f t="shared" ref="E10:F10" si="3">E7+E9</f>
        <v>1430000.0000000005</v>
      </c>
      <c r="F10" s="9">
        <f t="shared" si="3"/>
        <v>1573000.0000000005</v>
      </c>
      <c r="K10" s="2" t="s">
        <v>41</v>
      </c>
      <c r="L10" s="43">
        <f>D5</f>
        <v>200000</v>
      </c>
      <c r="M10" s="43">
        <f>E5</f>
        <v>220000.00000000003</v>
      </c>
      <c r="N10" s="43">
        <f>F5</f>
        <v>242000.00000000006</v>
      </c>
      <c r="P10" s="53"/>
    </row>
    <row r="11" spans="1:16" customFormat="1">
      <c r="A11" s="53"/>
      <c r="K11" s="2" t="s">
        <v>42</v>
      </c>
      <c r="L11" s="44">
        <f>D68</f>
        <v>5.5580069930069929</v>
      </c>
      <c r="M11" s="44">
        <f>E68</f>
        <v>5.4181468531468528</v>
      </c>
      <c r="N11" s="44">
        <f>F68</f>
        <v>5.2910012714558166</v>
      </c>
      <c r="P11" s="53"/>
    </row>
    <row r="12" spans="1:16" customFormat="1">
      <c r="A12" s="53"/>
      <c r="C12" t="s">
        <v>5</v>
      </c>
      <c r="D12" s="4">
        <v>-10000</v>
      </c>
      <c r="E12" s="4">
        <v>-10000</v>
      </c>
      <c r="F12" s="4">
        <v>-10000</v>
      </c>
      <c r="G12" s="4"/>
      <c r="K12" t="s">
        <v>40</v>
      </c>
      <c r="L12" s="6">
        <f>-L10*L11</f>
        <v>-1111601.3986013986</v>
      </c>
      <c r="M12" s="6">
        <f t="shared" ref="M12:N12" si="4">-M10*M11</f>
        <v>-1191992.3076923077</v>
      </c>
      <c r="N12" s="6">
        <f t="shared" si="4"/>
        <v>-1280422.307692308</v>
      </c>
      <c r="P12" s="53">
        <v>0.8</v>
      </c>
    </row>
    <row r="13" spans="1:16" customFormat="1">
      <c r="A13" s="53"/>
      <c r="B13" s="7">
        <v>0.1</v>
      </c>
      <c r="C13" t="s">
        <v>24</v>
      </c>
      <c r="D13" s="4">
        <f>-D10*$B$13</f>
        <v>-130000</v>
      </c>
      <c r="E13" s="4">
        <f t="shared" ref="E13:F13" si="5">-E10*$B$13</f>
        <v>-143000.00000000006</v>
      </c>
      <c r="F13" s="4">
        <f t="shared" si="5"/>
        <v>-157300.00000000006</v>
      </c>
      <c r="G13" s="4"/>
      <c r="P13" s="53"/>
    </row>
    <row r="14" spans="1:16" customFormat="1">
      <c r="A14" s="53"/>
      <c r="B14" s="7"/>
      <c r="C14" t="s">
        <v>25</v>
      </c>
      <c r="D14" s="4">
        <v>-7000</v>
      </c>
      <c r="E14" s="4">
        <v>-7000</v>
      </c>
      <c r="F14" s="4">
        <v>-7000</v>
      </c>
      <c r="G14" s="4"/>
      <c r="K14" t="s">
        <v>48</v>
      </c>
      <c r="L14" s="8">
        <f>L7+L12</f>
        <v>188398.60139860143</v>
      </c>
      <c r="M14" s="8">
        <f t="shared" ref="M14:N14" si="6">M7+M12</f>
        <v>238007.69230769272</v>
      </c>
      <c r="N14" s="8">
        <f t="shared" si="6"/>
        <v>292577.69230769249</v>
      </c>
      <c r="P14" s="53"/>
    </row>
    <row r="15" spans="1:16" customFormat="1">
      <c r="A15" s="53"/>
      <c r="D15" s="4"/>
      <c r="E15" s="4"/>
      <c r="F15" s="4"/>
      <c r="G15" s="4"/>
      <c r="P15" s="53"/>
    </row>
    <row r="16" spans="1:16" customFormat="1">
      <c r="A16" s="53">
        <v>0.5</v>
      </c>
      <c r="B16" s="12"/>
      <c r="C16" s="12" t="s">
        <v>6</v>
      </c>
      <c r="D16" s="12"/>
      <c r="E16" s="12"/>
      <c r="F16" s="12"/>
      <c r="G16" s="4"/>
      <c r="K16" t="s">
        <v>43</v>
      </c>
      <c r="P16" s="53"/>
    </row>
    <row r="17" spans="1:16" customFormat="1">
      <c r="A17" s="53"/>
      <c r="D17" s="1">
        <v>42370</v>
      </c>
      <c r="E17" s="1">
        <v>42401</v>
      </c>
      <c r="F17" s="1">
        <v>42430</v>
      </c>
      <c r="G17" s="4"/>
      <c r="K17" t="s">
        <v>45</v>
      </c>
      <c r="P17" s="53">
        <v>0.5</v>
      </c>
    </row>
    <row r="18" spans="1:16" customFormat="1">
      <c r="A18" s="53"/>
      <c r="C18" t="s">
        <v>7</v>
      </c>
      <c r="D18" s="11">
        <f>D5</f>
        <v>200000</v>
      </c>
      <c r="E18" s="11">
        <f t="shared" ref="E18:F18" si="7">E5</f>
        <v>220000.00000000003</v>
      </c>
      <c r="F18" s="11">
        <f t="shared" si="7"/>
        <v>242000.00000000006</v>
      </c>
      <c r="G18" s="4"/>
      <c r="K18" t="str">
        <f t="shared" ref="K18:N20" si="8">C53</f>
        <v>salários da administração</v>
      </c>
      <c r="L18" s="4">
        <f t="shared" si="8"/>
        <v>-9000</v>
      </c>
      <c r="M18" s="4">
        <f t="shared" si="8"/>
        <v>-9000</v>
      </c>
      <c r="N18" s="4">
        <f t="shared" si="8"/>
        <v>-9000</v>
      </c>
      <c r="P18" s="53"/>
    </row>
    <row r="19" spans="1:16" customFormat="1">
      <c r="A19" s="53"/>
      <c r="B19" s="7">
        <v>0.3</v>
      </c>
      <c r="C19" t="s">
        <v>8</v>
      </c>
      <c r="D19" s="11">
        <f>D18*(1+$B$19)</f>
        <v>260000</v>
      </c>
      <c r="E19" s="11">
        <f t="shared" ref="E19:F19" si="9">E18*(1+$B$19)</f>
        <v>286000.00000000006</v>
      </c>
      <c r="F19" s="11">
        <f t="shared" si="9"/>
        <v>314600.00000000006</v>
      </c>
      <c r="G19" s="4"/>
      <c r="K19" t="str">
        <f t="shared" si="8"/>
        <v>depreciação</v>
      </c>
      <c r="L19" s="4">
        <f t="shared" si="8"/>
        <v>-15000</v>
      </c>
      <c r="M19" s="4">
        <f t="shared" si="8"/>
        <v>-15000</v>
      </c>
      <c r="N19" s="4">
        <f t="shared" si="8"/>
        <v>-15000</v>
      </c>
      <c r="P19" s="53"/>
    </row>
    <row r="20" spans="1:16" customFormat="1">
      <c r="A20" s="53"/>
      <c r="D20" s="4"/>
      <c r="E20" s="4"/>
      <c r="F20" s="4"/>
      <c r="G20" s="4"/>
      <c r="K20" t="str">
        <f t="shared" si="8"/>
        <v>taxas e seguros</v>
      </c>
      <c r="L20" s="4">
        <f t="shared" si="8"/>
        <v>-2000</v>
      </c>
      <c r="M20" s="4">
        <f t="shared" si="8"/>
        <v>-2000</v>
      </c>
      <c r="N20" s="4">
        <f t="shared" si="8"/>
        <v>-2000</v>
      </c>
      <c r="P20" s="53"/>
    </row>
    <row r="21" spans="1:16" customFormat="1">
      <c r="A21" s="53"/>
      <c r="D21" s="1">
        <v>42370</v>
      </c>
      <c r="E21" s="1">
        <v>42401</v>
      </c>
      <c r="F21" s="1">
        <v>42430</v>
      </c>
      <c r="G21" s="4"/>
      <c r="P21" s="53"/>
    </row>
    <row r="22" spans="1:16" customFormat="1">
      <c r="A22" s="53"/>
      <c r="C22" t="s">
        <v>7</v>
      </c>
      <c r="D22" s="11">
        <f>D5</f>
        <v>200000</v>
      </c>
      <c r="E22" s="11">
        <f t="shared" ref="E22:G22" si="10">E5</f>
        <v>220000.00000000003</v>
      </c>
      <c r="F22" s="11">
        <f t="shared" si="10"/>
        <v>242000.00000000006</v>
      </c>
      <c r="G22" s="11">
        <f t="shared" si="10"/>
        <v>266200.00000000006</v>
      </c>
      <c r="K22" t="s">
        <v>44</v>
      </c>
      <c r="P22" s="53">
        <v>0.5</v>
      </c>
    </row>
    <row r="23" spans="1:16" customFormat="1">
      <c r="A23" s="53"/>
      <c r="B23" s="7">
        <v>0.3</v>
      </c>
      <c r="C23" t="s">
        <v>8</v>
      </c>
      <c r="D23" s="11">
        <f>E22*(1+$B$23)</f>
        <v>286000.00000000006</v>
      </c>
      <c r="E23" s="11">
        <f t="shared" ref="E23:F23" si="11">F22*(1+$B$23)</f>
        <v>314600.00000000006</v>
      </c>
      <c r="F23" s="11">
        <f t="shared" si="11"/>
        <v>346060.00000000012</v>
      </c>
      <c r="G23" s="4"/>
      <c r="K23" t="str">
        <f t="shared" ref="K23:N25" si="12">C12</f>
        <v>Despesas de propaganda</v>
      </c>
      <c r="L23" s="4">
        <f t="shared" si="12"/>
        <v>-10000</v>
      </c>
      <c r="M23" s="4">
        <f t="shared" si="12"/>
        <v>-10000</v>
      </c>
      <c r="N23" s="4">
        <f t="shared" si="12"/>
        <v>-10000</v>
      </c>
      <c r="P23" s="53"/>
    </row>
    <row r="24" spans="1:16" customFormat="1">
      <c r="A24" s="53"/>
      <c r="D24" s="4"/>
      <c r="E24" s="4"/>
      <c r="F24" s="4"/>
      <c r="G24" s="4"/>
      <c r="K24" t="str">
        <f t="shared" si="12"/>
        <v>Comissão de vendas</v>
      </c>
      <c r="L24" s="4">
        <f t="shared" si="12"/>
        <v>-130000</v>
      </c>
      <c r="M24" s="4">
        <f t="shared" si="12"/>
        <v>-143000.00000000006</v>
      </c>
      <c r="N24" s="4">
        <f t="shared" si="12"/>
        <v>-157300.00000000006</v>
      </c>
      <c r="P24" s="53"/>
    </row>
    <row r="25" spans="1:16" customFormat="1">
      <c r="A25" s="53">
        <v>0.5</v>
      </c>
      <c r="B25" s="16"/>
      <c r="C25" s="16" t="s">
        <v>15</v>
      </c>
      <c r="D25" s="16"/>
      <c r="E25" s="16"/>
      <c r="F25" s="16"/>
      <c r="G25" s="4"/>
      <c r="K25" t="str">
        <f t="shared" si="12"/>
        <v>salários de vendas</v>
      </c>
      <c r="L25" s="4">
        <f t="shared" si="12"/>
        <v>-7000</v>
      </c>
      <c r="M25" s="4">
        <f t="shared" si="12"/>
        <v>-7000</v>
      </c>
      <c r="N25" s="4">
        <f t="shared" si="12"/>
        <v>-7000</v>
      </c>
      <c r="P25" s="53"/>
    </row>
    <row r="26" spans="1:16" customFormat="1">
      <c r="A26" s="53"/>
      <c r="D26" s="1">
        <v>42370</v>
      </c>
      <c r="E26" s="1">
        <v>42401</v>
      </c>
      <c r="F26" s="1">
        <v>42430</v>
      </c>
      <c r="G26" s="4"/>
      <c r="K26" t="s">
        <v>46</v>
      </c>
      <c r="P26" s="53"/>
    </row>
    <row r="27" spans="1:16" customFormat="1">
      <c r="A27" s="53"/>
      <c r="B27" s="7"/>
      <c r="C27" t="s">
        <v>8</v>
      </c>
      <c r="D27" s="11">
        <f>D19</f>
        <v>260000</v>
      </c>
      <c r="E27" s="11">
        <f t="shared" ref="E27:F27" si="13">E19</f>
        <v>286000.00000000006</v>
      </c>
      <c r="F27" s="11">
        <f t="shared" si="13"/>
        <v>314600.00000000006</v>
      </c>
      <c r="G27" s="4"/>
      <c r="K27" t="s">
        <v>82</v>
      </c>
      <c r="M27" s="4">
        <v>-13500</v>
      </c>
      <c r="O27" s="52"/>
      <c r="P27" s="52"/>
    </row>
    <row r="28" spans="1:16" customFormat="1" ht="15">
      <c r="A28" s="53"/>
      <c r="B28" s="7"/>
      <c r="D28" s="11"/>
      <c r="E28" s="11"/>
      <c r="F28" s="11"/>
      <c r="G28" s="4"/>
      <c r="K28" s="46" t="s">
        <v>49</v>
      </c>
      <c r="L28" s="47">
        <f>L14+SUM(L18:L27)</f>
        <v>15398.60139860143</v>
      </c>
      <c r="M28" s="47">
        <f t="shared" ref="M28:N28" si="14">M14+SUM(M18:M27)</f>
        <v>38507.692307692661</v>
      </c>
      <c r="N28" s="47">
        <f t="shared" si="14"/>
        <v>92277.692307692429</v>
      </c>
      <c r="P28" s="55">
        <f>SUM(P4:P26)</f>
        <v>2.5</v>
      </c>
    </row>
    <row r="29" spans="1:16" customFormat="1" ht="28.5">
      <c r="A29" s="53"/>
      <c r="B29" s="7"/>
      <c r="C29" s="15" t="s">
        <v>29</v>
      </c>
      <c r="D29" s="11">
        <f>D27</f>
        <v>260000</v>
      </c>
      <c r="E29" s="11">
        <f t="shared" ref="E29:F29" si="15">E27</f>
        <v>286000.00000000006</v>
      </c>
      <c r="F29" s="11">
        <f t="shared" si="15"/>
        <v>314600.00000000006</v>
      </c>
      <c r="G29" s="4"/>
      <c r="P29" s="53"/>
    </row>
    <row r="30" spans="1:16" customFormat="1" ht="15">
      <c r="A30" s="53"/>
      <c r="C30" t="s">
        <v>16</v>
      </c>
      <c r="D30" s="11">
        <f>-D18</f>
        <v>-200000</v>
      </c>
      <c r="E30" s="11">
        <f t="shared" ref="E30:F30" si="16">-E18</f>
        <v>-220000.00000000003</v>
      </c>
      <c r="F30" s="11">
        <f t="shared" si="16"/>
        <v>-242000.00000000006</v>
      </c>
      <c r="G30" s="4"/>
      <c r="K30" s="42" t="s">
        <v>72</v>
      </c>
      <c r="P30" s="53"/>
    </row>
    <row r="31" spans="1:16" customFormat="1" ht="15">
      <c r="A31" s="53"/>
      <c r="C31" s="5" t="s">
        <v>17</v>
      </c>
      <c r="D31" s="14">
        <f>D27+D30</f>
        <v>60000</v>
      </c>
      <c r="E31" s="14">
        <f t="shared" ref="E31:F31" si="17">E27+E30</f>
        <v>66000.000000000029</v>
      </c>
      <c r="F31" s="14">
        <f t="shared" si="17"/>
        <v>72600</v>
      </c>
      <c r="K31" s="42" t="s">
        <v>50</v>
      </c>
      <c r="L31" s="1">
        <v>42370</v>
      </c>
      <c r="M31" s="1">
        <v>42401</v>
      </c>
      <c r="N31" s="1">
        <v>42430</v>
      </c>
      <c r="P31" s="53"/>
    </row>
    <row r="32" spans="1:16" customFormat="1">
      <c r="A32" s="53"/>
      <c r="C32" s="25"/>
      <c r="D32" s="26"/>
      <c r="E32" s="26"/>
      <c r="F32" s="26"/>
      <c r="P32" s="53"/>
    </row>
    <row r="33" spans="1:16" customFormat="1">
      <c r="A33" s="53"/>
      <c r="B33" s="28">
        <v>0.1</v>
      </c>
      <c r="C33" s="27" t="s">
        <v>30</v>
      </c>
      <c r="D33" s="23">
        <f>D29*$B$33</f>
        <v>26000</v>
      </c>
      <c r="E33" s="23">
        <f t="shared" ref="E33:F33" si="18">E29*$B$33</f>
        <v>28600.000000000007</v>
      </c>
      <c r="F33" s="23">
        <f t="shared" si="18"/>
        <v>31460.000000000007</v>
      </c>
      <c r="K33" s="48" t="s">
        <v>53</v>
      </c>
      <c r="L33" s="48"/>
      <c r="M33" s="48"/>
      <c r="N33" s="48"/>
      <c r="P33" s="53"/>
    </row>
    <row r="34" spans="1:16" customFormat="1">
      <c r="A34" s="53"/>
      <c r="B34" s="28">
        <v>0.5</v>
      </c>
      <c r="C34" s="27" t="s">
        <v>31</v>
      </c>
      <c r="D34" s="23">
        <f>D29*$B$34</f>
        <v>130000</v>
      </c>
      <c r="E34" s="23">
        <f t="shared" ref="E34:F34" si="19">E29*$B$34</f>
        <v>143000.00000000003</v>
      </c>
      <c r="F34" s="23">
        <f t="shared" si="19"/>
        <v>157300.00000000003</v>
      </c>
      <c r="J34" s="7">
        <v>0.4</v>
      </c>
      <c r="K34" t="s">
        <v>51</v>
      </c>
      <c r="L34" s="8">
        <f>$J$34*L5</f>
        <v>800000</v>
      </c>
      <c r="M34" s="8">
        <f t="shared" ref="M34:N34" si="20">$J$34*M5</f>
        <v>880000.00000000023</v>
      </c>
      <c r="N34" s="8">
        <f t="shared" si="20"/>
        <v>968000.00000000023</v>
      </c>
      <c r="P34" s="53">
        <v>0.5</v>
      </c>
    </row>
    <row r="35" spans="1:16" customFormat="1">
      <c r="A35" s="53"/>
      <c r="B35" s="28">
        <v>1.8</v>
      </c>
      <c r="C35" s="27" t="s">
        <v>32</v>
      </c>
      <c r="D35" s="4">
        <f>+D29*$B$35</f>
        <v>468000</v>
      </c>
      <c r="E35" s="4">
        <f t="shared" ref="E35:F35" si="21">+E29*$B$35</f>
        <v>514800.00000000012</v>
      </c>
      <c r="F35" s="4">
        <f t="shared" si="21"/>
        <v>566280.00000000012</v>
      </c>
      <c r="J35" s="7">
        <v>0.6</v>
      </c>
      <c r="K35" t="s">
        <v>52</v>
      </c>
      <c r="L35" s="8"/>
      <c r="M35" s="8">
        <f>L5*$J$35</f>
        <v>1200000</v>
      </c>
      <c r="N35" s="8">
        <f>M5*$J$35</f>
        <v>1320000.0000000002</v>
      </c>
      <c r="P35" s="53"/>
    </row>
    <row r="36" spans="1:16" customFormat="1">
      <c r="A36" s="53"/>
      <c r="C36" s="27"/>
      <c r="L36" s="8"/>
      <c r="M36" s="8"/>
      <c r="N36" s="8"/>
      <c r="P36" s="53"/>
    </row>
    <row r="37" spans="1:16" customFormat="1">
      <c r="A37" s="53">
        <v>0.6</v>
      </c>
      <c r="B37" s="17"/>
      <c r="C37" s="17" t="s">
        <v>18</v>
      </c>
      <c r="D37" s="17"/>
      <c r="E37" s="17"/>
      <c r="F37" s="17"/>
      <c r="K37" s="48" t="s">
        <v>54</v>
      </c>
      <c r="L37" s="49"/>
      <c r="M37" s="49"/>
      <c r="N37" s="49"/>
      <c r="P37" s="53"/>
    </row>
    <row r="38" spans="1:16" customFormat="1">
      <c r="A38" s="53"/>
      <c r="D38" s="1">
        <v>42370</v>
      </c>
      <c r="E38" s="1">
        <v>42401</v>
      </c>
      <c r="F38" s="1">
        <v>42430</v>
      </c>
      <c r="K38" t="s">
        <v>55</v>
      </c>
      <c r="L38" s="8">
        <f>D12</f>
        <v>-10000</v>
      </c>
      <c r="M38" s="8">
        <f t="shared" ref="M38:N40" si="22">E12</f>
        <v>-10000</v>
      </c>
      <c r="N38" s="8">
        <f t="shared" si="22"/>
        <v>-10000</v>
      </c>
      <c r="P38" s="53">
        <v>0.3</v>
      </c>
    </row>
    <row r="39" spans="1:16" customFormat="1">
      <c r="A39" s="53"/>
      <c r="B39" s="7"/>
      <c r="C39" t="s">
        <v>8</v>
      </c>
      <c r="D39" s="11">
        <f>D27</f>
        <v>260000</v>
      </c>
      <c r="E39" s="11">
        <f t="shared" ref="E39:F39" si="23">E27</f>
        <v>286000.00000000006</v>
      </c>
      <c r="F39" s="11">
        <f t="shared" si="23"/>
        <v>314600.00000000006</v>
      </c>
      <c r="K39" t="s">
        <v>56</v>
      </c>
      <c r="L39" s="8">
        <f t="shared" ref="L39:L40" si="24">D13</f>
        <v>-130000</v>
      </c>
      <c r="M39" s="8">
        <f t="shared" si="22"/>
        <v>-143000.00000000006</v>
      </c>
      <c r="N39" s="8">
        <f t="shared" si="22"/>
        <v>-157300.00000000006</v>
      </c>
      <c r="P39" s="53"/>
    </row>
    <row r="40" spans="1:16" customFormat="1">
      <c r="A40" s="53"/>
      <c r="B40">
        <v>0.5</v>
      </c>
      <c r="C40" t="s">
        <v>19</v>
      </c>
      <c r="D40" s="18">
        <f>D39*$B$40</f>
        <v>130000</v>
      </c>
      <c r="E40" s="18">
        <f t="shared" ref="E40:F40" si="25">E39*$B$40</f>
        <v>143000.00000000003</v>
      </c>
      <c r="F40" s="18">
        <f t="shared" si="25"/>
        <v>157300.00000000003</v>
      </c>
      <c r="K40" t="s">
        <v>57</v>
      </c>
      <c r="L40" s="8">
        <f t="shared" si="24"/>
        <v>-7000</v>
      </c>
      <c r="M40" s="8">
        <f t="shared" si="22"/>
        <v>-7000</v>
      </c>
      <c r="N40" s="8">
        <f t="shared" si="22"/>
        <v>-7000</v>
      </c>
      <c r="P40" s="53"/>
    </row>
    <row r="41" spans="1:16" customFormat="1">
      <c r="A41" s="53"/>
      <c r="K41" s="20"/>
      <c r="L41" s="8"/>
      <c r="M41" s="8"/>
      <c r="N41" s="8"/>
      <c r="P41" s="53"/>
    </row>
    <row r="42" spans="1:16" customFormat="1">
      <c r="A42" s="53"/>
      <c r="C42" t="s">
        <v>20</v>
      </c>
      <c r="K42" s="20" t="s">
        <v>58</v>
      </c>
      <c r="L42" s="45">
        <v>0</v>
      </c>
      <c r="M42" s="8">
        <f>-D33</f>
        <v>-26000</v>
      </c>
      <c r="N42" s="8">
        <f>-E33</f>
        <v>-28600.000000000007</v>
      </c>
      <c r="P42" s="53">
        <v>0.5</v>
      </c>
    </row>
    <row r="43" spans="1:16" customFormat="1">
      <c r="A43" s="53"/>
      <c r="B43">
        <v>220</v>
      </c>
      <c r="C43" t="s">
        <v>21</v>
      </c>
      <c r="D43" s="18">
        <f>D40/$B$43</f>
        <v>590.90909090909088</v>
      </c>
      <c r="E43" s="18">
        <f t="shared" ref="E43:F43" si="26">E40/$B$43</f>
        <v>650.00000000000011</v>
      </c>
      <c r="F43" s="18">
        <f t="shared" si="26"/>
        <v>715.00000000000011</v>
      </c>
      <c r="K43" t="s">
        <v>59</v>
      </c>
      <c r="L43" s="45">
        <v>0</v>
      </c>
      <c r="M43" s="8">
        <f t="shared" ref="M43:N44" si="27">-D34</f>
        <v>-130000</v>
      </c>
      <c r="N43" s="8">
        <f t="shared" si="27"/>
        <v>-143000.00000000003</v>
      </c>
      <c r="P43" s="53"/>
    </row>
    <row r="44" spans="1:16" customFormat="1">
      <c r="A44" s="53"/>
      <c r="B44">
        <v>1245</v>
      </c>
      <c r="C44" t="s">
        <v>22</v>
      </c>
      <c r="D44" s="4">
        <f>D43*$B$44</f>
        <v>735681.81818181812</v>
      </c>
      <c r="E44" s="4">
        <f t="shared" ref="E44:F44" si="28">E43*$B$44</f>
        <v>809250.00000000012</v>
      </c>
      <c r="F44" s="4">
        <f t="shared" si="28"/>
        <v>890175.00000000012</v>
      </c>
      <c r="K44" t="s">
        <v>60</v>
      </c>
      <c r="L44" s="45">
        <v>0</v>
      </c>
      <c r="M44" s="8">
        <f t="shared" si="27"/>
        <v>-468000</v>
      </c>
      <c r="N44" s="8">
        <f t="shared" si="27"/>
        <v>-514800.00000000012</v>
      </c>
      <c r="P44" s="53"/>
    </row>
    <row r="45" spans="1:16" customFormat="1">
      <c r="A45" s="53"/>
      <c r="K45" s="20"/>
      <c r="L45" s="8"/>
      <c r="M45" s="8"/>
      <c r="N45" s="8"/>
      <c r="P45" s="53"/>
    </row>
    <row r="46" spans="1:16" customFormat="1">
      <c r="A46" s="53">
        <v>0.3</v>
      </c>
      <c r="B46" s="21"/>
      <c r="C46" s="21" t="s">
        <v>63</v>
      </c>
      <c r="D46" s="21"/>
      <c r="E46" s="21"/>
      <c r="F46" s="21"/>
      <c r="K46" s="20" t="s">
        <v>61</v>
      </c>
      <c r="L46" s="8">
        <f>-D44</f>
        <v>-735681.81818181812</v>
      </c>
      <c r="M46" s="8">
        <f t="shared" ref="M46:N46" si="29">-E44</f>
        <v>-809250.00000000012</v>
      </c>
      <c r="N46" s="8">
        <f t="shared" si="29"/>
        <v>-890175.00000000012</v>
      </c>
      <c r="P46" s="53">
        <v>0.3</v>
      </c>
    </row>
    <row r="47" spans="1:16" customFormat="1">
      <c r="A47" s="53"/>
      <c r="C47" s="20"/>
      <c r="D47" s="4">
        <v>400000</v>
      </c>
      <c r="E47" s="4">
        <v>400000</v>
      </c>
      <c r="F47" s="4">
        <v>400000</v>
      </c>
      <c r="K47" s="20"/>
      <c r="L47" s="8"/>
      <c r="M47" s="8"/>
      <c r="N47" s="8"/>
      <c r="P47" s="53"/>
    </row>
    <row r="48" spans="1:16" customFormat="1">
      <c r="A48" s="53"/>
      <c r="C48" s="20" t="s">
        <v>23</v>
      </c>
      <c r="D48" s="11">
        <f>D27</f>
        <v>260000</v>
      </c>
      <c r="E48" s="11">
        <f>E27</f>
        <v>286000.00000000006</v>
      </c>
      <c r="F48" s="11">
        <f>F27</f>
        <v>314600.00000000006</v>
      </c>
      <c r="K48" s="20" t="s">
        <v>62</v>
      </c>
      <c r="L48" s="45">
        <v>0</v>
      </c>
      <c r="M48" s="45">
        <v>0</v>
      </c>
      <c r="N48" s="45">
        <v>0</v>
      </c>
      <c r="P48" s="53">
        <v>0.3</v>
      </c>
    </row>
    <row r="49" spans="1:17">
      <c r="A49" s="53"/>
      <c r="D49" s="6">
        <f>D47/D48</f>
        <v>1.5384615384615385</v>
      </c>
      <c r="E49" s="6">
        <f t="shared" ref="E49:F49" si="30">E47/E48</f>
        <v>1.3986013986013983</v>
      </c>
      <c r="F49" s="6">
        <f t="shared" si="30"/>
        <v>1.271455816910362</v>
      </c>
      <c r="K49" s="20"/>
      <c r="L49" s="8"/>
      <c r="M49" s="8"/>
      <c r="N49" s="8"/>
      <c r="O49"/>
      <c r="P49" s="53"/>
      <c r="Q49"/>
    </row>
    <row r="50" spans="1:17">
      <c r="A50" s="53"/>
      <c r="D50" s="23"/>
      <c r="E50" s="23"/>
      <c r="F50" s="23"/>
      <c r="K50" t="s">
        <v>64</v>
      </c>
      <c r="L50" s="8">
        <f>+D53</f>
        <v>-9000</v>
      </c>
      <c r="M50" s="8">
        <f t="shared" ref="M50:N50" si="31">+E53</f>
        <v>-9000</v>
      </c>
      <c r="N50" s="8">
        <f t="shared" si="31"/>
        <v>-9000</v>
      </c>
      <c r="O50"/>
      <c r="P50" s="53">
        <v>0.4</v>
      </c>
      <c r="Q50"/>
    </row>
    <row r="51" spans="1:17">
      <c r="A51" s="53"/>
      <c r="K51" t="s">
        <v>65</v>
      </c>
      <c r="L51" s="45">
        <v>0</v>
      </c>
      <c r="M51" s="45">
        <v>0</v>
      </c>
      <c r="N51" s="45">
        <v>0</v>
      </c>
      <c r="O51"/>
      <c r="P51" s="53"/>
      <c r="Q51"/>
    </row>
    <row r="52" spans="1:17">
      <c r="A52" s="53">
        <v>0.4</v>
      </c>
      <c r="B52" s="22"/>
      <c r="C52" s="22" t="s">
        <v>68</v>
      </c>
      <c r="D52" s="22"/>
      <c r="E52" s="22"/>
      <c r="F52" s="22"/>
      <c r="K52" t="s">
        <v>66</v>
      </c>
      <c r="L52" s="8">
        <f>+D55</f>
        <v>-2000</v>
      </c>
      <c r="M52" s="8">
        <f t="shared" ref="M52:N52" si="32">+E55</f>
        <v>-2000</v>
      </c>
      <c r="N52" s="8">
        <f t="shared" si="32"/>
        <v>-2000</v>
      </c>
      <c r="O52"/>
      <c r="P52" s="53"/>
      <c r="Q52"/>
    </row>
    <row r="53" spans="1:17">
      <c r="A53" s="53"/>
      <c r="C53" t="s">
        <v>26</v>
      </c>
      <c r="D53" s="23">
        <v>-9000</v>
      </c>
      <c r="E53" s="23">
        <v>-9000</v>
      </c>
      <c r="F53" s="23">
        <v>-9000</v>
      </c>
      <c r="P53" s="53"/>
      <c r="Q53"/>
    </row>
    <row r="54" spans="1:17">
      <c r="A54" s="53"/>
      <c r="C54" t="s">
        <v>27</v>
      </c>
      <c r="D54" s="24">
        <v>-15000</v>
      </c>
      <c r="E54" s="24">
        <v>-15000</v>
      </c>
      <c r="F54" s="24">
        <v>-15000</v>
      </c>
      <c r="K54" t="s">
        <v>83</v>
      </c>
      <c r="L54" s="4"/>
      <c r="M54" s="4">
        <v>-50000</v>
      </c>
      <c r="N54" s="4"/>
      <c r="O54"/>
      <c r="P54" s="53">
        <v>0.2</v>
      </c>
      <c r="Q54"/>
    </row>
    <row r="55" spans="1:17">
      <c r="A55" s="53"/>
      <c r="C55" t="s">
        <v>28</v>
      </c>
      <c r="D55" s="23">
        <v>-2000</v>
      </c>
      <c r="E55" s="23">
        <v>-2000</v>
      </c>
      <c r="F55" s="23">
        <v>-2000</v>
      </c>
      <c r="K55" t="s">
        <v>84</v>
      </c>
      <c r="L55" s="4"/>
      <c r="M55" s="4">
        <v>-13500</v>
      </c>
      <c r="N55" s="4"/>
      <c r="O55"/>
      <c r="P55" s="53"/>
      <c r="Q55"/>
    </row>
    <row r="56" spans="1:17" ht="15">
      <c r="A56" s="56">
        <f>SUM(A2:A55)</f>
        <v>2.9999999999999996</v>
      </c>
      <c r="K56" s="50" t="s">
        <v>67</v>
      </c>
      <c r="L56" s="51">
        <f>SUM(L34:L55)</f>
        <v>-93681.818181818118</v>
      </c>
      <c r="M56" s="51">
        <f t="shared" ref="M56:N56" si="33">SUM(M34:M55)</f>
        <v>412250.00000000012</v>
      </c>
      <c r="N56" s="51">
        <f t="shared" si="33"/>
        <v>526125.00000000035</v>
      </c>
      <c r="O56"/>
      <c r="P56" s="55">
        <f>SUM(P30:P55)</f>
        <v>2.5000000000000004</v>
      </c>
      <c r="Q56"/>
    </row>
    <row r="57" spans="1:17" ht="15.75" thickBot="1">
      <c r="A57" s="58"/>
    </row>
    <row r="58" spans="1:17">
      <c r="A58" s="53"/>
      <c r="B58" s="29"/>
      <c r="C58" s="30" t="s">
        <v>33</v>
      </c>
      <c r="D58" s="30"/>
      <c r="E58" s="30"/>
      <c r="F58" s="30"/>
      <c r="G58" s="30"/>
      <c r="H58" s="31"/>
    </row>
    <row r="59" spans="1:17" ht="28.5">
      <c r="A59" s="53"/>
      <c r="B59" s="32"/>
      <c r="C59" s="25" t="s">
        <v>9</v>
      </c>
      <c r="D59" s="23"/>
      <c r="E59" s="33" t="s">
        <v>14</v>
      </c>
      <c r="F59" s="33" t="s">
        <v>13</v>
      </c>
      <c r="G59" s="25"/>
      <c r="H59" s="34"/>
    </row>
    <row r="60" spans="1:17">
      <c r="A60" s="53"/>
      <c r="B60" s="35">
        <v>1.5</v>
      </c>
      <c r="C60" s="36" t="s">
        <v>10</v>
      </c>
      <c r="D60" s="23"/>
      <c r="E60" s="19">
        <v>0.1</v>
      </c>
      <c r="F60" s="19">
        <f>B60*E60</f>
        <v>0.15000000000000002</v>
      </c>
      <c r="G60" s="25"/>
      <c r="H60" s="34"/>
    </row>
    <row r="61" spans="1:17">
      <c r="A61" s="53"/>
      <c r="B61" s="35">
        <v>1</v>
      </c>
      <c r="C61" s="36" t="s">
        <v>11</v>
      </c>
      <c r="D61" s="23"/>
      <c r="E61" s="19">
        <v>0.5</v>
      </c>
      <c r="F61" s="19">
        <f t="shared" ref="F61" si="34">B61*E61</f>
        <v>0.5</v>
      </c>
      <c r="G61" s="25"/>
      <c r="H61" s="34"/>
    </row>
    <row r="62" spans="1:17">
      <c r="A62" s="53"/>
      <c r="B62" s="35">
        <v>300</v>
      </c>
      <c r="C62" s="36" t="s">
        <v>12</v>
      </c>
      <c r="D62" s="23"/>
      <c r="E62" s="19">
        <v>1.8</v>
      </c>
      <c r="F62" s="19">
        <f>(B62/1000)*E62</f>
        <v>0.54</v>
      </c>
      <c r="G62" s="25"/>
      <c r="H62" s="34"/>
    </row>
    <row r="63" spans="1:17">
      <c r="A63" s="53"/>
      <c r="B63" s="32"/>
      <c r="C63" s="25"/>
      <c r="D63" s="23"/>
      <c r="E63" s="23"/>
      <c r="F63" s="13">
        <f>SUM(F60:F62)</f>
        <v>1.19</v>
      </c>
      <c r="G63" s="25"/>
      <c r="H63" s="34"/>
    </row>
    <row r="64" spans="1:17">
      <c r="A64" s="53"/>
      <c r="B64" s="32"/>
      <c r="C64" s="25"/>
      <c r="D64" s="25"/>
      <c r="E64" s="25"/>
      <c r="F64" s="25"/>
      <c r="G64" s="25"/>
      <c r="H64" s="34"/>
    </row>
    <row r="65" spans="1:8">
      <c r="A65" s="53"/>
      <c r="B65" s="32"/>
      <c r="C65" s="37" t="s">
        <v>34</v>
      </c>
      <c r="D65" s="23">
        <f>D44/D39</f>
        <v>2.8295454545454541</v>
      </c>
      <c r="E65" s="23">
        <f t="shared" ref="E65:F65" si="35">E44/E39</f>
        <v>2.8295454545454546</v>
      </c>
      <c r="F65" s="23">
        <f t="shared" si="35"/>
        <v>2.8295454545454546</v>
      </c>
      <c r="G65" s="25"/>
      <c r="H65" s="34"/>
    </row>
    <row r="66" spans="1:8">
      <c r="A66" s="57">
        <v>0.8</v>
      </c>
      <c r="B66" s="32"/>
      <c r="C66" s="25" t="s">
        <v>35</v>
      </c>
      <c r="D66" s="38">
        <f>D49</f>
        <v>1.5384615384615385</v>
      </c>
      <c r="E66" s="38">
        <f t="shared" ref="E66:F66" si="36">E49</f>
        <v>1.3986013986013983</v>
      </c>
      <c r="F66" s="38">
        <f t="shared" si="36"/>
        <v>1.271455816910362</v>
      </c>
      <c r="G66" s="25"/>
      <c r="H66" s="34"/>
    </row>
    <row r="67" spans="1:8">
      <c r="A67" s="57" t="s">
        <v>73</v>
      </c>
      <c r="B67" s="32"/>
      <c r="C67" s="25"/>
      <c r="D67" s="25"/>
      <c r="E67" s="25"/>
      <c r="F67" s="25"/>
      <c r="G67" s="25"/>
      <c r="H67" s="34"/>
    </row>
    <row r="68" spans="1:8">
      <c r="A68" s="57" t="s">
        <v>74</v>
      </c>
      <c r="B68" s="32"/>
      <c r="C68" s="5" t="s">
        <v>33</v>
      </c>
      <c r="D68" s="13">
        <f>$F$63+D65+D66</f>
        <v>5.5580069930069929</v>
      </c>
      <c r="E68" s="13">
        <f t="shared" ref="E68:F68" si="37">$F$63+E65+E66</f>
        <v>5.4181468531468528</v>
      </c>
      <c r="F68" s="13">
        <f t="shared" si="37"/>
        <v>5.2910012714558166</v>
      </c>
      <c r="G68" s="25"/>
      <c r="H68" s="34"/>
    </row>
    <row r="69" spans="1:8" ht="15" thickBot="1">
      <c r="A69" s="57" t="s">
        <v>40</v>
      </c>
      <c r="B69" s="39"/>
      <c r="C69" s="40"/>
      <c r="D69" s="40"/>
      <c r="E69" s="40"/>
      <c r="F69" s="40"/>
      <c r="G69" s="40"/>
      <c r="H69" s="41"/>
    </row>
    <row r="71" spans="1:8">
      <c r="B71" t="s">
        <v>80</v>
      </c>
      <c r="F71" t="s">
        <v>81</v>
      </c>
    </row>
    <row r="72" spans="1:8" ht="14.25" customHeight="1">
      <c r="F72" s="60" t="s">
        <v>75</v>
      </c>
      <c r="G72" s="60"/>
    </row>
    <row r="73" spans="1:8">
      <c r="F73" s="60"/>
      <c r="G73" s="60"/>
    </row>
    <row r="74" spans="1:8">
      <c r="F74" s="60"/>
      <c r="G74" s="60"/>
    </row>
    <row r="75" spans="1:8">
      <c r="F75" s="60"/>
      <c r="G75" s="60"/>
    </row>
    <row r="76" spans="1:8">
      <c r="F76" s="60"/>
      <c r="G76" s="60"/>
    </row>
    <row r="77" spans="1:8">
      <c r="F77" s="60"/>
      <c r="G77" s="60"/>
    </row>
    <row r="78" spans="1:8">
      <c r="F78" s="60"/>
      <c r="G78" s="60"/>
    </row>
    <row r="79" spans="1:8">
      <c r="F79" s="60"/>
      <c r="G79" s="60"/>
    </row>
    <row r="80" spans="1:8">
      <c r="F80" s="60"/>
      <c r="G80" s="60"/>
    </row>
    <row r="81" spans="2:7">
      <c r="F81" s="60"/>
      <c r="G81" s="60"/>
    </row>
    <row r="82" spans="2:7">
      <c r="F82" s="60"/>
      <c r="G82" s="60"/>
    </row>
    <row r="83" spans="2:7">
      <c r="F83" s="60"/>
      <c r="G83" s="60"/>
    </row>
    <row r="84" spans="2:7">
      <c r="F84" s="60"/>
      <c r="G84" s="60"/>
    </row>
    <row r="85" spans="2:7">
      <c r="F85" s="60"/>
      <c r="G85" s="60"/>
    </row>
    <row r="86" spans="2:7">
      <c r="F86" s="60"/>
      <c r="G86" s="60"/>
    </row>
    <row r="87" spans="2:7">
      <c r="F87" s="60"/>
      <c r="G87" s="60"/>
    </row>
    <row r="88" spans="2:7">
      <c r="F88" s="60"/>
      <c r="G88" s="60"/>
    </row>
    <row r="89" spans="2:7">
      <c r="F89" s="59"/>
      <c r="G89" s="59"/>
    </row>
    <row r="90" spans="2:7">
      <c r="B90" t="s">
        <v>76</v>
      </c>
      <c r="C90" t="s">
        <v>79</v>
      </c>
    </row>
    <row r="91" spans="2:7">
      <c r="B91" t="s">
        <v>77</v>
      </c>
    </row>
    <row r="99" spans="6:6">
      <c r="F99" s="60" t="s">
        <v>78</v>
      </c>
    </row>
    <row r="100" spans="6:6">
      <c r="F100" s="60"/>
    </row>
    <row r="101" spans="6:6">
      <c r="F101" s="60"/>
    </row>
    <row r="102" spans="6:6">
      <c r="F102" s="60"/>
    </row>
    <row r="103" spans="6:6">
      <c r="F103" s="60"/>
    </row>
    <row r="104" spans="6:6">
      <c r="F104" s="60"/>
    </row>
    <row r="105" spans="6:6">
      <c r="F105" s="60"/>
    </row>
    <row r="106" spans="6:6">
      <c r="F106" s="60"/>
    </row>
    <row r="107" spans="6:6">
      <c r="F107" s="60"/>
    </row>
    <row r="108" spans="6:6">
      <c r="F108" s="60"/>
    </row>
    <row r="109" spans="6:6">
      <c r="F109" s="60"/>
    </row>
    <row r="110" spans="6:6">
      <c r="F110" s="60"/>
    </row>
    <row r="111" spans="6:6">
      <c r="F111" s="60"/>
    </row>
  </sheetData>
  <mergeCells count="2">
    <mergeCell ref="F72:G88"/>
    <mergeCell ref="F99:F111"/>
  </mergeCells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manha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Familia</cp:lastModifiedBy>
  <cp:lastPrinted>2015-11-21T11:29:41Z</cp:lastPrinted>
  <dcterms:created xsi:type="dcterms:W3CDTF">2015-11-21T10:25:19Z</dcterms:created>
  <dcterms:modified xsi:type="dcterms:W3CDTF">2015-11-21T12:54:30Z</dcterms:modified>
</cp:coreProperties>
</file>