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480" windowHeight="9780" activeTab="1"/>
  </bookViews>
  <sheets>
    <sheet name="Plan1" sheetId="1" r:id="rId1"/>
    <sheet name="orc fin" sheetId="2" r:id="rId2"/>
    <sheet name="Plan3" sheetId="3" r:id="rId3"/>
    <sheet name="Plan3 (2)" sheetId="4" r:id="rId4"/>
  </sheets>
  <calcPr calcId="125725"/>
</workbook>
</file>

<file path=xl/calcChain.xml><?xml version="1.0" encoding="utf-8"?>
<calcChain xmlns="http://schemas.openxmlformats.org/spreadsheetml/2006/main">
  <c r="E3" i="2"/>
  <c r="C6"/>
  <c r="C3"/>
  <c r="F35"/>
  <c r="H35"/>
  <c r="J35"/>
  <c r="C35"/>
  <c r="J10"/>
  <c r="H10"/>
  <c r="F10"/>
  <c r="C10"/>
  <c r="F32"/>
  <c r="H32"/>
  <c r="J32"/>
  <c r="F33"/>
  <c r="H33"/>
  <c r="J33"/>
  <c r="F34"/>
  <c r="H34"/>
  <c r="J34"/>
  <c r="C33"/>
  <c r="C34"/>
  <c r="C32"/>
  <c r="D87" i="1"/>
  <c r="C65"/>
  <c r="J31" i="2"/>
  <c r="H31"/>
  <c r="F31"/>
  <c r="C31"/>
  <c r="H18"/>
  <c r="F18"/>
  <c r="C18"/>
  <c r="J44"/>
  <c r="H44"/>
  <c r="F44"/>
  <c r="C44"/>
  <c r="F12" i="4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D12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G9"/>
  <c r="G12" s="1"/>
  <c r="H70" i="3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9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D61"/>
  <c r="D62" s="1"/>
  <c r="D63" s="1"/>
  <c r="D64" s="1"/>
  <c r="D65" s="1"/>
  <c r="D66" s="1"/>
  <c r="D67" s="1"/>
  <c r="D68" s="1"/>
  <c r="D69" s="1"/>
  <c r="D70" s="1"/>
  <c r="E12"/>
  <c r="E13" s="1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D13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12"/>
  <c r="H30" i="2"/>
  <c r="J30"/>
  <c r="K30"/>
  <c r="F30"/>
  <c r="J29"/>
  <c r="H29"/>
  <c r="F29"/>
  <c r="C29"/>
  <c r="A28"/>
  <c r="A27"/>
  <c r="A26"/>
  <c r="J14"/>
  <c r="J28" s="1"/>
  <c r="H14"/>
  <c r="H28" s="1"/>
  <c r="F14"/>
  <c r="F28" s="1"/>
  <c r="J13"/>
  <c r="J27" s="1"/>
  <c r="H13"/>
  <c r="H27" s="1"/>
  <c r="F13"/>
  <c r="F27" s="1"/>
  <c r="C14"/>
  <c r="C28" s="1"/>
  <c r="C13"/>
  <c r="C27" s="1"/>
  <c r="J12"/>
  <c r="J26" s="1"/>
  <c r="H12"/>
  <c r="H26" s="1"/>
  <c r="F12"/>
  <c r="F26" s="1"/>
  <c r="C12"/>
  <c r="C26" s="1"/>
  <c r="F3"/>
  <c r="H23" s="1"/>
  <c r="H15" s="1"/>
  <c r="H3"/>
  <c r="J23" s="1"/>
  <c r="J15" s="1"/>
  <c r="J3"/>
  <c r="K23" s="1"/>
  <c r="K15" s="1"/>
  <c r="F23"/>
  <c r="F15" s="1"/>
  <c r="E12" i="4" l="1"/>
  <c r="E14" i="3"/>
  <c r="C22" i="2"/>
  <c r="H22"/>
  <c r="J22"/>
  <c r="F22"/>
  <c r="D86" i="1"/>
  <c r="E86"/>
  <c r="F86"/>
  <c r="G86"/>
  <c r="G84"/>
  <c r="F84"/>
  <c r="E84"/>
  <c r="D84"/>
  <c r="G83"/>
  <c r="F83"/>
  <c r="E83"/>
  <c r="D83"/>
  <c r="D78"/>
  <c r="G78"/>
  <c r="F78"/>
  <c r="E78"/>
  <c r="G77"/>
  <c r="F77"/>
  <c r="E77"/>
  <c r="D77"/>
  <c r="G76"/>
  <c r="F76"/>
  <c r="E76"/>
  <c r="D76"/>
  <c r="G75"/>
  <c r="F75"/>
  <c r="E75"/>
  <c r="D75"/>
  <c r="G74"/>
  <c r="F74"/>
  <c r="E74"/>
  <c r="D74"/>
  <c r="G73"/>
  <c r="F73"/>
  <c r="E73"/>
  <c r="D73"/>
  <c r="G72"/>
  <c r="F72"/>
  <c r="E72"/>
  <c r="D72"/>
  <c r="G71"/>
  <c r="F71"/>
  <c r="E71"/>
  <c r="D71"/>
  <c r="G70"/>
  <c r="F70"/>
  <c r="E70"/>
  <c r="D70"/>
  <c r="G69"/>
  <c r="F69"/>
  <c r="E69"/>
  <c r="D69"/>
  <c r="G68"/>
  <c r="F68"/>
  <c r="E68"/>
  <c r="D68"/>
  <c r="G67"/>
  <c r="F67"/>
  <c r="E67"/>
  <c r="D67"/>
  <c r="G58"/>
  <c r="F58"/>
  <c r="E58"/>
  <c r="D58"/>
  <c r="G57"/>
  <c r="F57"/>
  <c r="E57"/>
  <c r="D57"/>
  <c r="G56"/>
  <c r="F56"/>
  <c r="E56"/>
  <c r="D56"/>
  <c r="G44"/>
  <c r="F44"/>
  <c r="E44"/>
  <c r="H27"/>
  <c r="C35"/>
  <c r="G27"/>
  <c r="H28" s="1"/>
  <c r="G20"/>
  <c r="F20"/>
  <c r="E20"/>
  <c r="D20"/>
  <c r="G17"/>
  <c r="F17"/>
  <c r="E17"/>
  <c r="D17"/>
  <c r="G8"/>
  <c r="C9"/>
  <c r="D9" s="1"/>
  <c r="E9" s="1"/>
  <c r="G7"/>
  <c r="G26" s="1"/>
  <c r="F27" s="1"/>
  <c r="F7"/>
  <c r="F26" s="1"/>
  <c r="E27" s="1"/>
  <c r="F28" s="1"/>
  <c r="E7"/>
  <c r="E26" s="1"/>
  <c r="D27" s="1"/>
  <c r="E28" s="1"/>
  <c r="D7"/>
  <c r="D26" s="1"/>
  <c r="G13" i="4" l="1"/>
  <c r="F13" s="1"/>
  <c r="E13" s="1"/>
  <c r="E15" i="3"/>
  <c r="E29" i="1"/>
  <c r="E32" s="1"/>
  <c r="E35" s="1"/>
  <c r="E43" s="1"/>
  <c r="E46" s="1"/>
  <c r="E34"/>
  <c r="E38" s="1"/>
  <c r="D29"/>
  <c r="D32" s="1"/>
  <c r="F29"/>
  <c r="F32" s="1"/>
  <c r="G28"/>
  <c r="H29"/>
  <c r="H32" s="1"/>
  <c r="G29"/>
  <c r="G32" s="1"/>
  <c r="D10"/>
  <c r="D12" s="1"/>
  <c r="E10"/>
  <c r="F9"/>
  <c r="G14" i="4" l="1"/>
  <c r="F14" s="1"/>
  <c r="E14" s="1"/>
  <c r="E16" i="3"/>
  <c r="H34" i="1"/>
  <c r="H38" s="1"/>
  <c r="G39" s="1"/>
  <c r="H35"/>
  <c r="H43" s="1"/>
  <c r="H36"/>
  <c r="H48" s="1"/>
  <c r="G49" s="1"/>
  <c r="E36"/>
  <c r="E48" s="1"/>
  <c r="D39"/>
  <c r="E40" s="1"/>
  <c r="F36"/>
  <c r="F48" s="1"/>
  <c r="F35"/>
  <c r="F43" s="1"/>
  <c r="F34"/>
  <c r="F38" s="1"/>
  <c r="G34"/>
  <c r="G38" s="1"/>
  <c r="G36"/>
  <c r="G48" s="1"/>
  <c r="G35"/>
  <c r="G43" s="1"/>
  <c r="D36"/>
  <c r="D48" s="1"/>
  <c r="D34"/>
  <c r="D38" s="1"/>
  <c r="D35"/>
  <c r="D43" s="1"/>
  <c r="D46" s="1"/>
  <c r="D13"/>
  <c r="G9"/>
  <c r="G10" s="1"/>
  <c r="F10"/>
  <c r="E12"/>
  <c r="E13" s="1"/>
  <c r="G15" i="4" l="1"/>
  <c r="F15" s="1"/>
  <c r="E15" s="1"/>
  <c r="E17" i="3"/>
  <c r="E49" i="1"/>
  <c r="G46"/>
  <c r="D49"/>
  <c r="E50" s="1"/>
  <c r="F46"/>
  <c r="E39"/>
  <c r="F39"/>
  <c r="G40" s="1"/>
  <c r="G41" s="1"/>
  <c r="D51"/>
  <c r="D41"/>
  <c r="F49"/>
  <c r="G50" s="1"/>
  <c r="G51" s="1"/>
  <c r="D14"/>
  <c r="D18" s="1"/>
  <c r="D15"/>
  <c r="D19" s="1"/>
  <c r="E15"/>
  <c r="E19" s="1"/>
  <c r="E14"/>
  <c r="E18" s="1"/>
  <c r="G13"/>
  <c r="G12"/>
  <c r="F12"/>
  <c r="F13" s="1"/>
  <c r="G16" i="4" l="1"/>
  <c r="F16" s="1"/>
  <c r="E16" s="1"/>
  <c r="E18" i="3"/>
  <c r="F40" i="1"/>
  <c r="F41" s="1"/>
  <c r="E41"/>
  <c r="F50"/>
  <c r="F51" s="1"/>
  <c r="E51"/>
  <c r="G14"/>
  <c r="G18" s="1"/>
  <c r="G15"/>
  <c r="G19" s="1"/>
  <c r="F14"/>
  <c r="F18" s="1"/>
  <c r="F15"/>
  <c r="F19" s="1"/>
  <c r="G17" i="4" l="1"/>
  <c r="F17" s="1"/>
  <c r="E17" s="1"/>
  <c r="E19" i="3"/>
  <c r="G18" i="4" l="1"/>
  <c r="F18" s="1"/>
  <c r="E18" s="1"/>
  <c r="E20" i="3"/>
  <c r="G19" i="4" l="1"/>
  <c r="F19" s="1"/>
  <c r="E19" s="1"/>
  <c r="E21" i="3"/>
  <c r="G20" i="4" l="1"/>
  <c r="F20" s="1"/>
  <c r="E20" s="1"/>
  <c r="E22" i="3"/>
  <c r="G21" i="4" l="1"/>
  <c r="F21" s="1"/>
  <c r="E21" s="1"/>
  <c r="E23" i="3"/>
  <c r="G22" i="4" l="1"/>
  <c r="F22" s="1"/>
  <c r="E22" s="1"/>
  <c r="E24" i="3"/>
  <c r="G23" i="4" l="1"/>
  <c r="F23" s="1"/>
  <c r="E23" s="1"/>
  <c r="E25" i="3"/>
  <c r="G24" i="4" l="1"/>
  <c r="F24" s="1"/>
  <c r="E24" s="1"/>
  <c r="E26" i="3"/>
  <c r="G25" i="4" l="1"/>
  <c r="F25" s="1"/>
  <c r="E25" s="1"/>
  <c r="E27" i="3"/>
  <c r="G26" i="4" l="1"/>
  <c r="F26" s="1"/>
  <c r="E26" s="1"/>
  <c r="E28" i="3"/>
  <c r="G27" i="4" l="1"/>
  <c r="F27" s="1"/>
  <c r="E27" s="1"/>
  <c r="E29" i="3"/>
  <c r="G28" i="4" l="1"/>
  <c r="F28" s="1"/>
  <c r="E28" s="1"/>
  <c r="E30" i="3"/>
  <c r="G29" i="4" l="1"/>
  <c r="F29" s="1"/>
  <c r="E29" s="1"/>
  <c r="E31" i="3"/>
  <c r="G30" i="4" l="1"/>
  <c r="F30" s="1"/>
  <c r="E30" s="1"/>
  <c r="E32" i="3"/>
  <c r="G31" i="4" l="1"/>
  <c r="F31" s="1"/>
  <c r="E31" s="1"/>
  <c r="E33" i="3"/>
  <c r="G32" i="4" l="1"/>
  <c r="F32" s="1"/>
  <c r="E32" s="1"/>
  <c r="E34" i="3"/>
  <c r="G33" i="4" l="1"/>
  <c r="F33" s="1"/>
  <c r="E33"/>
  <c r="E35" i="3"/>
  <c r="G34" i="4" l="1"/>
  <c r="F34" s="1"/>
  <c r="E34" s="1"/>
  <c r="E36" i="3"/>
  <c r="G35" i="4" l="1"/>
  <c r="F35" s="1"/>
  <c r="E35" s="1"/>
  <c r="E37" i="3"/>
  <c r="G36" i="4" l="1"/>
  <c r="F36" s="1"/>
  <c r="E36" s="1"/>
  <c r="E38" i="3"/>
  <c r="G37" i="4" l="1"/>
  <c r="F37" s="1"/>
  <c r="E37" s="1"/>
  <c r="E39" i="3"/>
  <c r="G38" i="4" l="1"/>
  <c r="F38" s="1"/>
  <c r="E38" s="1"/>
  <c r="E40" i="3"/>
  <c r="G39" i="4" l="1"/>
  <c r="F39" s="1"/>
  <c r="E39" s="1"/>
  <c r="E41" i="3"/>
  <c r="G40" i="4" l="1"/>
  <c r="F40" s="1"/>
  <c r="E40" s="1"/>
  <c r="E42" i="3"/>
  <c r="G41" i="4" l="1"/>
  <c r="F41" s="1"/>
  <c r="E41" s="1"/>
  <c r="E43" i="3"/>
  <c r="G42" i="4" l="1"/>
  <c r="F42" s="1"/>
  <c r="E42" s="1"/>
  <c r="E44" i="3"/>
  <c r="G43" i="4" l="1"/>
  <c r="F43" s="1"/>
  <c r="E43" s="1"/>
  <c r="E45" i="3"/>
  <c r="G44" i="4" l="1"/>
  <c r="F44" s="1"/>
  <c r="E44" s="1"/>
  <c r="E46" i="3"/>
  <c r="G45" i="4" l="1"/>
  <c r="F45" s="1"/>
  <c r="E45" s="1"/>
  <c r="E47" i="3"/>
  <c r="G46" i="4" l="1"/>
  <c r="F46" s="1"/>
  <c r="E46" s="1"/>
  <c r="E48" i="3"/>
  <c r="G47" i="4" l="1"/>
  <c r="F47" s="1"/>
  <c r="E47" s="1"/>
  <c r="E49" i="3"/>
  <c r="G48" i="4" l="1"/>
  <c r="F48" s="1"/>
  <c r="E48" s="1"/>
  <c r="E50" i="3"/>
  <c r="G49" i="4" l="1"/>
  <c r="F49" s="1"/>
  <c r="E49" s="1"/>
  <c r="E51" i="3"/>
  <c r="G50" i="4" l="1"/>
  <c r="F50" s="1"/>
  <c r="E50" s="1"/>
  <c r="E52" i="3"/>
  <c r="G51" i="4" l="1"/>
  <c r="F51" s="1"/>
  <c r="E51" s="1"/>
  <c r="E53" i="3"/>
  <c r="G52" i="4" l="1"/>
  <c r="F52" s="1"/>
  <c r="E52" s="1"/>
  <c r="E54" i="3"/>
  <c r="G53" i="4" l="1"/>
  <c r="F53" s="1"/>
  <c r="E53" s="1"/>
  <c r="E55" i="3"/>
  <c r="G54" i="4" l="1"/>
  <c r="F54" s="1"/>
  <c r="E54" s="1"/>
  <c r="E56" i="3"/>
  <c r="G55" i="4" l="1"/>
  <c r="F55" s="1"/>
  <c r="E55" s="1"/>
  <c r="E57" i="3"/>
  <c r="G56" i="4" l="1"/>
  <c r="F56" s="1"/>
  <c r="E56" s="1"/>
  <c r="E58" i="3"/>
  <c r="G57" i="4" l="1"/>
  <c r="F57" s="1"/>
  <c r="E57" s="1"/>
  <c r="E59" i="3"/>
  <c r="G58" i="4" l="1"/>
  <c r="F58" s="1"/>
  <c r="E58" s="1"/>
  <c r="E60" i="3"/>
  <c r="G59" i="4" l="1"/>
  <c r="F59" s="1"/>
  <c r="E59" s="1"/>
  <c r="E61" i="3"/>
  <c r="G60" i="4" l="1"/>
  <c r="F60" s="1"/>
  <c r="E60" s="1"/>
  <c r="E62" i="3"/>
  <c r="G61" i="4" l="1"/>
  <c r="F61" s="1"/>
  <c r="E61" s="1"/>
  <c r="E63" i="3"/>
  <c r="G62" i="4" l="1"/>
  <c r="F62" s="1"/>
  <c r="E62" s="1"/>
  <c r="E64" i="3"/>
  <c r="G63" i="4" l="1"/>
  <c r="F63" s="1"/>
  <c r="E63" s="1"/>
  <c r="E65" i="3"/>
  <c r="G64" i="4" l="1"/>
  <c r="F64" s="1"/>
  <c r="E64" s="1"/>
  <c r="E66" i="3"/>
  <c r="G65" i="4" l="1"/>
  <c r="F65" s="1"/>
  <c r="E65" s="1"/>
  <c r="E67" i="3"/>
  <c r="G66" i="4" l="1"/>
  <c r="F66" s="1"/>
  <c r="E66" s="1"/>
  <c r="E68" i="3"/>
  <c r="G67" i="4" l="1"/>
  <c r="F67" s="1"/>
  <c r="E67" s="1"/>
  <c r="E69" i="3"/>
  <c r="G68" i="4" l="1"/>
  <c r="F68" s="1"/>
  <c r="E68" s="1"/>
  <c r="E70" i="3"/>
  <c r="G69" i="4" l="1"/>
  <c r="F69" s="1"/>
  <c r="E69" s="1"/>
  <c r="G70" l="1"/>
  <c r="F70" s="1"/>
  <c r="E70" s="1"/>
</calcChain>
</file>

<file path=xl/sharedStrings.xml><?xml version="1.0" encoding="utf-8"?>
<sst xmlns="http://schemas.openxmlformats.org/spreadsheetml/2006/main" count="133" uniqueCount="111">
  <si>
    <t>1trim 2016</t>
  </si>
  <si>
    <t>2trim 2016</t>
  </si>
  <si>
    <t>3trim 2016</t>
  </si>
  <si>
    <t>4trim 2016</t>
  </si>
  <si>
    <t>PLANO DE VENDAS</t>
  </si>
  <si>
    <t>mercado total</t>
  </si>
  <si>
    <t>preço de venda</t>
  </si>
  <si>
    <t>30% aa</t>
  </si>
  <si>
    <t>Faturamento Bruto</t>
  </si>
  <si>
    <t>quantidade (un)</t>
  </si>
  <si>
    <t>preço de venda $</t>
  </si>
  <si>
    <t>descontos comerciais</t>
  </si>
  <si>
    <t>Prazo de vendas (PMRV) = 60% A VISTA, 40% PROXIMO TRIMESTRE. Inadimplência 7%</t>
  </si>
  <si>
    <t xml:space="preserve">Despesas comerciais </t>
  </si>
  <si>
    <t>vendas amazon</t>
  </si>
  <si>
    <t>vendas vendedores</t>
  </si>
  <si>
    <t>comissão amazon</t>
  </si>
  <si>
    <t>comissão vendedores</t>
  </si>
  <si>
    <t>Vendedores</t>
  </si>
  <si>
    <t>PLANO DE PRODUÇÃO</t>
  </si>
  <si>
    <t>Demanda</t>
  </si>
  <si>
    <t xml:space="preserve">   - Ei</t>
  </si>
  <si>
    <t xml:space="preserve">  + Ef</t>
  </si>
  <si>
    <t xml:space="preserve">  =  produção</t>
  </si>
  <si>
    <t>PLANO DE MATÉRIA-PRIMA</t>
  </si>
  <si>
    <t>Produção produto acabado</t>
  </si>
  <si>
    <t>Quantidade de mp necessárias</t>
  </si>
  <si>
    <t>kg plástico</t>
  </si>
  <si>
    <t>processador</t>
  </si>
  <si>
    <t>embalagem</t>
  </si>
  <si>
    <t>Plano MP plástico</t>
  </si>
  <si>
    <t>Plano MP processador</t>
  </si>
  <si>
    <t>Plano MP embalagem</t>
  </si>
  <si>
    <t>**</t>
  </si>
  <si>
    <t>Orçamento de compras</t>
  </si>
  <si>
    <t>plástico</t>
  </si>
  <si>
    <t>PLANO DE INVESTIMENTO</t>
  </si>
  <si>
    <t>máquinas fase 2</t>
  </si>
  <si>
    <t>máquinas fase 3</t>
  </si>
  <si>
    <t xml:space="preserve">  =  compras</t>
  </si>
  <si>
    <t>tabela prce 8% aa, 5 anos</t>
  </si>
  <si>
    <t>PLANO DE MÃO DE OBRA DIRETA</t>
  </si>
  <si>
    <t>QTD HS para prpdução</t>
  </si>
  <si>
    <t>cad trabalhador</t>
  </si>
  <si>
    <t>salário</t>
  </si>
  <si>
    <t>INSS</t>
  </si>
  <si>
    <t>INSS empregago</t>
  </si>
  <si>
    <t>FGTS</t>
  </si>
  <si>
    <t>IR</t>
  </si>
  <si>
    <t>SISTEMA S</t>
  </si>
  <si>
    <t>13 salário</t>
  </si>
  <si>
    <t>férias</t>
  </si>
  <si>
    <t>PLANO CIF</t>
  </si>
  <si>
    <t>mat indireto</t>
  </si>
  <si>
    <t>moi</t>
  </si>
  <si>
    <t>cusots fixos</t>
  </si>
  <si>
    <t>marketing</t>
  </si>
  <si>
    <t>PLANO DE DESPESAS</t>
  </si>
  <si>
    <t>PAGAS</t>
  </si>
  <si>
    <t>NÇAO PAGAS</t>
  </si>
  <si>
    <t>salários</t>
  </si>
  <si>
    <t>depecição</t>
  </si>
  <si>
    <t>seguros</t>
  </si>
  <si>
    <t>viagens</t>
  </si>
  <si>
    <t>contador</t>
  </si>
  <si>
    <t>advogado</t>
  </si>
  <si>
    <t>DRE</t>
  </si>
  <si>
    <t>FLUXO DE CAIXA</t>
  </si>
  <si>
    <t>entradas</t>
  </si>
  <si>
    <t>saídas</t>
  </si>
  <si>
    <t>1t</t>
  </si>
  <si>
    <t>2t</t>
  </si>
  <si>
    <t>3t</t>
  </si>
  <si>
    <t>4t</t>
  </si>
  <si>
    <t>a vista</t>
  </si>
  <si>
    <t>a prazo</t>
  </si>
  <si>
    <t xml:space="preserve"> -  IMPOSTOS</t>
  </si>
  <si>
    <t>receita liquida</t>
  </si>
  <si>
    <t>receita bruta</t>
  </si>
  <si>
    <t xml:space="preserve">  - CMV</t>
  </si>
  <si>
    <t>lucro bruto</t>
  </si>
  <si>
    <t>DESPESAS</t>
  </si>
  <si>
    <t>adm</t>
  </si>
  <si>
    <t>coml</t>
  </si>
  <si>
    <t>financeiras</t>
  </si>
  <si>
    <t>OPERACIONAL</t>
  </si>
  <si>
    <t>INVESTIMENTOS</t>
  </si>
  <si>
    <t>FINANCIAMENTOS</t>
  </si>
  <si>
    <t xml:space="preserve">entradas </t>
  </si>
  <si>
    <t xml:space="preserve">   comissão</t>
  </si>
  <si>
    <t xml:space="preserve">   salários de vendedores</t>
  </si>
  <si>
    <t xml:space="preserve">   marketing</t>
  </si>
  <si>
    <t>PDD  povisão devedores duvidosos</t>
  </si>
  <si>
    <t xml:space="preserve">   pgto mp proces embalg</t>
  </si>
  <si>
    <t xml:space="preserve">Plástico PMPF: 90 dias  ;  processador e embalagem PMPF: a vista </t>
  </si>
  <si>
    <t xml:space="preserve">  pgto mp plastico</t>
  </si>
  <si>
    <t>sistema price</t>
  </si>
  <si>
    <t>PRINCIPAL</t>
  </si>
  <si>
    <t>AMORTIZAÇÃO</t>
  </si>
  <si>
    <t xml:space="preserve">JUROS </t>
  </si>
  <si>
    <t>PRESTAÇÃO PMT</t>
  </si>
  <si>
    <t xml:space="preserve">   JUROS </t>
  </si>
  <si>
    <t>pgto funcionarios mod</t>
  </si>
  <si>
    <t>pgto mat ind</t>
  </si>
  <si>
    <t xml:space="preserve">   pgto moi</t>
  </si>
  <si>
    <t xml:space="preserve">   pgto custo fixo</t>
  </si>
  <si>
    <t xml:space="preserve">   resumidos</t>
  </si>
  <si>
    <t xml:space="preserve">  pgto despes adm</t>
  </si>
  <si>
    <t>orçado</t>
  </si>
  <si>
    <t>realizado</t>
  </si>
  <si>
    <t>ralizado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</si>
</sst>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%"/>
    <numFmt numFmtId="165" formatCode="_-* #,##0_-;\-* #,##0_-;_-* &quot;-&quot;??_-;_-@_-"/>
  </numFmts>
  <fonts count="8">
    <font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i/>
      <sz val="12"/>
      <color rgb="FFFF0000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i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43" fontId="2" fillId="0" borderId="0" xfId="1" applyFont="1"/>
    <xf numFmtId="0" fontId="2" fillId="2" borderId="0" xfId="0" applyFont="1" applyFill="1"/>
    <xf numFmtId="43" fontId="2" fillId="2" borderId="0" xfId="1" applyFont="1" applyFill="1"/>
    <xf numFmtId="0" fontId="2" fillId="3" borderId="0" xfId="0" applyFont="1" applyFill="1"/>
    <xf numFmtId="43" fontId="2" fillId="3" borderId="0" xfId="1" applyFont="1" applyFill="1"/>
    <xf numFmtId="165" fontId="2" fillId="0" borderId="0" xfId="1" applyNumberFormat="1" applyFont="1"/>
    <xf numFmtId="44" fontId="2" fillId="0" borderId="0" xfId="2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5" borderId="0" xfId="0" applyFont="1" applyFill="1"/>
    <xf numFmtId="0" fontId="3" fillId="5" borderId="0" xfId="0" applyFont="1" applyFill="1" applyAlignment="1">
      <alignment horizontal="center"/>
    </xf>
    <xf numFmtId="43" fontId="2" fillId="5" borderId="0" xfId="1" applyFont="1" applyFill="1"/>
    <xf numFmtId="9" fontId="4" fillId="0" borderId="0" xfId="0" applyNumberFormat="1" applyFont="1" applyAlignment="1">
      <alignment horizontal="center"/>
    </xf>
    <xf numFmtId="0" fontId="2" fillId="8" borderId="0" xfId="0" applyFont="1" applyFill="1"/>
    <xf numFmtId="0" fontId="3" fillId="8" borderId="0" xfId="0" applyFont="1" applyFill="1" applyAlignment="1">
      <alignment horizontal="center"/>
    </xf>
    <xf numFmtId="43" fontId="2" fillId="8" borderId="0" xfId="1" applyFont="1" applyFill="1"/>
    <xf numFmtId="0" fontId="2" fillId="9" borderId="0" xfId="0" applyFont="1" applyFill="1"/>
    <xf numFmtId="0" fontId="3" fillId="9" borderId="0" xfId="0" applyFont="1" applyFill="1" applyAlignment="1">
      <alignment horizontal="center"/>
    </xf>
    <xf numFmtId="43" fontId="2" fillId="9" borderId="0" xfId="1" applyFont="1" applyFill="1"/>
    <xf numFmtId="0" fontId="0" fillId="2" borderId="0" xfId="0" applyFill="1"/>
    <xf numFmtId="0" fontId="0" fillId="4" borderId="0" xfId="0" applyFill="1"/>
    <xf numFmtId="43" fontId="0" fillId="2" borderId="0" xfId="1" applyFont="1" applyFill="1"/>
    <xf numFmtId="43" fontId="0" fillId="0" borderId="0" xfId="1" applyFont="1"/>
    <xf numFmtId="43" fontId="0" fillId="4" borderId="0" xfId="1" applyFont="1" applyFill="1"/>
    <xf numFmtId="9" fontId="0" fillId="0" borderId="0" xfId="0" applyNumberFormat="1"/>
    <xf numFmtId="0" fontId="5" fillId="0" borderId="0" xfId="0" applyFont="1"/>
    <xf numFmtId="9" fontId="6" fillId="0" borderId="0" xfId="0" applyNumberFormat="1" applyFont="1" applyAlignment="1">
      <alignment horizontal="center"/>
    </xf>
    <xf numFmtId="165" fontId="5" fillId="0" borderId="0" xfId="1" applyNumberFormat="1" applyFont="1"/>
    <xf numFmtId="43" fontId="5" fillId="0" borderId="0" xfId="1" applyFont="1"/>
    <xf numFmtId="164" fontId="6" fillId="0" borderId="0" xfId="3" applyNumberFormat="1" applyFont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43" fontId="5" fillId="0" borderId="1" xfId="1" applyFont="1" applyBorder="1"/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indent="1"/>
    </xf>
    <xf numFmtId="43" fontId="7" fillId="0" borderId="0" xfId="1" applyFont="1"/>
    <xf numFmtId="44" fontId="6" fillId="0" borderId="0" xfId="2" applyFont="1" applyAlignment="1">
      <alignment horizontal="center"/>
    </xf>
    <xf numFmtId="0" fontId="5" fillId="4" borderId="0" xfId="0" applyFont="1" applyFill="1"/>
    <xf numFmtId="0" fontId="6" fillId="4" borderId="0" xfId="0" applyFont="1" applyFill="1" applyAlignment="1">
      <alignment horizontal="center"/>
    </xf>
    <xf numFmtId="43" fontId="5" fillId="4" borderId="0" xfId="1" applyFont="1" applyFill="1"/>
    <xf numFmtId="165" fontId="7" fillId="0" borderId="0" xfId="1" applyNumberFormat="1" applyFont="1"/>
    <xf numFmtId="165" fontId="5" fillId="0" borderId="1" xfId="1" applyNumberFormat="1" applyFont="1" applyBorder="1"/>
    <xf numFmtId="0" fontId="5" fillId="0" borderId="0" xfId="0" applyFont="1" applyAlignment="1">
      <alignment horizontal="left" indent="2"/>
    </xf>
    <xf numFmtId="164" fontId="0" fillId="0" borderId="0" xfId="3" applyNumberFormat="1" applyFont="1"/>
    <xf numFmtId="43" fontId="0" fillId="5" borderId="0" xfId="1" applyFont="1" applyFill="1"/>
    <xf numFmtId="43" fontId="0" fillId="0" borderId="0" xfId="1" applyFont="1" applyFill="1"/>
    <xf numFmtId="0" fontId="5" fillId="7" borderId="0" xfId="0" applyFont="1" applyFill="1"/>
    <xf numFmtId="0" fontId="6" fillId="7" borderId="0" xfId="0" applyFont="1" applyFill="1" applyAlignment="1">
      <alignment horizontal="center"/>
    </xf>
    <xf numFmtId="43" fontId="5" fillId="7" borderId="0" xfId="1" applyFont="1" applyFill="1"/>
    <xf numFmtId="43" fontId="6" fillId="0" borderId="0" xfId="1" applyFont="1" applyAlignment="1">
      <alignment horizontal="center"/>
    </xf>
    <xf numFmtId="0" fontId="7" fillId="0" borderId="0" xfId="0" applyFont="1"/>
    <xf numFmtId="10" fontId="4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center"/>
    </xf>
    <xf numFmtId="43" fontId="0" fillId="0" borderId="2" xfId="1" applyFont="1" applyBorder="1"/>
    <xf numFmtId="43" fontId="0" fillId="0" borderId="3" xfId="1" applyFont="1" applyBorder="1"/>
    <xf numFmtId="43" fontId="0" fillId="2" borderId="4" xfId="1" applyFont="1" applyFill="1" applyBorder="1"/>
    <xf numFmtId="43" fontId="0" fillId="2" borderId="5" xfId="1" applyFont="1" applyFill="1" applyBorder="1"/>
    <xf numFmtId="43" fontId="0" fillId="0" borderId="4" xfId="1" applyFont="1" applyBorder="1"/>
    <xf numFmtId="43" fontId="0" fillId="0" borderId="5" xfId="1" applyFont="1" applyBorder="1"/>
    <xf numFmtId="43" fontId="0" fillId="4" borderId="4" xfId="1" applyFont="1" applyFill="1" applyBorder="1"/>
    <xf numFmtId="43" fontId="0" fillId="4" borderId="5" xfId="1" applyFont="1" applyFill="1" applyBorder="1"/>
    <xf numFmtId="43" fontId="0" fillId="0" borderId="0" xfId="1" applyFont="1" applyBorder="1"/>
    <xf numFmtId="43" fontId="0" fillId="2" borderId="0" xfId="1" applyFont="1" applyFill="1" applyBorder="1"/>
    <xf numFmtId="43" fontId="0" fillId="4" borderId="0" xfId="1" applyFont="1" applyFill="1" applyBorder="1"/>
    <xf numFmtId="9" fontId="0" fillId="0" borderId="0" xfId="3" applyFont="1" applyBorder="1"/>
    <xf numFmtId="0" fontId="5" fillId="6" borderId="0" xfId="0" applyFont="1" applyFill="1" applyAlignment="1">
      <alignment horizontal="center" wrapText="1"/>
    </xf>
    <xf numFmtId="0" fontId="5" fillId="6" borderId="0" xfId="0" applyFont="1" applyFill="1" applyAlignment="1">
      <alignment horizontal="left" wrapText="1"/>
    </xf>
    <xf numFmtId="0" fontId="2" fillId="6" borderId="0" xfId="0" applyFont="1" applyFill="1" applyAlignment="1">
      <alignment horizontal="left" wrapText="1"/>
    </xf>
  </cellXfs>
  <cellStyles count="4">
    <cellStyle name="Moeda" xfId="2" builtinId="4"/>
    <cellStyle name="Normal" xfId="0" builtinId="0"/>
    <cellStyle name="Porcentagem" xfId="3" builtin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opLeftCell="A85" zoomScale="90" zoomScaleNormal="90" workbookViewId="0">
      <selection activeCell="B31" sqref="B31"/>
    </sheetView>
  </sheetViews>
  <sheetFormatPr defaultRowHeight="18"/>
  <cols>
    <col min="1" max="1" width="9" style="1"/>
    <col min="2" max="2" width="25.25" style="1" bestFit="1" customWidth="1"/>
    <col min="3" max="3" width="11.5" style="9" bestFit="1" customWidth="1"/>
    <col min="4" max="7" width="15.75" style="2" bestFit="1" customWidth="1"/>
    <col min="8" max="16384" width="9" style="1"/>
  </cols>
  <sheetData>
    <row r="1" spans="2:8" hidden="1">
      <c r="D1" s="7">
        <v>2012</v>
      </c>
      <c r="E1" s="7">
        <v>2013</v>
      </c>
      <c r="F1" s="7">
        <v>2014</v>
      </c>
      <c r="G1" s="7">
        <v>2015</v>
      </c>
    </row>
    <row r="2" spans="2:8" hidden="1">
      <c r="B2" s="1" t="s">
        <v>5</v>
      </c>
      <c r="D2" s="7">
        <v>3500</v>
      </c>
      <c r="E2" s="7">
        <v>3000</v>
      </c>
      <c r="F2" s="7">
        <v>1500</v>
      </c>
      <c r="G2" s="7">
        <v>1500</v>
      </c>
    </row>
    <row r="3" spans="2:8" hidden="1">
      <c r="B3" s="1" t="s">
        <v>6</v>
      </c>
      <c r="G3" s="8">
        <v>329.55</v>
      </c>
    </row>
    <row r="5" spans="2:8">
      <c r="B5" s="3"/>
      <c r="C5" s="10"/>
      <c r="D5" s="4" t="s">
        <v>0</v>
      </c>
      <c r="E5" s="4" t="s">
        <v>1</v>
      </c>
      <c r="F5" s="4" t="s">
        <v>2</v>
      </c>
      <c r="G5" s="4" t="s">
        <v>3</v>
      </c>
    </row>
    <row r="6" spans="2:8">
      <c r="B6" s="5" t="s">
        <v>4</v>
      </c>
      <c r="C6" s="11"/>
      <c r="D6" s="6"/>
      <c r="E6" s="6"/>
      <c r="F6" s="6"/>
      <c r="G6" s="6"/>
    </row>
    <row r="7" spans="2:8" s="28" customFormat="1">
      <c r="B7" s="28" t="s">
        <v>9</v>
      </c>
      <c r="C7" s="29">
        <v>0.4</v>
      </c>
      <c r="D7" s="30">
        <f>D2*$C$7</f>
        <v>1400</v>
      </c>
      <c r="E7" s="30">
        <f>E2*$C$7</f>
        <v>1200</v>
      </c>
      <c r="F7" s="30">
        <f>F2*$C$7</f>
        <v>600</v>
      </c>
      <c r="G7" s="30">
        <f>G2*$C$7</f>
        <v>600</v>
      </c>
      <c r="H7" s="28">
        <v>1400</v>
      </c>
    </row>
    <row r="8" spans="2:8" s="28" customFormat="1">
      <c r="B8" s="28" t="s">
        <v>10</v>
      </c>
      <c r="C8" s="29" t="s">
        <v>7</v>
      </c>
      <c r="D8" s="31"/>
      <c r="E8" s="31"/>
      <c r="F8" s="31"/>
      <c r="G8" s="31">
        <f>G3*1.3</f>
        <v>428.41500000000002</v>
      </c>
    </row>
    <row r="9" spans="2:8" s="28" customFormat="1">
      <c r="B9" s="28" t="s">
        <v>6</v>
      </c>
      <c r="C9" s="32">
        <f>(1.3)^(1/4)-1</f>
        <v>6.7789972372440888E-2</v>
      </c>
      <c r="D9" s="31">
        <f>+G3*(1+$C$9)</f>
        <v>351.89018539533788</v>
      </c>
      <c r="E9" s="31">
        <f>+D9*(1+$C$9)</f>
        <v>375.74481134142093</v>
      </c>
      <c r="F9" s="31">
        <f t="shared" ref="F9:G9" si="0">+E9*(1+$C$9)</f>
        <v>401.21654172134384</v>
      </c>
      <c r="G9" s="31">
        <f t="shared" si="0"/>
        <v>428.41500000000002</v>
      </c>
    </row>
    <row r="10" spans="2:8" s="28" customFormat="1">
      <c r="B10" s="33" t="s">
        <v>8</v>
      </c>
      <c r="C10" s="34"/>
      <c r="D10" s="35">
        <f>D7*D9</f>
        <v>492646.25955347304</v>
      </c>
      <c r="E10" s="35">
        <f t="shared" ref="E10:G10" si="1">E7*E9</f>
        <v>450893.77360970509</v>
      </c>
      <c r="F10" s="35">
        <f t="shared" si="1"/>
        <v>240729.92503280632</v>
      </c>
      <c r="G10" s="35">
        <f t="shared" si="1"/>
        <v>257049</v>
      </c>
    </row>
    <row r="11" spans="2:8" s="28" customFormat="1">
      <c r="C11" s="36"/>
      <c r="D11" s="31"/>
      <c r="E11" s="31"/>
      <c r="F11" s="31"/>
      <c r="G11" s="31"/>
    </row>
    <row r="12" spans="2:8" s="28" customFormat="1">
      <c r="B12" s="28" t="s">
        <v>11</v>
      </c>
      <c r="C12" s="29">
        <v>0.05</v>
      </c>
      <c r="D12" s="31">
        <f>D10*-$C$12</f>
        <v>-24632.312977673653</v>
      </c>
      <c r="E12" s="31">
        <f t="shared" ref="E12:G12" si="2">E10*-$C$12</f>
        <v>-22544.688680485255</v>
      </c>
      <c r="F12" s="31">
        <f t="shared" si="2"/>
        <v>-12036.496251640317</v>
      </c>
      <c r="G12" s="31">
        <f t="shared" si="2"/>
        <v>-12852.45</v>
      </c>
    </row>
    <row r="13" spans="2:8" s="28" customFormat="1">
      <c r="B13" s="33" t="s">
        <v>8</v>
      </c>
      <c r="C13" s="34"/>
      <c r="D13" s="35">
        <f>D10+D12</f>
        <v>468013.94657579937</v>
      </c>
      <c r="E13" s="35">
        <f t="shared" ref="E13:G13" si="3">E10+E12</f>
        <v>428349.08492921985</v>
      </c>
      <c r="F13" s="35">
        <f t="shared" si="3"/>
        <v>228693.428781166</v>
      </c>
      <c r="G13" s="35">
        <f t="shared" si="3"/>
        <v>244196.55</v>
      </c>
    </row>
    <row r="14" spans="2:8" s="28" customFormat="1" ht="18.75">
      <c r="B14" s="37" t="s">
        <v>14</v>
      </c>
      <c r="C14" s="15">
        <v>0.5</v>
      </c>
      <c r="D14" s="38">
        <f>D13*$C$14</f>
        <v>234006.97328789969</v>
      </c>
      <c r="E14" s="38">
        <f t="shared" ref="E14:G14" si="4">E13*$C$14</f>
        <v>214174.54246460993</v>
      </c>
      <c r="F14" s="38">
        <f t="shared" si="4"/>
        <v>114346.714390583</v>
      </c>
      <c r="G14" s="38">
        <f t="shared" si="4"/>
        <v>122098.27499999999</v>
      </c>
    </row>
    <row r="15" spans="2:8" s="28" customFormat="1" ht="18.75">
      <c r="B15" s="37" t="s">
        <v>15</v>
      </c>
      <c r="C15" s="15">
        <v>0.5</v>
      </c>
      <c r="D15" s="38">
        <f>D13*$C$15</f>
        <v>234006.97328789969</v>
      </c>
      <c r="E15" s="38">
        <f t="shared" ref="E15:G15" si="5">E13*$C$15</f>
        <v>214174.54246460993</v>
      </c>
      <c r="F15" s="38">
        <f t="shared" si="5"/>
        <v>114346.714390583</v>
      </c>
      <c r="G15" s="38">
        <f t="shared" si="5"/>
        <v>122098.27499999999</v>
      </c>
    </row>
    <row r="16" spans="2:8" s="28" customFormat="1">
      <c r="C16" s="36"/>
      <c r="D16" s="31"/>
      <c r="E16" s="31"/>
      <c r="F16" s="31"/>
      <c r="G16" s="31"/>
    </row>
    <row r="17" spans="1:9" s="28" customFormat="1">
      <c r="B17" s="28" t="s">
        <v>13</v>
      </c>
      <c r="C17" s="36"/>
      <c r="D17" s="31">
        <f>300*3</f>
        <v>900</v>
      </c>
      <c r="E17" s="31">
        <f t="shared" ref="E17:G17" si="6">300*3</f>
        <v>900</v>
      </c>
      <c r="F17" s="31">
        <f t="shared" si="6"/>
        <v>900</v>
      </c>
      <c r="G17" s="31">
        <f t="shared" si="6"/>
        <v>900</v>
      </c>
    </row>
    <row r="18" spans="1:9" s="28" customFormat="1">
      <c r="B18" s="28" t="s">
        <v>16</v>
      </c>
      <c r="C18" s="29">
        <v>7.0000000000000007E-2</v>
      </c>
      <c r="D18" s="31">
        <f>$C$18*D14</f>
        <v>16380.48813015298</v>
      </c>
      <c r="E18" s="31">
        <f t="shared" ref="E18:G18" si="7">$C$18*E14</f>
        <v>14992.217972522696</v>
      </c>
      <c r="F18" s="31">
        <f t="shared" si="7"/>
        <v>8004.2700073408105</v>
      </c>
      <c r="G18" s="31">
        <f t="shared" si="7"/>
        <v>8546.87925</v>
      </c>
    </row>
    <row r="19" spans="1:9" s="28" customFormat="1">
      <c r="B19" s="28" t="s">
        <v>17</v>
      </c>
      <c r="C19" s="29">
        <v>0.03</v>
      </c>
      <c r="D19" s="31">
        <f>$C$19*D15</f>
        <v>7020.2091986369905</v>
      </c>
      <c r="E19" s="31">
        <f t="shared" ref="E19:G19" si="8">$C$19*E15</f>
        <v>6425.2362739382979</v>
      </c>
      <c r="F19" s="31">
        <f t="shared" si="8"/>
        <v>3430.4014317174901</v>
      </c>
      <c r="G19" s="31">
        <f t="shared" si="8"/>
        <v>3662.9482499999999</v>
      </c>
    </row>
    <row r="20" spans="1:9" s="28" customFormat="1">
      <c r="A20" s="28">
        <v>10</v>
      </c>
      <c r="B20" s="28" t="s">
        <v>18</v>
      </c>
      <c r="C20" s="39">
        <v>800</v>
      </c>
      <c r="D20" s="31">
        <f>$A$20*$C$20*3</f>
        <v>24000</v>
      </c>
      <c r="E20" s="31">
        <f t="shared" ref="E20:G20" si="9">$A$20*$C$20*3</f>
        <v>24000</v>
      </c>
      <c r="F20" s="31">
        <f t="shared" si="9"/>
        <v>24000</v>
      </c>
      <c r="G20" s="31">
        <f t="shared" si="9"/>
        <v>24000</v>
      </c>
    </row>
    <row r="21" spans="1:9" s="28" customFormat="1">
      <c r="B21" s="28" t="s">
        <v>56</v>
      </c>
      <c r="C21" s="39"/>
      <c r="D21" s="31">
        <v>50</v>
      </c>
      <c r="E21" s="31">
        <v>50</v>
      </c>
      <c r="F21" s="31">
        <v>50</v>
      </c>
      <c r="G21" s="31">
        <v>50</v>
      </c>
    </row>
    <row r="23" spans="1:9" s="28" customFormat="1">
      <c r="A23" s="28" t="s">
        <v>33</v>
      </c>
      <c r="B23" s="68" t="s">
        <v>12</v>
      </c>
      <c r="C23" s="68"/>
      <c r="D23" s="68"/>
      <c r="E23" s="68"/>
      <c r="F23" s="68"/>
      <c r="G23" s="68"/>
    </row>
    <row r="25" spans="1:9" s="28" customFormat="1">
      <c r="B25" s="40" t="s">
        <v>19</v>
      </c>
      <c r="C25" s="41"/>
      <c r="D25" s="42"/>
      <c r="E25" s="42"/>
      <c r="F25" s="42"/>
      <c r="G25" s="42"/>
    </row>
    <row r="26" spans="1:9" s="28" customFormat="1">
      <c r="B26" s="28" t="s">
        <v>20</v>
      </c>
      <c r="C26" s="36"/>
      <c r="D26" s="30">
        <f>D7</f>
        <v>1400</v>
      </c>
      <c r="E26" s="30">
        <f t="shared" ref="E26:G26" si="10">E7</f>
        <v>1200</v>
      </c>
      <c r="F26" s="30">
        <f t="shared" si="10"/>
        <v>600</v>
      </c>
      <c r="G26" s="30">
        <f t="shared" si="10"/>
        <v>600</v>
      </c>
      <c r="H26" s="28">
        <v>1400</v>
      </c>
      <c r="I26" s="28">
        <v>1200</v>
      </c>
    </row>
    <row r="27" spans="1:9" s="28" customFormat="1">
      <c r="B27" s="28" t="s">
        <v>22</v>
      </c>
      <c r="C27" s="29">
        <v>0.3</v>
      </c>
      <c r="D27" s="30">
        <f>$C$27*E26</f>
        <v>360</v>
      </c>
      <c r="E27" s="30">
        <f t="shared" ref="E27:H27" si="11">$C$27*F26</f>
        <v>180</v>
      </c>
      <c r="F27" s="30">
        <f t="shared" si="11"/>
        <v>180</v>
      </c>
      <c r="G27" s="30">
        <f t="shared" si="11"/>
        <v>420</v>
      </c>
      <c r="H27" s="30">
        <f t="shared" si="11"/>
        <v>360</v>
      </c>
    </row>
    <row r="28" spans="1:9" s="28" customFormat="1" ht="18.75">
      <c r="B28" s="28" t="s">
        <v>21</v>
      </c>
      <c r="C28" s="36"/>
      <c r="D28" s="43">
        <v>-500</v>
      </c>
      <c r="E28" s="30">
        <f>-D27</f>
        <v>-360</v>
      </c>
      <c r="F28" s="30">
        <f t="shared" ref="F28:H28" si="12">-E27</f>
        <v>-180</v>
      </c>
      <c r="G28" s="30">
        <f t="shared" si="12"/>
        <v>-180</v>
      </c>
      <c r="H28" s="30">
        <f t="shared" si="12"/>
        <v>-420</v>
      </c>
    </row>
    <row r="29" spans="1:9" s="28" customFormat="1">
      <c r="B29" s="33" t="s">
        <v>23</v>
      </c>
      <c r="C29" s="34"/>
      <c r="D29" s="44">
        <f>D26+D27+D28</f>
        <v>1260</v>
      </c>
      <c r="E29" s="44">
        <f t="shared" ref="E29:H29" si="13">E26+E27+E28</f>
        <v>1020</v>
      </c>
      <c r="F29" s="44">
        <f t="shared" si="13"/>
        <v>600</v>
      </c>
      <c r="G29" s="44">
        <f t="shared" si="13"/>
        <v>840</v>
      </c>
      <c r="H29" s="44">
        <f t="shared" si="13"/>
        <v>1340</v>
      </c>
    </row>
    <row r="31" spans="1:9">
      <c r="B31" s="12" t="s">
        <v>24</v>
      </c>
      <c r="C31" s="13"/>
      <c r="D31" s="14"/>
      <c r="E31" s="14"/>
      <c r="F31" s="14"/>
      <c r="G31" s="14"/>
    </row>
    <row r="32" spans="1:9" s="28" customFormat="1">
      <c r="B32" s="28" t="s">
        <v>25</v>
      </c>
      <c r="C32" s="36"/>
      <c r="D32" s="30">
        <f>D29</f>
        <v>1260</v>
      </c>
      <c r="E32" s="30">
        <f t="shared" ref="E32:H32" si="14">E29</f>
        <v>1020</v>
      </c>
      <c r="F32" s="30">
        <f t="shared" si="14"/>
        <v>600</v>
      </c>
      <c r="G32" s="30">
        <f t="shared" si="14"/>
        <v>840</v>
      </c>
      <c r="H32" s="30">
        <f t="shared" si="14"/>
        <v>1340</v>
      </c>
    </row>
    <row r="33" spans="1:8" s="28" customFormat="1">
      <c r="B33" s="28" t="s">
        <v>26</v>
      </c>
      <c r="C33" s="36"/>
      <c r="D33" s="30"/>
      <c r="E33" s="30"/>
      <c r="F33" s="30"/>
      <c r="G33" s="30"/>
    </row>
    <row r="34" spans="1:8" s="28" customFormat="1">
      <c r="A34" s="28">
        <v>2</v>
      </c>
      <c r="B34" s="28" t="s">
        <v>27</v>
      </c>
      <c r="C34" s="39">
        <v>1.5</v>
      </c>
      <c r="D34" s="30">
        <f>$A$34*D32</f>
        <v>2520</v>
      </c>
      <c r="E34" s="30">
        <f t="shared" ref="E34:H34" si="15">$A$34*E32</f>
        <v>2040</v>
      </c>
      <c r="F34" s="30">
        <f t="shared" si="15"/>
        <v>1200</v>
      </c>
      <c r="G34" s="30">
        <f t="shared" si="15"/>
        <v>1680</v>
      </c>
      <c r="H34" s="30">
        <f t="shared" si="15"/>
        <v>2680</v>
      </c>
    </row>
    <row r="35" spans="1:8" s="28" customFormat="1">
      <c r="A35" s="28">
        <v>1</v>
      </c>
      <c r="B35" s="28" t="s">
        <v>28</v>
      </c>
      <c r="C35" s="39">
        <f>20*4</f>
        <v>80</v>
      </c>
      <c r="D35" s="30">
        <f>$A$35*D32</f>
        <v>1260</v>
      </c>
      <c r="E35" s="30">
        <f t="shared" ref="E35:G35" si="16">$A$35*E32</f>
        <v>1020</v>
      </c>
      <c r="F35" s="30">
        <f t="shared" si="16"/>
        <v>600</v>
      </c>
      <c r="G35" s="30">
        <f t="shared" si="16"/>
        <v>840</v>
      </c>
      <c r="H35" s="30">
        <f t="shared" ref="H35" si="17">$A$35*H32</f>
        <v>1340</v>
      </c>
    </row>
    <row r="36" spans="1:8" s="28" customFormat="1">
      <c r="A36" s="28">
        <v>1</v>
      </c>
      <c r="B36" s="28" t="s">
        <v>29</v>
      </c>
      <c r="C36" s="39">
        <v>2</v>
      </c>
      <c r="D36" s="30">
        <f>+$A$36*D32</f>
        <v>1260</v>
      </c>
      <c r="E36" s="30">
        <f t="shared" ref="E36:G36" si="18">+$A$36*E32</f>
        <v>1020</v>
      </c>
      <c r="F36" s="30">
        <f t="shared" si="18"/>
        <v>600</v>
      </c>
      <c r="G36" s="30">
        <f t="shared" si="18"/>
        <v>840</v>
      </c>
      <c r="H36" s="30">
        <f t="shared" ref="H36" si="19">+$A$36*H32</f>
        <v>1340</v>
      </c>
    </row>
    <row r="37" spans="1:8" s="28" customFormat="1">
      <c r="C37" s="36"/>
      <c r="D37" s="30"/>
      <c r="E37" s="30"/>
      <c r="F37" s="30"/>
      <c r="G37" s="30"/>
    </row>
    <row r="38" spans="1:8" s="28" customFormat="1">
      <c r="B38" s="28" t="s">
        <v>30</v>
      </c>
      <c r="C38" s="36"/>
      <c r="D38" s="30">
        <f>D34</f>
        <v>2520</v>
      </c>
      <c r="E38" s="30">
        <f t="shared" ref="E38:H38" si="20">E34</f>
        <v>2040</v>
      </c>
      <c r="F38" s="30">
        <f t="shared" si="20"/>
        <v>1200</v>
      </c>
      <c r="G38" s="30">
        <f t="shared" si="20"/>
        <v>1680</v>
      </c>
      <c r="H38" s="30">
        <f t="shared" si="20"/>
        <v>2680</v>
      </c>
    </row>
    <row r="39" spans="1:8" s="28" customFormat="1">
      <c r="B39" s="28" t="s">
        <v>22</v>
      </c>
      <c r="C39" s="29">
        <v>0.1</v>
      </c>
      <c r="D39" s="30">
        <f>+$C39*E38</f>
        <v>204</v>
      </c>
      <c r="E39" s="30">
        <f t="shared" ref="E39:G39" si="21">+$C39*F38</f>
        <v>120</v>
      </c>
      <c r="F39" s="30">
        <f t="shared" si="21"/>
        <v>168</v>
      </c>
      <c r="G39" s="30">
        <f t="shared" si="21"/>
        <v>268</v>
      </c>
    </row>
    <row r="40" spans="1:8" s="28" customFormat="1" ht="18.75">
      <c r="B40" s="28" t="s">
        <v>21</v>
      </c>
      <c r="C40" s="36"/>
      <c r="D40" s="43">
        <v>-500</v>
      </c>
      <c r="E40" s="30">
        <f>-D39</f>
        <v>-204</v>
      </c>
      <c r="F40" s="30">
        <f t="shared" ref="F40:G40" si="22">-E39</f>
        <v>-120</v>
      </c>
      <c r="G40" s="30">
        <f t="shared" si="22"/>
        <v>-168</v>
      </c>
    </row>
    <row r="41" spans="1:8" s="28" customFormat="1">
      <c r="B41" s="33" t="s">
        <v>39</v>
      </c>
      <c r="C41" s="34"/>
      <c r="D41" s="44">
        <f>+D38+D39+D40</f>
        <v>2224</v>
      </c>
      <c r="E41" s="44">
        <f t="shared" ref="E41:G41" si="23">+E38+E39+E40</f>
        <v>1956</v>
      </c>
      <c r="F41" s="44">
        <f t="shared" si="23"/>
        <v>1248</v>
      </c>
      <c r="G41" s="44">
        <f t="shared" si="23"/>
        <v>1780</v>
      </c>
    </row>
    <row r="42" spans="1:8" s="28" customFormat="1">
      <c r="C42" s="36"/>
      <c r="D42" s="31"/>
      <c r="E42" s="31"/>
      <c r="F42" s="31"/>
      <c r="G42" s="31"/>
    </row>
    <row r="43" spans="1:8" s="28" customFormat="1">
      <c r="B43" s="28" t="s">
        <v>31</v>
      </c>
      <c r="C43" s="36"/>
      <c r="D43" s="30">
        <f>D35</f>
        <v>1260</v>
      </c>
      <c r="E43" s="30">
        <f t="shared" ref="E43:H43" si="24">E35</f>
        <v>1020</v>
      </c>
      <c r="F43" s="30">
        <f t="shared" si="24"/>
        <v>600</v>
      </c>
      <c r="G43" s="30">
        <f t="shared" si="24"/>
        <v>840</v>
      </c>
      <c r="H43" s="30">
        <f t="shared" si="24"/>
        <v>1340</v>
      </c>
    </row>
    <row r="44" spans="1:8" s="28" customFormat="1">
      <c r="B44" s="28" t="s">
        <v>22</v>
      </c>
      <c r="C44" s="29"/>
      <c r="D44" s="30">
        <v>200</v>
      </c>
      <c r="E44" s="30">
        <f>-D45</f>
        <v>700</v>
      </c>
      <c r="F44" s="30">
        <f t="shared" ref="F44:G44" si="25">-E45</f>
        <v>700</v>
      </c>
      <c r="G44" s="30">
        <f t="shared" si="25"/>
        <v>200</v>
      </c>
    </row>
    <row r="45" spans="1:8" s="28" customFormat="1" ht="18.75">
      <c r="B45" s="28" t="s">
        <v>21</v>
      </c>
      <c r="C45" s="36"/>
      <c r="D45" s="43">
        <v>-700</v>
      </c>
      <c r="E45" s="30">
        <v>-700</v>
      </c>
      <c r="F45" s="30">
        <v>-200</v>
      </c>
      <c r="G45" s="30">
        <v>-200</v>
      </c>
    </row>
    <row r="46" spans="1:8" s="28" customFormat="1">
      <c r="B46" s="33" t="s">
        <v>39</v>
      </c>
      <c r="C46" s="34"/>
      <c r="D46" s="44">
        <f>D43+D44+D45</f>
        <v>760</v>
      </c>
      <c r="E46" s="44">
        <f t="shared" ref="E46:G46" si="26">E43+E44+E45</f>
        <v>1020</v>
      </c>
      <c r="F46" s="44">
        <f t="shared" si="26"/>
        <v>1100</v>
      </c>
      <c r="G46" s="44">
        <f t="shared" si="26"/>
        <v>840</v>
      </c>
    </row>
    <row r="47" spans="1:8" s="28" customFormat="1">
      <c r="C47" s="36"/>
      <c r="D47" s="31"/>
      <c r="E47" s="31"/>
      <c r="F47" s="31"/>
      <c r="G47" s="31"/>
    </row>
    <row r="48" spans="1:8" s="28" customFormat="1">
      <c r="B48" s="28" t="s">
        <v>32</v>
      </c>
      <c r="C48" s="36"/>
      <c r="D48" s="30">
        <f>D36</f>
        <v>1260</v>
      </c>
      <c r="E48" s="30">
        <f t="shared" ref="E48:H48" si="27">E36</f>
        <v>1020</v>
      </c>
      <c r="F48" s="30">
        <f t="shared" si="27"/>
        <v>600</v>
      </c>
      <c r="G48" s="30">
        <f t="shared" si="27"/>
        <v>840</v>
      </c>
      <c r="H48" s="30">
        <f t="shared" si="27"/>
        <v>1340</v>
      </c>
    </row>
    <row r="49" spans="1:7" s="28" customFormat="1">
      <c r="B49" s="28" t="s">
        <v>22</v>
      </c>
      <c r="C49" s="29">
        <v>0.1</v>
      </c>
      <c r="D49" s="30">
        <f>+$C49*E48</f>
        <v>102</v>
      </c>
      <c r="E49" s="30">
        <f t="shared" ref="E49:G49" si="28">+$C49*F48</f>
        <v>60</v>
      </c>
      <c r="F49" s="30">
        <f t="shared" si="28"/>
        <v>84</v>
      </c>
      <c r="G49" s="30">
        <f t="shared" si="28"/>
        <v>134</v>
      </c>
    </row>
    <row r="50" spans="1:7" s="28" customFormat="1" ht="18.75">
      <c r="B50" s="28" t="s">
        <v>21</v>
      </c>
      <c r="C50" s="36"/>
      <c r="D50" s="43">
        <v>0</v>
      </c>
      <c r="E50" s="30">
        <f>-D49</f>
        <v>-102</v>
      </c>
      <c r="F50" s="30">
        <f t="shared" ref="F50:G50" si="29">-E49</f>
        <v>-60</v>
      </c>
      <c r="G50" s="30">
        <f t="shared" si="29"/>
        <v>-84</v>
      </c>
    </row>
    <row r="51" spans="1:7" s="28" customFormat="1">
      <c r="B51" s="33" t="s">
        <v>39</v>
      </c>
      <c r="C51" s="34"/>
      <c r="D51" s="44">
        <f>D48+D49+D50</f>
        <v>1362</v>
      </c>
      <c r="E51" s="44">
        <f t="shared" ref="E51:G51" si="30">E48+E49+E50</f>
        <v>978</v>
      </c>
      <c r="F51" s="44">
        <f t="shared" si="30"/>
        <v>624</v>
      </c>
      <c r="G51" s="44">
        <f t="shared" si="30"/>
        <v>890</v>
      </c>
    </row>
    <row r="52" spans="1:7" s="28" customFormat="1">
      <c r="C52" s="36"/>
      <c r="D52" s="31"/>
      <c r="E52" s="31"/>
      <c r="F52" s="31"/>
      <c r="G52" s="31"/>
    </row>
    <row r="53" spans="1:7" s="28" customFormat="1">
      <c r="A53" s="28" t="s">
        <v>33</v>
      </c>
      <c r="B53" s="69" t="s">
        <v>94</v>
      </c>
      <c r="C53" s="69"/>
      <c r="D53" s="69"/>
      <c r="E53" s="69"/>
      <c r="F53" s="69"/>
      <c r="G53" s="69"/>
    </row>
    <row r="54" spans="1:7" s="28" customFormat="1">
      <c r="C54" s="36"/>
      <c r="D54" s="31"/>
      <c r="E54" s="31"/>
      <c r="F54" s="31"/>
      <c r="G54" s="31"/>
    </row>
    <row r="55" spans="1:7" s="28" customFormat="1">
      <c r="B55" s="28" t="s">
        <v>34</v>
      </c>
      <c r="C55" s="36"/>
      <c r="D55" s="31"/>
      <c r="E55" s="31"/>
      <c r="F55" s="31"/>
      <c r="G55" s="31"/>
    </row>
    <row r="56" spans="1:7" s="28" customFormat="1">
      <c r="B56" s="45" t="s">
        <v>35</v>
      </c>
      <c r="C56" s="36"/>
      <c r="D56" s="31">
        <f>D41*$C$34</f>
        <v>3336</v>
      </c>
      <c r="E56" s="31">
        <f t="shared" ref="E56:G56" si="31">E41*$C$34</f>
        <v>2934</v>
      </c>
      <c r="F56" s="31">
        <f t="shared" si="31"/>
        <v>1872</v>
      </c>
      <c r="G56" s="31">
        <f t="shared" si="31"/>
        <v>2670</v>
      </c>
    </row>
    <row r="57" spans="1:7" s="28" customFormat="1">
      <c r="B57" s="45" t="s">
        <v>28</v>
      </c>
      <c r="C57" s="36"/>
      <c r="D57" s="31">
        <f>D46*$C$35</f>
        <v>60800</v>
      </c>
      <c r="E57" s="31">
        <f t="shared" ref="E57:G57" si="32">E46*$C$35</f>
        <v>81600</v>
      </c>
      <c r="F57" s="31">
        <f t="shared" si="32"/>
        <v>88000</v>
      </c>
      <c r="G57" s="31">
        <f t="shared" si="32"/>
        <v>67200</v>
      </c>
    </row>
    <row r="58" spans="1:7" s="28" customFormat="1">
      <c r="B58" s="45" t="s">
        <v>29</v>
      </c>
      <c r="C58" s="36"/>
      <c r="D58" s="31">
        <f>D51*$C$36</f>
        <v>2724</v>
      </c>
      <c r="E58" s="31">
        <f t="shared" ref="E58:G58" si="33">E51*$C$36</f>
        <v>1956</v>
      </c>
      <c r="F58" s="31">
        <f t="shared" si="33"/>
        <v>1248</v>
      </c>
      <c r="G58" s="31">
        <f t="shared" si="33"/>
        <v>1780</v>
      </c>
    </row>
    <row r="60" spans="1:7" s="28" customFormat="1">
      <c r="B60" s="49" t="s">
        <v>36</v>
      </c>
      <c r="C60" s="50"/>
      <c r="D60" s="51"/>
      <c r="E60" s="51"/>
      <c r="F60" s="51"/>
      <c r="G60" s="51"/>
    </row>
    <row r="61" spans="1:7" s="28" customFormat="1">
      <c r="B61" s="28" t="s">
        <v>37</v>
      </c>
      <c r="C61" s="52">
        <v>50000</v>
      </c>
      <c r="D61" s="31"/>
      <c r="E61" s="31"/>
      <c r="F61" s="31"/>
      <c r="G61" s="31"/>
    </row>
    <row r="62" spans="1:7" s="28" customFormat="1">
      <c r="B62" s="28" t="s">
        <v>38</v>
      </c>
      <c r="C62" s="52">
        <v>40000</v>
      </c>
      <c r="D62" s="31"/>
      <c r="E62" s="31"/>
      <c r="F62" s="31"/>
      <c r="G62" s="31"/>
    </row>
    <row r="64" spans="1:7">
      <c r="B64" s="70" t="s">
        <v>40</v>
      </c>
      <c r="C64" s="70"/>
      <c r="D64" s="70"/>
      <c r="E64" s="70"/>
      <c r="F64" s="70"/>
      <c r="G64" s="70"/>
    </row>
    <row r="65" spans="2:7">
      <c r="C65" s="9">
        <f>C69/C68</f>
        <v>11.363636363636363</v>
      </c>
    </row>
    <row r="66" spans="2:7">
      <c r="B66" s="16" t="s">
        <v>41</v>
      </c>
      <c r="C66" s="17"/>
      <c r="D66" s="18"/>
      <c r="E66" s="18"/>
      <c r="F66" s="18"/>
      <c r="G66" s="18"/>
    </row>
    <row r="67" spans="2:7" s="28" customFormat="1">
      <c r="B67" s="28" t="s">
        <v>42</v>
      </c>
      <c r="C67" s="36">
        <v>5</v>
      </c>
      <c r="D67" s="30">
        <f>D32*$C$67</f>
        <v>6300</v>
      </c>
      <c r="E67" s="30">
        <f t="shared" ref="E67:G67" si="34">E32*$C$67</f>
        <v>5100</v>
      </c>
      <c r="F67" s="30">
        <f t="shared" si="34"/>
        <v>3000</v>
      </c>
      <c r="G67" s="30">
        <f t="shared" si="34"/>
        <v>4200</v>
      </c>
    </row>
    <row r="68" spans="2:7" s="28" customFormat="1">
      <c r="B68" s="28" t="s">
        <v>43</v>
      </c>
      <c r="C68" s="36">
        <v>220</v>
      </c>
      <c r="D68" s="31">
        <f>D67/$C$68</f>
        <v>28.636363636363637</v>
      </c>
      <c r="E68" s="31">
        <f t="shared" ref="E68:G68" si="35">E67/$C$68</f>
        <v>23.181818181818183</v>
      </c>
      <c r="F68" s="31">
        <f t="shared" si="35"/>
        <v>13.636363636363637</v>
      </c>
      <c r="G68" s="31">
        <f t="shared" si="35"/>
        <v>19.09090909090909</v>
      </c>
    </row>
    <row r="69" spans="2:7" s="28" customFormat="1">
      <c r="B69" s="28" t="s">
        <v>44</v>
      </c>
      <c r="C69" s="36">
        <v>2500</v>
      </c>
      <c r="D69" s="31">
        <f>ROUNDUP(D68,0)</f>
        <v>29</v>
      </c>
      <c r="E69" s="31">
        <f t="shared" ref="E69:G69" si="36">ROUNDUP(E68,0)</f>
        <v>24</v>
      </c>
      <c r="F69" s="31">
        <f t="shared" si="36"/>
        <v>14</v>
      </c>
      <c r="G69" s="31">
        <f t="shared" si="36"/>
        <v>20</v>
      </c>
    </row>
    <row r="70" spans="2:7" s="28" customFormat="1">
      <c r="C70" s="36"/>
      <c r="D70" s="31">
        <f>D69*$C$69*3</f>
        <v>217500</v>
      </c>
      <c r="E70" s="31">
        <f t="shared" ref="E70:G70" si="37">E69*$C$69*3</f>
        <v>180000</v>
      </c>
      <c r="F70" s="31">
        <f t="shared" si="37"/>
        <v>105000</v>
      </c>
      <c r="G70" s="31">
        <f t="shared" si="37"/>
        <v>150000</v>
      </c>
    </row>
    <row r="71" spans="2:7" s="28" customFormat="1">
      <c r="B71" s="28" t="s">
        <v>45</v>
      </c>
      <c r="C71" s="29">
        <v>0.2</v>
      </c>
      <c r="D71" s="31">
        <f>C$71*D70</f>
        <v>43500</v>
      </c>
      <c r="E71" s="31">
        <f>C$71*E70</f>
        <v>36000</v>
      </c>
      <c r="F71" s="31">
        <f>C$71*F70</f>
        <v>21000</v>
      </c>
      <c r="G71" s="31">
        <f>C$71*G70</f>
        <v>30000</v>
      </c>
    </row>
    <row r="72" spans="2:7" s="28" customFormat="1">
      <c r="B72" s="28" t="s">
        <v>46</v>
      </c>
      <c r="C72" s="29">
        <v>0.08</v>
      </c>
      <c r="D72" s="31">
        <f>$C72*D70</f>
        <v>17400</v>
      </c>
      <c r="E72" s="31">
        <f t="shared" ref="E72:G72" si="38">$C72*E70</f>
        <v>14400</v>
      </c>
      <c r="F72" s="31">
        <f t="shared" si="38"/>
        <v>8400</v>
      </c>
      <c r="G72" s="31">
        <f t="shared" si="38"/>
        <v>12000</v>
      </c>
    </row>
    <row r="73" spans="2:7" s="28" customFormat="1">
      <c r="B73" s="28" t="s">
        <v>47</v>
      </c>
      <c r="C73" s="29">
        <v>0.08</v>
      </c>
      <c r="D73" s="31">
        <f>$C$73*D70</f>
        <v>17400</v>
      </c>
      <c r="E73" s="31">
        <f t="shared" ref="E73:G73" si="39">$C$73*E70</f>
        <v>14400</v>
      </c>
      <c r="F73" s="31">
        <f t="shared" si="39"/>
        <v>8400</v>
      </c>
      <c r="G73" s="31">
        <f t="shared" si="39"/>
        <v>12000</v>
      </c>
    </row>
    <row r="74" spans="2:7" s="53" customFormat="1" ht="18.75">
      <c r="B74" s="53" t="s">
        <v>48</v>
      </c>
      <c r="C74" s="54">
        <v>7.4999999999999997E-2</v>
      </c>
      <c r="D74" s="38">
        <f>$C$74*D70</f>
        <v>16312.5</v>
      </c>
      <c r="E74" s="38">
        <f t="shared" ref="E74:G74" si="40">$C$74*E70</f>
        <v>13500</v>
      </c>
      <c r="F74" s="38">
        <f t="shared" si="40"/>
        <v>7875</v>
      </c>
      <c r="G74" s="38">
        <f t="shared" si="40"/>
        <v>11250</v>
      </c>
    </row>
    <row r="75" spans="2:7" s="28" customFormat="1">
      <c r="B75" s="28" t="s">
        <v>49</v>
      </c>
      <c r="C75" s="29">
        <v>0.04</v>
      </c>
      <c r="D75" s="31">
        <f>$C$75*D70</f>
        <v>8700</v>
      </c>
      <c r="E75" s="31">
        <f t="shared" ref="E75:G75" si="41">$C$75*E70</f>
        <v>7200</v>
      </c>
      <c r="F75" s="31">
        <f t="shared" si="41"/>
        <v>4200</v>
      </c>
      <c r="G75" s="31">
        <f t="shared" si="41"/>
        <v>6000</v>
      </c>
    </row>
    <row r="76" spans="2:7" s="28" customFormat="1">
      <c r="B76" s="28" t="s">
        <v>50</v>
      </c>
      <c r="C76" s="55"/>
      <c r="D76" s="31">
        <f>D69*$C$69*(3/12)</f>
        <v>18125</v>
      </c>
      <c r="E76" s="31">
        <f t="shared" ref="E76:G76" si="42">E69*$C$69*(3/12)</f>
        <v>15000</v>
      </c>
      <c r="F76" s="31">
        <f t="shared" si="42"/>
        <v>8750</v>
      </c>
      <c r="G76" s="31">
        <f t="shared" si="42"/>
        <v>12500</v>
      </c>
    </row>
    <row r="77" spans="2:7" s="28" customFormat="1">
      <c r="B77" s="28" t="s">
        <v>51</v>
      </c>
      <c r="C77" s="36"/>
      <c r="D77" s="31">
        <f>+(D69*$C$69*(0.25))*1.33333</f>
        <v>24166.606249999997</v>
      </c>
      <c r="E77" s="31">
        <f t="shared" ref="E77:G77" si="43">+(E69*$C$69*(0.25))*1.33333</f>
        <v>19999.949999999997</v>
      </c>
      <c r="F77" s="31">
        <f t="shared" si="43"/>
        <v>11666.637499999999</v>
      </c>
      <c r="G77" s="31">
        <f t="shared" si="43"/>
        <v>16666.625</v>
      </c>
    </row>
    <row r="78" spans="2:7" s="28" customFormat="1">
      <c r="C78" s="36"/>
      <c r="D78" s="31">
        <f>SUM(D71:D77)-D72-D74</f>
        <v>111891.60625000001</v>
      </c>
      <c r="E78" s="31">
        <f t="shared" ref="E78:G78" si="44">SUM(E71:E77)</f>
        <v>120499.95</v>
      </c>
      <c r="F78" s="31">
        <f t="shared" si="44"/>
        <v>70291.637499999997</v>
      </c>
      <c r="G78" s="31">
        <f t="shared" si="44"/>
        <v>100416.625</v>
      </c>
    </row>
    <row r="80" spans="2:7" s="28" customFormat="1">
      <c r="B80" s="28" t="s">
        <v>52</v>
      </c>
      <c r="C80" s="36"/>
      <c r="D80" s="31">
        <v>2.5</v>
      </c>
      <c r="E80" s="31">
        <v>2.5</v>
      </c>
      <c r="F80" s="31">
        <v>1.5</v>
      </c>
      <c r="G80" s="31">
        <v>1.5</v>
      </c>
    </row>
    <row r="81" spans="2:7" s="28" customFormat="1">
      <c r="C81" s="36"/>
      <c r="D81" s="31">
        <v>1</v>
      </c>
      <c r="E81" s="31">
        <v>1</v>
      </c>
      <c r="F81" s="31">
        <v>2</v>
      </c>
      <c r="G81" s="31">
        <v>2</v>
      </c>
    </row>
    <row r="82" spans="2:7" s="28" customFormat="1">
      <c r="C82" s="36"/>
      <c r="D82" s="31"/>
      <c r="E82" s="31"/>
      <c r="F82" s="31"/>
      <c r="G82" s="31"/>
    </row>
    <row r="83" spans="2:7" s="28" customFormat="1">
      <c r="B83" s="28" t="s">
        <v>53</v>
      </c>
      <c r="C83" s="36"/>
      <c r="D83" s="31">
        <f>D29*D80</f>
        <v>3150</v>
      </c>
      <c r="E83" s="31">
        <f t="shared" ref="E83:G83" si="45">E29*E80</f>
        <v>2550</v>
      </c>
      <c r="F83" s="31">
        <f t="shared" si="45"/>
        <v>900</v>
      </c>
      <c r="G83" s="31">
        <f t="shared" si="45"/>
        <v>1260</v>
      </c>
    </row>
    <row r="84" spans="2:7" s="28" customFormat="1">
      <c r="B84" s="28" t="s">
        <v>54</v>
      </c>
      <c r="C84" s="36"/>
      <c r="D84" s="31">
        <f>D29*D81</f>
        <v>1260</v>
      </c>
      <c r="E84" s="31">
        <f t="shared" ref="E84:G84" si="46">E29*E81</f>
        <v>1020</v>
      </c>
      <c r="F84" s="31">
        <f t="shared" si="46"/>
        <v>1200</v>
      </c>
      <c r="G84" s="31">
        <f t="shared" si="46"/>
        <v>1680</v>
      </c>
    </row>
    <row r="85" spans="2:7" s="28" customFormat="1">
      <c r="B85" s="28" t="s">
        <v>55</v>
      </c>
      <c r="C85" s="36"/>
      <c r="D85" s="31">
        <v>320</v>
      </c>
      <c r="E85" s="31">
        <v>320</v>
      </c>
      <c r="F85" s="31">
        <v>320</v>
      </c>
      <c r="G85" s="31">
        <v>320</v>
      </c>
    </row>
    <row r="86" spans="2:7" s="28" customFormat="1">
      <c r="C86" s="36"/>
      <c r="D86" s="35">
        <f t="shared" ref="D86:G86" si="47">SUM(D83:D85)</f>
        <v>4730</v>
      </c>
      <c r="E86" s="35">
        <f t="shared" si="47"/>
        <v>3890</v>
      </c>
      <c r="F86" s="35">
        <f t="shared" si="47"/>
        <v>2420</v>
      </c>
      <c r="G86" s="35">
        <f t="shared" si="47"/>
        <v>3260</v>
      </c>
    </row>
    <row r="87" spans="2:7" s="28" customFormat="1">
      <c r="C87" s="36"/>
      <c r="D87" s="31">
        <f>+D85/1260</f>
        <v>0.25396825396825395</v>
      </c>
      <c r="E87" s="31"/>
      <c r="F87" s="31"/>
      <c r="G87" s="31"/>
    </row>
    <row r="89" spans="2:7">
      <c r="B89" s="19" t="s">
        <v>57</v>
      </c>
      <c r="C89" s="20"/>
      <c r="D89" s="21"/>
      <c r="E89" s="21"/>
      <c r="F89" s="21"/>
      <c r="G89" s="21"/>
    </row>
    <row r="90" spans="2:7">
      <c r="B90" s="1" t="s">
        <v>58</v>
      </c>
    </row>
    <row r="91" spans="2:7" s="12" customFormat="1">
      <c r="B91" s="12" t="s">
        <v>60</v>
      </c>
      <c r="C91" s="13"/>
      <c r="D91" s="14">
        <v>350</v>
      </c>
      <c r="E91" s="14">
        <v>350</v>
      </c>
      <c r="F91" s="14">
        <v>350</v>
      </c>
      <c r="G91" s="14">
        <v>350</v>
      </c>
    </row>
    <row r="92" spans="2:7">
      <c r="B92" s="1" t="s">
        <v>61</v>
      </c>
      <c r="D92" s="2">
        <v>75</v>
      </c>
      <c r="E92" s="2">
        <v>75</v>
      </c>
      <c r="F92" s="2">
        <v>75</v>
      </c>
      <c r="G92" s="2">
        <v>75</v>
      </c>
    </row>
    <row r="93" spans="2:7" s="12" customFormat="1">
      <c r="B93" s="12" t="s">
        <v>62</v>
      </c>
      <c r="C93" s="13"/>
      <c r="D93" s="14">
        <v>10</v>
      </c>
      <c r="E93" s="14">
        <v>10</v>
      </c>
      <c r="F93" s="14">
        <v>10</v>
      </c>
      <c r="G93" s="14">
        <v>10</v>
      </c>
    </row>
    <row r="94" spans="2:7" s="12" customFormat="1">
      <c r="B94" s="12" t="s">
        <v>63</v>
      </c>
      <c r="C94" s="13"/>
      <c r="D94" s="14">
        <v>5</v>
      </c>
      <c r="E94" s="14">
        <v>5</v>
      </c>
      <c r="F94" s="14">
        <v>5</v>
      </c>
      <c r="G94" s="14">
        <v>5</v>
      </c>
    </row>
    <row r="95" spans="2:7">
      <c r="B95" s="1" t="s">
        <v>59</v>
      </c>
    </row>
    <row r="96" spans="2:7">
      <c r="B96" s="1" t="s">
        <v>64</v>
      </c>
      <c r="D96" s="2">
        <v>50</v>
      </c>
      <c r="E96" s="2">
        <v>50</v>
      </c>
      <c r="F96" s="2">
        <v>50</v>
      </c>
      <c r="G96" s="2">
        <v>50</v>
      </c>
    </row>
    <row r="97" spans="2:7">
      <c r="B97" s="1" t="s">
        <v>65</v>
      </c>
      <c r="D97" s="2">
        <v>500</v>
      </c>
      <c r="E97" s="2">
        <v>500</v>
      </c>
      <c r="F97" s="2">
        <v>500</v>
      </c>
      <c r="G97" s="2">
        <v>500</v>
      </c>
    </row>
  </sheetData>
  <mergeCells count="3">
    <mergeCell ref="B23:G23"/>
    <mergeCell ref="B53:G53"/>
    <mergeCell ref="B64:G6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C42" sqref="C42"/>
    </sheetView>
  </sheetViews>
  <sheetFormatPr defaultRowHeight="14.25"/>
  <cols>
    <col min="1" max="1" width="22.25" bestFit="1" customWidth="1"/>
    <col min="2" max="2" width="4.875" bestFit="1" customWidth="1"/>
    <col min="3" max="3" width="11.125" style="60" bestFit="1" customWidth="1"/>
    <col min="4" max="4" width="11.125" style="61" customWidth="1"/>
    <col min="5" max="5" width="11.125" style="64" customWidth="1"/>
    <col min="6" max="6" width="11.125" style="25" bestFit="1" customWidth="1"/>
    <col min="7" max="7" width="11.125" style="25" customWidth="1"/>
    <col min="8" max="8" width="11.125" style="25" bestFit="1" customWidth="1"/>
    <col min="9" max="9" width="11.125" style="25" customWidth="1"/>
    <col min="10" max="10" width="11.125" style="25" bestFit="1" customWidth="1"/>
    <col min="11" max="11" width="10.125" style="25" bestFit="1" customWidth="1"/>
  </cols>
  <sheetData>
    <row r="1" spans="1:11">
      <c r="C1" s="56" t="s">
        <v>108</v>
      </c>
      <c r="D1" s="57" t="s">
        <v>109</v>
      </c>
      <c r="F1" s="25" t="s">
        <v>108</v>
      </c>
      <c r="G1" s="25" t="s">
        <v>110</v>
      </c>
    </row>
    <row r="2" spans="1:11" s="22" customFormat="1">
      <c r="A2" s="22" t="s">
        <v>66</v>
      </c>
      <c r="C2" s="58" t="s">
        <v>70</v>
      </c>
      <c r="D2" s="59"/>
      <c r="E2" s="65"/>
      <c r="F2" s="24" t="s">
        <v>71</v>
      </c>
      <c r="G2" s="24"/>
      <c r="H2" s="24" t="s">
        <v>72</v>
      </c>
      <c r="I2" s="24"/>
      <c r="J2" s="24" t="s">
        <v>73</v>
      </c>
      <c r="K2" s="24"/>
    </row>
    <row r="3" spans="1:11">
      <c r="A3" t="s">
        <v>78</v>
      </c>
      <c r="B3">
        <v>1400</v>
      </c>
      <c r="C3" s="60">
        <f>B3*Plan1!D9</f>
        <v>492646.25955347304</v>
      </c>
      <c r="D3" s="61">
        <v>325000</v>
      </c>
      <c r="E3" s="67">
        <f>(D3/C3)-1</f>
        <v>-0.34029743716196081</v>
      </c>
      <c r="F3" s="25">
        <f>Plan1!E13</f>
        <v>428349.08492921985</v>
      </c>
      <c r="H3" s="25">
        <f>Plan1!F13</f>
        <v>228693.428781166</v>
      </c>
      <c r="J3" s="25">
        <f>Plan1!G13</f>
        <v>244196.55</v>
      </c>
    </row>
    <row r="4" spans="1:11">
      <c r="A4" t="s">
        <v>76</v>
      </c>
    </row>
    <row r="5" spans="1:11">
      <c r="A5" t="s">
        <v>77</v>
      </c>
    </row>
    <row r="6" spans="1:11">
      <c r="A6" t="s">
        <v>79</v>
      </c>
      <c r="B6">
        <v>1400</v>
      </c>
      <c r="C6" s="60">
        <f>B6*145.55</f>
        <v>203770.00000000003</v>
      </c>
    </row>
    <row r="7" spans="1:11">
      <c r="A7" t="s">
        <v>80</v>
      </c>
    </row>
    <row r="8" spans="1:11">
      <c r="A8" t="s">
        <v>81</v>
      </c>
    </row>
    <row r="9" spans="1:11">
      <c r="A9" t="s">
        <v>82</v>
      </c>
    </row>
    <row r="10" spans="1:11">
      <c r="A10" t="s">
        <v>106</v>
      </c>
      <c r="C10" s="60">
        <f>SUM(Plan1!D91:D97)</f>
        <v>990</v>
      </c>
      <c r="F10" s="25">
        <f>SUM(Plan1!E91:E97)</f>
        <v>990</v>
      </c>
      <c r="H10" s="25">
        <f>SUM(Plan1!F91:F97)</f>
        <v>990</v>
      </c>
      <c r="J10" s="25">
        <f>SUM(Plan1!G91:G97)</f>
        <v>990</v>
      </c>
    </row>
    <row r="11" spans="1:11">
      <c r="A11" t="s">
        <v>83</v>
      </c>
    </row>
    <row r="12" spans="1:11">
      <c r="A12" t="s">
        <v>89</v>
      </c>
      <c r="C12" s="60">
        <f>SUM(Plan1!D18:D19)</f>
        <v>23400.697328789971</v>
      </c>
      <c r="F12" s="25">
        <f>SUM(Plan1!E18:E19)</f>
        <v>21417.454246460995</v>
      </c>
      <c r="H12" s="25">
        <f>SUM(Plan1!F18:F19)</f>
        <v>11434.6714390583</v>
      </c>
      <c r="J12" s="25">
        <f>SUM(Plan1!G18:G19)</f>
        <v>12209.827499999999</v>
      </c>
    </row>
    <row r="13" spans="1:11">
      <c r="A13" t="s">
        <v>90</v>
      </c>
      <c r="C13" s="60">
        <f>Plan1!D20</f>
        <v>24000</v>
      </c>
      <c r="F13" s="25">
        <f>Plan1!E20</f>
        <v>24000</v>
      </c>
      <c r="H13" s="25">
        <f>Plan1!F20</f>
        <v>24000</v>
      </c>
      <c r="J13" s="25">
        <f>Plan1!G20</f>
        <v>24000</v>
      </c>
    </row>
    <row r="14" spans="1:11">
      <c r="A14" t="s">
        <v>91</v>
      </c>
      <c r="C14" s="60">
        <f>Plan1!D21</f>
        <v>50</v>
      </c>
      <c r="F14" s="25">
        <f>Plan1!E21</f>
        <v>50</v>
      </c>
      <c r="H14" s="25">
        <f>Plan1!F21</f>
        <v>50</v>
      </c>
      <c r="J14" s="25">
        <f>Plan1!G21</f>
        <v>50</v>
      </c>
    </row>
    <row r="15" spans="1:11">
      <c r="A15" t="s">
        <v>92</v>
      </c>
      <c r="B15" s="27">
        <v>7.0000000000000007E-2</v>
      </c>
      <c r="F15" s="25">
        <f>$B$15*F23</f>
        <v>13794.095267497247</v>
      </c>
      <c r="H15" s="25">
        <f t="shared" ref="H15:K15" si="0">$B$15*H23</f>
        <v>11993.774378018159</v>
      </c>
      <c r="J15" s="25">
        <f t="shared" si="0"/>
        <v>6403.4160058726484</v>
      </c>
      <c r="K15" s="25">
        <f t="shared" si="0"/>
        <v>6837.5034000000005</v>
      </c>
    </row>
    <row r="17" spans="1:11">
      <c r="A17" t="s">
        <v>84</v>
      </c>
    </row>
    <row r="18" spans="1:11">
      <c r="A18" t="s">
        <v>101</v>
      </c>
      <c r="C18" s="60">
        <f>SUM('Plan3 (2)'!G11:G13)</f>
        <v>1150.1883533521964</v>
      </c>
      <c r="F18" s="25">
        <f>SUM(Plan3!G14:G16)</f>
        <v>1650.32872321588</v>
      </c>
      <c r="H18" s="25">
        <f>SUM('Plan3 (2)'!G17:G19)</f>
        <v>1591.9503630832601</v>
      </c>
    </row>
    <row r="19" spans="1:11" s="23" customFormat="1">
      <c r="A19" s="23" t="s">
        <v>67</v>
      </c>
      <c r="C19" s="62"/>
      <c r="D19" s="63"/>
      <c r="E19" s="66"/>
      <c r="F19" s="26"/>
      <c r="G19" s="26"/>
      <c r="H19" s="26"/>
      <c r="I19" s="26"/>
      <c r="J19" s="26"/>
      <c r="K19" s="26"/>
    </row>
    <row r="20" spans="1:11" s="23" customFormat="1">
      <c r="A20" s="23" t="s">
        <v>85</v>
      </c>
      <c r="C20" s="62"/>
      <c r="D20" s="63"/>
      <c r="E20" s="66"/>
      <c r="F20" s="26"/>
      <c r="G20" s="26"/>
      <c r="H20" s="26"/>
      <c r="I20" s="26"/>
      <c r="J20" s="26"/>
      <c r="K20" s="26"/>
    </row>
    <row r="21" spans="1:11">
      <c r="A21" t="s">
        <v>68</v>
      </c>
    </row>
    <row r="22" spans="1:11">
      <c r="A22" t="s">
        <v>74</v>
      </c>
      <c r="B22" s="27">
        <v>0.6</v>
      </c>
      <c r="C22" s="60">
        <f>C3*$B$22</f>
        <v>295587.75573208381</v>
      </c>
      <c r="F22" s="25">
        <f t="shared" ref="F22:J22" si="1">F3*$B$22</f>
        <v>257009.4509575319</v>
      </c>
      <c r="H22" s="25">
        <f t="shared" si="1"/>
        <v>137216.0572686996</v>
      </c>
      <c r="J22" s="25">
        <f t="shared" si="1"/>
        <v>146517.93</v>
      </c>
    </row>
    <row r="23" spans="1:11">
      <c r="A23" t="s">
        <v>75</v>
      </c>
      <c r="B23" s="27">
        <v>0.4</v>
      </c>
      <c r="F23" s="25">
        <f>$B$23*C3</f>
        <v>197058.50382138923</v>
      </c>
      <c r="H23" s="25">
        <f>$B$23*F3</f>
        <v>171339.63397168796</v>
      </c>
      <c r="J23" s="25">
        <f>$B$23*H3</f>
        <v>91477.371512466401</v>
      </c>
      <c r="K23" s="25">
        <f t="shared" ref="K23" si="2">$B$23*J3</f>
        <v>97678.62</v>
      </c>
    </row>
    <row r="25" spans="1:11">
      <c r="A25" t="s">
        <v>69</v>
      </c>
    </row>
    <row r="26" spans="1:11">
      <c r="A26" t="str">
        <f>A12</f>
        <v xml:space="preserve">   comissão</v>
      </c>
      <c r="C26" s="60">
        <f>C12</f>
        <v>23400.697328789971</v>
      </c>
      <c r="F26" s="25">
        <f>F12</f>
        <v>21417.454246460995</v>
      </c>
      <c r="H26" s="25">
        <f>H12</f>
        <v>11434.6714390583</v>
      </c>
      <c r="J26" s="25">
        <f>J12</f>
        <v>12209.827499999999</v>
      </c>
    </row>
    <row r="27" spans="1:11">
      <c r="A27" t="str">
        <f>A13</f>
        <v xml:space="preserve">   salários de vendedores</v>
      </c>
      <c r="C27" s="60">
        <f>C13</f>
        <v>24000</v>
      </c>
      <c r="F27" s="25">
        <f>F13</f>
        <v>24000</v>
      </c>
      <c r="H27" s="25">
        <f>H13</f>
        <v>24000</v>
      </c>
      <c r="J27" s="25">
        <f>J13</f>
        <v>24000</v>
      </c>
    </row>
    <row r="28" spans="1:11">
      <c r="A28" t="str">
        <f>A14</f>
        <v xml:space="preserve">   marketing</v>
      </c>
      <c r="C28" s="60">
        <f>C14</f>
        <v>50</v>
      </c>
      <c r="F28" s="25">
        <f>F14</f>
        <v>50</v>
      </c>
      <c r="H28" s="25">
        <f>H14</f>
        <v>50</v>
      </c>
      <c r="J28" s="25">
        <f>J14</f>
        <v>50</v>
      </c>
    </row>
    <row r="29" spans="1:11">
      <c r="A29" t="s">
        <v>93</v>
      </c>
      <c r="C29" s="60">
        <f>SUM(Plan1!D57:D58)</f>
        <v>63524</v>
      </c>
      <c r="F29" s="25">
        <f>SUM(Plan1!E57:E58)</f>
        <v>83556</v>
      </c>
      <c r="H29" s="25">
        <f>SUM(Plan1!F57:F58)</f>
        <v>89248</v>
      </c>
      <c r="J29" s="25">
        <f>SUM(Plan1!G57:G58)</f>
        <v>68980</v>
      </c>
    </row>
    <row r="30" spans="1:11">
      <c r="A30" t="s">
        <v>95</v>
      </c>
      <c r="F30" s="25">
        <f>Plan1!D56</f>
        <v>3336</v>
      </c>
      <c r="H30" s="25">
        <f>Plan1!E56</f>
        <v>2934</v>
      </c>
      <c r="J30" s="25">
        <f>Plan1!F56</f>
        <v>1872</v>
      </c>
      <c r="K30" s="25">
        <f>Plan1!G56</f>
        <v>2670</v>
      </c>
    </row>
    <row r="31" spans="1:11">
      <c r="A31" t="s">
        <v>102</v>
      </c>
      <c r="C31" s="60">
        <f>Plan1!D78</f>
        <v>111891.60625000001</v>
      </c>
      <c r="F31" s="25">
        <f>Plan1!E78</f>
        <v>120499.95</v>
      </c>
      <c r="H31" s="25">
        <f>Plan1!F78</f>
        <v>70291.637499999997</v>
      </c>
      <c r="J31" s="25">
        <f>Plan1!G78</f>
        <v>100416.625</v>
      </c>
    </row>
    <row r="32" spans="1:11">
      <c r="A32" t="s">
        <v>103</v>
      </c>
      <c r="C32" s="60">
        <f>Plan1!D83</f>
        <v>3150</v>
      </c>
      <c r="F32" s="25">
        <f>Plan1!E83</f>
        <v>2550</v>
      </c>
      <c r="H32" s="25">
        <f>Plan1!F83</f>
        <v>900</v>
      </c>
      <c r="J32" s="25">
        <f>Plan1!G83</f>
        <v>1260</v>
      </c>
    </row>
    <row r="33" spans="1:10">
      <c r="A33" t="s">
        <v>104</v>
      </c>
      <c r="C33" s="60">
        <f>Plan1!D84</f>
        <v>1260</v>
      </c>
      <c r="F33" s="25">
        <f>Plan1!E84</f>
        <v>1020</v>
      </c>
      <c r="H33" s="25">
        <f>Plan1!F84</f>
        <v>1200</v>
      </c>
      <c r="J33" s="25">
        <f>Plan1!G84</f>
        <v>1680</v>
      </c>
    </row>
    <row r="34" spans="1:10">
      <c r="A34" t="s">
        <v>105</v>
      </c>
      <c r="C34" s="60">
        <f>Plan1!D85</f>
        <v>320</v>
      </c>
      <c r="F34" s="25">
        <f>Plan1!E85</f>
        <v>320</v>
      </c>
      <c r="H34" s="25">
        <f>Plan1!F85</f>
        <v>320</v>
      </c>
      <c r="J34" s="25">
        <f>Plan1!G85</f>
        <v>320</v>
      </c>
    </row>
    <row r="35" spans="1:10">
      <c r="A35" t="s">
        <v>107</v>
      </c>
      <c r="C35" s="60">
        <f>Plan1!D91+Plan1!D93+Plan1!D94</f>
        <v>365</v>
      </c>
      <c r="F35" s="25">
        <f>Plan1!E91+Plan1!E93+Plan1!E94</f>
        <v>365</v>
      </c>
      <c r="H35" s="25">
        <f>Plan1!F91+Plan1!F93+Plan1!F94</f>
        <v>365</v>
      </c>
      <c r="J35" s="25">
        <f>Plan1!G91+Plan1!G93+Plan1!G94</f>
        <v>365</v>
      </c>
    </row>
    <row r="37" spans="1:10">
      <c r="A37" t="s">
        <v>86</v>
      </c>
    </row>
    <row r="38" spans="1:10">
      <c r="A38" t="s">
        <v>68</v>
      </c>
      <c r="C38" s="60">
        <v>90000</v>
      </c>
    </row>
    <row r="39" spans="1:10">
      <c r="A39" t="s">
        <v>69</v>
      </c>
    </row>
    <row r="42" spans="1:10">
      <c r="A42" t="s">
        <v>87</v>
      </c>
    </row>
    <row r="43" spans="1:10">
      <c r="A43" t="s">
        <v>88</v>
      </c>
    </row>
    <row r="44" spans="1:10">
      <c r="A44" t="s">
        <v>69</v>
      </c>
      <c r="C44" s="60">
        <f>3*'Plan3 (2)'!$H$12</f>
        <v>5438.01</v>
      </c>
      <c r="F44" s="25">
        <f>3*'Plan3 (2)'!$H$12</f>
        <v>5438.01</v>
      </c>
      <c r="H44" s="25">
        <f>3*'Plan3 (2)'!$H$12</f>
        <v>5438.01</v>
      </c>
      <c r="J44" s="25">
        <f>3*'Plan3 (2)'!$H$12</f>
        <v>5438.01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D8:H149"/>
  <sheetViews>
    <sheetView workbookViewId="0">
      <selection activeCell="H11" sqref="H11"/>
    </sheetView>
  </sheetViews>
  <sheetFormatPr defaultRowHeight="14.25"/>
  <cols>
    <col min="5" max="5" width="11.875" style="25" bestFit="1" customWidth="1"/>
    <col min="6" max="6" width="14" style="25" bestFit="1" customWidth="1"/>
    <col min="7" max="7" width="11.75" style="25" customWidth="1"/>
    <col min="8" max="8" width="16.625" style="25" bestFit="1" customWidth="1"/>
  </cols>
  <sheetData>
    <row r="8" spans="4:8">
      <c r="E8" s="25" t="s">
        <v>96</v>
      </c>
    </row>
    <row r="9" spans="4:8">
      <c r="G9" s="46">
        <f>(1.08^(1/12))-1</f>
        <v>6.4340301100034303E-3</v>
      </c>
    </row>
    <row r="10" spans="4:8">
      <c r="E10" s="25" t="s">
        <v>97</v>
      </c>
      <c r="F10" s="25" t="s">
        <v>98</v>
      </c>
      <c r="G10" s="25" t="s">
        <v>99</v>
      </c>
      <c r="H10" s="25" t="s">
        <v>100</v>
      </c>
    </row>
    <row r="11" spans="4:8">
      <c r="D11">
        <v>1</v>
      </c>
      <c r="E11" s="25">
        <v>90000</v>
      </c>
    </row>
    <row r="12" spans="4:8">
      <c r="D12">
        <f>+D11+1</f>
        <v>2</v>
      </c>
      <c r="E12" s="25">
        <f>E11-F12</f>
        <v>88500</v>
      </c>
      <c r="F12" s="25">
        <f>$E$11/60</f>
        <v>1500</v>
      </c>
      <c r="G12" s="25">
        <f>E11*$G$9</f>
        <v>579.06270990030873</v>
      </c>
      <c r="H12" s="25">
        <f>F12+G12</f>
        <v>2079.0627099003086</v>
      </c>
    </row>
    <row r="13" spans="4:8">
      <c r="D13">
        <f t="shared" ref="D13:D70" si="0">+D12+1</f>
        <v>3</v>
      </c>
      <c r="E13" s="25">
        <f t="shared" ref="E13:E70" si="1">E12-F13</f>
        <v>87000</v>
      </c>
      <c r="F13" s="25">
        <f t="shared" ref="F13:F70" si="2">$E$11/60</f>
        <v>1500</v>
      </c>
      <c r="G13" s="25">
        <f t="shared" ref="G13:G70" si="3">E12*$G$9</f>
        <v>569.41166473530359</v>
      </c>
      <c r="H13" s="25">
        <f t="shared" ref="H13:H70" si="4">F13+G13</f>
        <v>2069.4116647353035</v>
      </c>
    </row>
    <row r="14" spans="4:8">
      <c r="D14">
        <f t="shared" si="0"/>
        <v>4</v>
      </c>
      <c r="E14" s="25">
        <f t="shared" si="1"/>
        <v>85500</v>
      </c>
      <c r="F14" s="25">
        <f t="shared" si="2"/>
        <v>1500</v>
      </c>
      <c r="G14" s="25">
        <f t="shared" si="3"/>
        <v>559.76061957029845</v>
      </c>
      <c r="H14" s="25">
        <f t="shared" si="4"/>
        <v>2059.7606195702983</v>
      </c>
    </row>
    <row r="15" spans="4:8">
      <c r="D15">
        <f t="shared" si="0"/>
        <v>5</v>
      </c>
      <c r="E15" s="25">
        <f t="shared" si="1"/>
        <v>84000</v>
      </c>
      <c r="F15" s="25">
        <f t="shared" si="2"/>
        <v>1500</v>
      </c>
      <c r="G15" s="25">
        <f t="shared" si="3"/>
        <v>550.1095744052933</v>
      </c>
      <c r="H15" s="25">
        <f t="shared" si="4"/>
        <v>2050.1095744052932</v>
      </c>
    </row>
    <row r="16" spans="4:8">
      <c r="D16">
        <f t="shared" si="0"/>
        <v>6</v>
      </c>
      <c r="E16" s="25">
        <f t="shared" si="1"/>
        <v>82500</v>
      </c>
      <c r="F16" s="25">
        <f t="shared" si="2"/>
        <v>1500</v>
      </c>
      <c r="G16" s="25">
        <f t="shared" si="3"/>
        <v>540.45852924028816</v>
      </c>
      <c r="H16" s="25">
        <f t="shared" si="4"/>
        <v>2040.458529240288</v>
      </c>
    </row>
    <row r="17" spans="4:8">
      <c r="D17">
        <f t="shared" si="0"/>
        <v>7</v>
      </c>
      <c r="E17" s="25">
        <f t="shared" si="1"/>
        <v>81000</v>
      </c>
      <c r="F17" s="25">
        <f t="shared" si="2"/>
        <v>1500</v>
      </c>
      <c r="G17" s="25">
        <f t="shared" si="3"/>
        <v>530.80748407528301</v>
      </c>
      <c r="H17" s="25">
        <f t="shared" si="4"/>
        <v>2030.8074840752829</v>
      </c>
    </row>
    <row r="18" spans="4:8">
      <c r="D18">
        <f t="shared" si="0"/>
        <v>8</v>
      </c>
      <c r="E18" s="25">
        <f t="shared" si="1"/>
        <v>79500</v>
      </c>
      <c r="F18" s="25">
        <f t="shared" si="2"/>
        <v>1500</v>
      </c>
      <c r="G18" s="25">
        <f t="shared" si="3"/>
        <v>521.15643891027787</v>
      </c>
      <c r="H18" s="25">
        <f t="shared" si="4"/>
        <v>2021.1564389102778</v>
      </c>
    </row>
    <row r="19" spans="4:8">
      <c r="D19">
        <f t="shared" si="0"/>
        <v>9</v>
      </c>
      <c r="E19" s="25">
        <f t="shared" si="1"/>
        <v>78000</v>
      </c>
      <c r="F19" s="25">
        <f t="shared" si="2"/>
        <v>1500</v>
      </c>
      <c r="G19" s="25">
        <f t="shared" si="3"/>
        <v>511.50539374527273</v>
      </c>
      <c r="H19" s="25">
        <f t="shared" si="4"/>
        <v>2011.5053937452726</v>
      </c>
    </row>
    <row r="20" spans="4:8">
      <c r="D20">
        <f t="shared" si="0"/>
        <v>10</v>
      </c>
      <c r="E20" s="25">
        <f t="shared" si="1"/>
        <v>76500</v>
      </c>
      <c r="F20" s="25">
        <f t="shared" si="2"/>
        <v>1500</v>
      </c>
      <c r="G20" s="25">
        <f t="shared" si="3"/>
        <v>501.85434858026758</v>
      </c>
      <c r="H20" s="25">
        <f t="shared" si="4"/>
        <v>2001.8543485802675</v>
      </c>
    </row>
    <row r="21" spans="4:8">
      <c r="D21">
        <f t="shared" si="0"/>
        <v>11</v>
      </c>
      <c r="E21" s="25">
        <f t="shared" si="1"/>
        <v>75000</v>
      </c>
      <c r="F21" s="25">
        <f t="shared" si="2"/>
        <v>1500</v>
      </c>
      <c r="G21" s="25">
        <f t="shared" si="3"/>
        <v>492.20330341526244</v>
      </c>
      <c r="H21" s="25">
        <f t="shared" si="4"/>
        <v>1992.2033034152623</v>
      </c>
    </row>
    <row r="22" spans="4:8">
      <c r="D22">
        <f t="shared" si="0"/>
        <v>12</v>
      </c>
      <c r="E22" s="25">
        <f t="shared" si="1"/>
        <v>73500</v>
      </c>
      <c r="F22" s="25">
        <f t="shared" si="2"/>
        <v>1500</v>
      </c>
      <c r="G22" s="25">
        <f t="shared" si="3"/>
        <v>482.5522582502573</v>
      </c>
      <c r="H22" s="25">
        <f t="shared" si="4"/>
        <v>1982.5522582502572</v>
      </c>
    </row>
    <row r="23" spans="4:8">
      <c r="D23">
        <f t="shared" si="0"/>
        <v>13</v>
      </c>
      <c r="E23" s="25">
        <f t="shared" si="1"/>
        <v>72000</v>
      </c>
      <c r="F23" s="25">
        <f t="shared" si="2"/>
        <v>1500</v>
      </c>
      <c r="G23" s="25">
        <f t="shared" si="3"/>
        <v>472.90121308525215</v>
      </c>
      <c r="H23" s="25">
        <f t="shared" si="4"/>
        <v>1972.901213085252</v>
      </c>
    </row>
    <row r="24" spans="4:8">
      <c r="D24">
        <f t="shared" si="0"/>
        <v>14</v>
      </c>
      <c r="E24" s="25">
        <f t="shared" si="1"/>
        <v>70500</v>
      </c>
      <c r="F24" s="25">
        <f t="shared" si="2"/>
        <v>1500</v>
      </c>
      <c r="G24" s="25">
        <f t="shared" si="3"/>
        <v>463.25016792024701</v>
      </c>
      <c r="H24" s="25">
        <f t="shared" si="4"/>
        <v>1963.2501679202469</v>
      </c>
    </row>
    <row r="25" spans="4:8">
      <c r="D25">
        <f t="shared" si="0"/>
        <v>15</v>
      </c>
      <c r="E25" s="25">
        <f t="shared" si="1"/>
        <v>69000</v>
      </c>
      <c r="F25" s="25">
        <f t="shared" si="2"/>
        <v>1500</v>
      </c>
      <c r="G25" s="25">
        <f t="shared" si="3"/>
        <v>453.59912275524181</v>
      </c>
      <c r="H25" s="25">
        <f t="shared" si="4"/>
        <v>1953.5991227552418</v>
      </c>
    </row>
    <row r="26" spans="4:8">
      <c r="D26">
        <f t="shared" si="0"/>
        <v>16</v>
      </c>
      <c r="E26" s="25">
        <f t="shared" si="1"/>
        <v>67500</v>
      </c>
      <c r="F26" s="25">
        <f t="shared" si="2"/>
        <v>1500</v>
      </c>
      <c r="G26" s="25">
        <f t="shared" si="3"/>
        <v>443.94807759023666</v>
      </c>
      <c r="H26" s="25">
        <f t="shared" si="4"/>
        <v>1943.9480775902366</v>
      </c>
    </row>
    <row r="27" spans="4:8">
      <c r="D27">
        <f t="shared" si="0"/>
        <v>17</v>
      </c>
      <c r="E27" s="25">
        <f t="shared" si="1"/>
        <v>66000</v>
      </c>
      <c r="F27" s="25">
        <f t="shared" si="2"/>
        <v>1500</v>
      </c>
      <c r="G27" s="25">
        <f t="shared" si="3"/>
        <v>434.29703242523152</v>
      </c>
      <c r="H27" s="25">
        <f t="shared" si="4"/>
        <v>1934.2970324252315</v>
      </c>
    </row>
    <row r="28" spans="4:8">
      <c r="D28">
        <f t="shared" si="0"/>
        <v>18</v>
      </c>
      <c r="E28" s="25">
        <f t="shared" si="1"/>
        <v>64500</v>
      </c>
      <c r="F28" s="25">
        <f t="shared" si="2"/>
        <v>1500</v>
      </c>
      <c r="G28" s="25">
        <f t="shared" si="3"/>
        <v>424.64598726022638</v>
      </c>
      <c r="H28" s="25">
        <f t="shared" si="4"/>
        <v>1924.6459872602263</v>
      </c>
    </row>
    <row r="29" spans="4:8">
      <c r="D29">
        <f t="shared" si="0"/>
        <v>19</v>
      </c>
      <c r="E29" s="25">
        <f t="shared" si="1"/>
        <v>63000</v>
      </c>
      <c r="F29" s="25">
        <f t="shared" si="2"/>
        <v>1500</v>
      </c>
      <c r="G29" s="25">
        <f t="shared" si="3"/>
        <v>414.99494209522123</v>
      </c>
      <c r="H29" s="25">
        <f t="shared" si="4"/>
        <v>1914.9949420952212</v>
      </c>
    </row>
    <row r="30" spans="4:8">
      <c r="D30">
        <f t="shared" si="0"/>
        <v>20</v>
      </c>
      <c r="E30" s="25">
        <f t="shared" si="1"/>
        <v>61500</v>
      </c>
      <c r="F30" s="25">
        <f t="shared" si="2"/>
        <v>1500</v>
      </c>
      <c r="G30" s="25">
        <f t="shared" si="3"/>
        <v>405.34389693021609</v>
      </c>
      <c r="H30" s="25">
        <f t="shared" si="4"/>
        <v>1905.343896930216</v>
      </c>
    </row>
    <row r="31" spans="4:8">
      <c r="D31">
        <f t="shared" si="0"/>
        <v>21</v>
      </c>
      <c r="E31" s="25">
        <f t="shared" si="1"/>
        <v>60000</v>
      </c>
      <c r="F31" s="25">
        <f t="shared" si="2"/>
        <v>1500</v>
      </c>
      <c r="G31" s="25">
        <f t="shared" si="3"/>
        <v>395.69285176521095</v>
      </c>
      <c r="H31" s="25">
        <f t="shared" si="4"/>
        <v>1895.6928517652109</v>
      </c>
    </row>
    <row r="32" spans="4:8">
      <c r="D32">
        <f t="shared" si="0"/>
        <v>22</v>
      </c>
      <c r="E32" s="25">
        <f t="shared" si="1"/>
        <v>58500</v>
      </c>
      <c r="F32" s="25">
        <f t="shared" si="2"/>
        <v>1500</v>
      </c>
      <c r="G32" s="25">
        <f t="shared" si="3"/>
        <v>386.0418066002058</v>
      </c>
      <c r="H32" s="25">
        <f t="shared" si="4"/>
        <v>1886.0418066002057</v>
      </c>
    </row>
    <row r="33" spans="4:8">
      <c r="D33">
        <f t="shared" si="0"/>
        <v>23</v>
      </c>
      <c r="E33" s="25">
        <f t="shared" si="1"/>
        <v>57000</v>
      </c>
      <c r="F33" s="25">
        <f t="shared" si="2"/>
        <v>1500</v>
      </c>
      <c r="G33" s="25">
        <f t="shared" si="3"/>
        <v>376.39076143520066</v>
      </c>
      <c r="H33" s="25">
        <f t="shared" si="4"/>
        <v>1876.3907614352006</v>
      </c>
    </row>
    <row r="34" spans="4:8">
      <c r="D34">
        <f t="shared" si="0"/>
        <v>24</v>
      </c>
      <c r="E34" s="25">
        <f t="shared" si="1"/>
        <v>55500</v>
      </c>
      <c r="F34" s="25">
        <f t="shared" si="2"/>
        <v>1500</v>
      </c>
      <c r="G34" s="25">
        <f t="shared" si="3"/>
        <v>366.73971627019552</v>
      </c>
      <c r="H34" s="25">
        <f t="shared" si="4"/>
        <v>1866.7397162701955</v>
      </c>
    </row>
    <row r="35" spans="4:8">
      <c r="D35">
        <f t="shared" si="0"/>
        <v>25</v>
      </c>
      <c r="E35" s="25">
        <f t="shared" si="1"/>
        <v>54000</v>
      </c>
      <c r="F35" s="25">
        <f t="shared" si="2"/>
        <v>1500</v>
      </c>
      <c r="G35" s="25">
        <f t="shared" si="3"/>
        <v>357.08867110519037</v>
      </c>
      <c r="H35" s="25">
        <f t="shared" si="4"/>
        <v>1857.0886711051903</v>
      </c>
    </row>
    <row r="36" spans="4:8">
      <c r="D36">
        <f t="shared" si="0"/>
        <v>26</v>
      </c>
      <c r="E36" s="25">
        <f t="shared" si="1"/>
        <v>52500</v>
      </c>
      <c r="F36" s="25">
        <f t="shared" si="2"/>
        <v>1500</v>
      </c>
      <c r="G36" s="25">
        <f t="shared" si="3"/>
        <v>347.43762594018523</v>
      </c>
      <c r="H36" s="25">
        <f t="shared" si="4"/>
        <v>1847.4376259401852</v>
      </c>
    </row>
    <row r="37" spans="4:8">
      <c r="D37">
        <f t="shared" si="0"/>
        <v>27</v>
      </c>
      <c r="E37" s="25">
        <f t="shared" si="1"/>
        <v>51000</v>
      </c>
      <c r="F37" s="25">
        <f t="shared" si="2"/>
        <v>1500</v>
      </c>
      <c r="G37" s="25">
        <f t="shared" si="3"/>
        <v>337.78658077518008</v>
      </c>
      <c r="H37" s="25">
        <f t="shared" si="4"/>
        <v>1837.78658077518</v>
      </c>
    </row>
    <row r="38" spans="4:8">
      <c r="D38">
        <f t="shared" si="0"/>
        <v>28</v>
      </c>
      <c r="E38" s="25">
        <f t="shared" si="1"/>
        <v>49500</v>
      </c>
      <c r="F38" s="25">
        <f t="shared" si="2"/>
        <v>1500</v>
      </c>
      <c r="G38" s="25">
        <f t="shared" si="3"/>
        <v>328.13553561017494</v>
      </c>
      <c r="H38" s="25">
        <f t="shared" si="4"/>
        <v>1828.1355356101749</v>
      </c>
    </row>
    <row r="39" spans="4:8">
      <c r="D39">
        <f t="shared" si="0"/>
        <v>29</v>
      </c>
      <c r="E39" s="25">
        <f t="shared" si="1"/>
        <v>48000</v>
      </c>
      <c r="F39" s="25">
        <f t="shared" si="2"/>
        <v>1500</v>
      </c>
      <c r="G39" s="25">
        <f t="shared" si="3"/>
        <v>318.4844904451698</v>
      </c>
      <c r="H39" s="25">
        <f t="shared" si="4"/>
        <v>1818.4844904451697</v>
      </c>
    </row>
    <row r="40" spans="4:8">
      <c r="D40">
        <f t="shared" si="0"/>
        <v>30</v>
      </c>
      <c r="E40" s="25">
        <f t="shared" si="1"/>
        <v>46500</v>
      </c>
      <c r="F40" s="25">
        <f t="shared" si="2"/>
        <v>1500</v>
      </c>
      <c r="G40" s="25">
        <f t="shared" si="3"/>
        <v>308.83344528016465</v>
      </c>
      <c r="H40" s="25">
        <f t="shared" si="4"/>
        <v>1808.8334452801646</v>
      </c>
    </row>
    <row r="41" spans="4:8">
      <c r="D41">
        <f t="shared" si="0"/>
        <v>31</v>
      </c>
      <c r="E41" s="25">
        <f t="shared" si="1"/>
        <v>45000</v>
      </c>
      <c r="F41" s="25">
        <f t="shared" si="2"/>
        <v>1500</v>
      </c>
      <c r="G41" s="25">
        <f t="shared" si="3"/>
        <v>299.18240011515951</v>
      </c>
      <c r="H41" s="25">
        <f t="shared" si="4"/>
        <v>1799.1824001151595</v>
      </c>
    </row>
    <row r="42" spans="4:8">
      <c r="D42">
        <f t="shared" si="0"/>
        <v>32</v>
      </c>
      <c r="E42" s="25">
        <f t="shared" si="1"/>
        <v>43500</v>
      </c>
      <c r="F42" s="25">
        <f t="shared" si="2"/>
        <v>1500</v>
      </c>
      <c r="G42" s="25">
        <f t="shared" si="3"/>
        <v>289.53135495015437</v>
      </c>
      <c r="H42" s="25">
        <f t="shared" si="4"/>
        <v>1789.5313549501543</v>
      </c>
    </row>
    <row r="43" spans="4:8">
      <c r="D43">
        <f t="shared" si="0"/>
        <v>33</v>
      </c>
      <c r="E43" s="25">
        <f t="shared" si="1"/>
        <v>42000</v>
      </c>
      <c r="F43" s="25">
        <f t="shared" si="2"/>
        <v>1500</v>
      </c>
      <c r="G43" s="25">
        <f t="shared" si="3"/>
        <v>279.88030978514922</v>
      </c>
      <c r="H43" s="25">
        <f t="shared" si="4"/>
        <v>1779.8803097851492</v>
      </c>
    </row>
    <row r="44" spans="4:8">
      <c r="D44">
        <f t="shared" si="0"/>
        <v>34</v>
      </c>
      <c r="E44" s="25">
        <f t="shared" si="1"/>
        <v>40500</v>
      </c>
      <c r="F44" s="25">
        <f t="shared" si="2"/>
        <v>1500</v>
      </c>
      <c r="G44" s="25">
        <f t="shared" si="3"/>
        <v>270.22926462014408</v>
      </c>
      <c r="H44" s="25">
        <f t="shared" si="4"/>
        <v>1770.229264620144</v>
      </c>
    </row>
    <row r="45" spans="4:8">
      <c r="D45">
        <f t="shared" si="0"/>
        <v>35</v>
      </c>
      <c r="E45" s="25">
        <f t="shared" si="1"/>
        <v>39000</v>
      </c>
      <c r="F45" s="25">
        <f t="shared" si="2"/>
        <v>1500</v>
      </c>
      <c r="G45" s="25">
        <f t="shared" si="3"/>
        <v>260.57821945513894</v>
      </c>
      <c r="H45" s="25">
        <f t="shared" si="4"/>
        <v>1760.5782194551389</v>
      </c>
    </row>
    <row r="46" spans="4:8">
      <c r="D46">
        <f t="shared" si="0"/>
        <v>36</v>
      </c>
      <c r="E46" s="25">
        <f t="shared" si="1"/>
        <v>37500</v>
      </c>
      <c r="F46" s="25">
        <f t="shared" si="2"/>
        <v>1500</v>
      </c>
      <c r="G46" s="25">
        <f t="shared" si="3"/>
        <v>250.92717429013379</v>
      </c>
      <c r="H46" s="25">
        <f t="shared" si="4"/>
        <v>1750.9271742901337</v>
      </c>
    </row>
    <row r="47" spans="4:8">
      <c r="D47">
        <f t="shared" si="0"/>
        <v>37</v>
      </c>
      <c r="E47" s="25">
        <f t="shared" si="1"/>
        <v>36000</v>
      </c>
      <c r="F47" s="25">
        <f t="shared" si="2"/>
        <v>1500</v>
      </c>
      <c r="G47" s="25">
        <f t="shared" si="3"/>
        <v>241.27612912512865</v>
      </c>
      <c r="H47" s="25">
        <f t="shared" si="4"/>
        <v>1741.2761291251286</v>
      </c>
    </row>
    <row r="48" spans="4:8">
      <c r="D48">
        <f t="shared" si="0"/>
        <v>38</v>
      </c>
      <c r="E48" s="25">
        <f t="shared" si="1"/>
        <v>34500</v>
      </c>
      <c r="F48" s="25">
        <f t="shared" si="2"/>
        <v>1500</v>
      </c>
      <c r="G48" s="25">
        <f t="shared" si="3"/>
        <v>231.6250839601235</v>
      </c>
      <c r="H48" s="25">
        <f t="shared" si="4"/>
        <v>1731.6250839601234</v>
      </c>
    </row>
    <row r="49" spans="4:8">
      <c r="D49">
        <f t="shared" si="0"/>
        <v>39</v>
      </c>
      <c r="E49" s="25">
        <f t="shared" si="1"/>
        <v>33000</v>
      </c>
      <c r="F49" s="25">
        <f t="shared" si="2"/>
        <v>1500</v>
      </c>
      <c r="G49" s="25">
        <f t="shared" si="3"/>
        <v>221.97403879511833</v>
      </c>
      <c r="H49" s="25">
        <f t="shared" si="4"/>
        <v>1721.9740387951183</v>
      </c>
    </row>
    <row r="50" spans="4:8">
      <c r="D50">
        <f t="shared" si="0"/>
        <v>40</v>
      </c>
      <c r="E50" s="25">
        <f t="shared" si="1"/>
        <v>31500</v>
      </c>
      <c r="F50" s="25">
        <f t="shared" si="2"/>
        <v>1500</v>
      </c>
      <c r="G50" s="25">
        <f t="shared" si="3"/>
        <v>212.32299363011319</v>
      </c>
      <c r="H50" s="25">
        <f t="shared" si="4"/>
        <v>1712.3229936301132</v>
      </c>
    </row>
    <row r="51" spans="4:8">
      <c r="D51">
        <f t="shared" si="0"/>
        <v>41</v>
      </c>
      <c r="E51" s="25">
        <f t="shared" si="1"/>
        <v>30000</v>
      </c>
      <c r="F51" s="25">
        <f t="shared" si="2"/>
        <v>1500</v>
      </c>
      <c r="G51" s="25">
        <f t="shared" si="3"/>
        <v>202.67194846510804</v>
      </c>
      <c r="H51" s="25">
        <f t="shared" si="4"/>
        <v>1702.671948465108</v>
      </c>
    </row>
    <row r="52" spans="4:8">
      <c r="D52">
        <f t="shared" si="0"/>
        <v>42</v>
      </c>
      <c r="E52" s="25">
        <f t="shared" si="1"/>
        <v>28500</v>
      </c>
      <c r="F52" s="25">
        <f t="shared" si="2"/>
        <v>1500</v>
      </c>
      <c r="G52" s="25">
        <f t="shared" si="3"/>
        <v>193.0209033001029</v>
      </c>
      <c r="H52" s="25">
        <f t="shared" si="4"/>
        <v>1693.0209033001029</v>
      </c>
    </row>
    <row r="53" spans="4:8">
      <c r="D53">
        <f t="shared" si="0"/>
        <v>43</v>
      </c>
      <c r="E53" s="25">
        <f t="shared" si="1"/>
        <v>27000</v>
      </c>
      <c r="F53" s="25">
        <f t="shared" si="2"/>
        <v>1500</v>
      </c>
      <c r="G53" s="25">
        <f t="shared" si="3"/>
        <v>183.36985813509776</v>
      </c>
      <c r="H53" s="25">
        <f t="shared" si="4"/>
        <v>1683.3698581350977</v>
      </c>
    </row>
    <row r="54" spans="4:8">
      <c r="D54">
        <f t="shared" si="0"/>
        <v>44</v>
      </c>
      <c r="E54" s="25">
        <f t="shared" si="1"/>
        <v>25500</v>
      </c>
      <c r="F54" s="25">
        <f t="shared" si="2"/>
        <v>1500</v>
      </c>
      <c r="G54" s="25">
        <f t="shared" si="3"/>
        <v>173.71881297009261</v>
      </c>
      <c r="H54" s="25">
        <f t="shared" si="4"/>
        <v>1673.7188129700926</v>
      </c>
    </row>
    <row r="55" spans="4:8">
      <c r="D55">
        <f t="shared" si="0"/>
        <v>45</v>
      </c>
      <c r="E55" s="25">
        <f t="shared" si="1"/>
        <v>24000</v>
      </c>
      <c r="F55" s="25">
        <f t="shared" si="2"/>
        <v>1500</v>
      </c>
      <c r="G55" s="25">
        <f t="shared" si="3"/>
        <v>164.06776780508747</v>
      </c>
      <c r="H55" s="25">
        <f t="shared" si="4"/>
        <v>1664.0677678050874</v>
      </c>
    </row>
    <row r="56" spans="4:8">
      <c r="D56">
        <f t="shared" si="0"/>
        <v>46</v>
      </c>
      <c r="E56" s="25">
        <f t="shared" si="1"/>
        <v>22500</v>
      </c>
      <c r="F56" s="25">
        <f t="shared" si="2"/>
        <v>1500</v>
      </c>
      <c r="G56" s="25">
        <f t="shared" si="3"/>
        <v>154.41672264008233</v>
      </c>
      <c r="H56" s="25">
        <f t="shared" si="4"/>
        <v>1654.4167226400823</v>
      </c>
    </row>
    <row r="57" spans="4:8">
      <c r="D57">
        <f t="shared" si="0"/>
        <v>47</v>
      </c>
      <c r="E57" s="25">
        <f t="shared" si="1"/>
        <v>21000</v>
      </c>
      <c r="F57" s="25">
        <f t="shared" si="2"/>
        <v>1500</v>
      </c>
      <c r="G57" s="25">
        <f t="shared" si="3"/>
        <v>144.76567747507718</v>
      </c>
      <c r="H57" s="25">
        <f t="shared" si="4"/>
        <v>1644.7656774750772</v>
      </c>
    </row>
    <row r="58" spans="4:8">
      <c r="D58">
        <f t="shared" si="0"/>
        <v>48</v>
      </c>
      <c r="E58" s="25">
        <f t="shared" si="1"/>
        <v>19500</v>
      </c>
      <c r="F58" s="25">
        <f t="shared" si="2"/>
        <v>1500</v>
      </c>
      <c r="G58" s="25">
        <f t="shared" si="3"/>
        <v>135.11463231007204</v>
      </c>
      <c r="H58" s="25">
        <f t="shared" si="4"/>
        <v>1635.114632310072</v>
      </c>
    </row>
    <row r="59" spans="4:8">
      <c r="D59">
        <f t="shared" si="0"/>
        <v>49</v>
      </c>
      <c r="E59" s="25">
        <f t="shared" si="1"/>
        <v>18000</v>
      </c>
      <c r="F59" s="25">
        <f t="shared" si="2"/>
        <v>1500</v>
      </c>
      <c r="G59" s="25">
        <f t="shared" si="3"/>
        <v>125.4635871450669</v>
      </c>
      <c r="H59" s="25">
        <f t="shared" si="4"/>
        <v>1625.4635871450669</v>
      </c>
    </row>
    <row r="60" spans="4:8">
      <c r="D60">
        <f t="shared" si="0"/>
        <v>50</v>
      </c>
      <c r="E60" s="25">
        <f t="shared" si="1"/>
        <v>16500</v>
      </c>
      <c r="F60" s="25">
        <f t="shared" si="2"/>
        <v>1500</v>
      </c>
      <c r="G60" s="25">
        <f t="shared" si="3"/>
        <v>115.81254198006175</v>
      </c>
      <c r="H60" s="25">
        <f t="shared" si="4"/>
        <v>1615.8125419800617</v>
      </c>
    </row>
    <row r="61" spans="4:8">
      <c r="D61">
        <f t="shared" si="0"/>
        <v>51</v>
      </c>
      <c r="E61" s="25">
        <f t="shared" si="1"/>
        <v>15000</v>
      </c>
      <c r="F61" s="25">
        <f t="shared" si="2"/>
        <v>1500</v>
      </c>
      <c r="G61" s="25">
        <f t="shared" si="3"/>
        <v>106.16149681505659</v>
      </c>
      <c r="H61" s="25">
        <f t="shared" si="4"/>
        <v>1606.1614968150566</v>
      </c>
    </row>
    <row r="62" spans="4:8">
      <c r="D62">
        <f t="shared" si="0"/>
        <v>52</v>
      </c>
      <c r="E62" s="25">
        <f t="shared" si="1"/>
        <v>13500</v>
      </c>
      <c r="F62" s="25">
        <f t="shared" si="2"/>
        <v>1500</v>
      </c>
      <c r="G62" s="25">
        <f t="shared" si="3"/>
        <v>96.510451650051451</v>
      </c>
      <c r="H62" s="25">
        <f t="shared" si="4"/>
        <v>1596.5104516500514</v>
      </c>
    </row>
    <row r="63" spans="4:8">
      <c r="D63">
        <f t="shared" si="0"/>
        <v>53</v>
      </c>
      <c r="E63" s="25">
        <f t="shared" si="1"/>
        <v>12000</v>
      </c>
      <c r="F63" s="25">
        <f t="shared" si="2"/>
        <v>1500</v>
      </c>
      <c r="G63" s="25">
        <f t="shared" si="3"/>
        <v>86.859406485046307</v>
      </c>
      <c r="H63" s="25">
        <f t="shared" si="4"/>
        <v>1586.8594064850463</v>
      </c>
    </row>
    <row r="64" spans="4:8">
      <c r="D64">
        <f t="shared" si="0"/>
        <v>54</v>
      </c>
      <c r="E64" s="25">
        <f t="shared" si="1"/>
        <v>10500</v>
      </c>
      <c r="F64" s="25">
        <f t="shared" si="2"/>
        <v>1500</v>
      </c>
      <c r="G64" s="25">
        <f t="shared" si="3"/>
        <v>77.208361320041163</v>
      </c>
      <c r="H64" s="25">
        <f t="shared" si="4"/>
        <v>1577.2083613200411</v>
      </c>
    </row>
    <row r="65" spans="4:8">
      <c r="D65">
        <f t="shared" si="0"/>
        <v>55</v>
      </c>
      <c r="E65" s="25">
        <f t="shared" si="1"/>
        <v>9000</v>
      </c>
      <c r="F65" s="25">
        <f t="shared" si="2"/>
        <v>1500</v>
      </c>
      <c r="G65" s="25">
        <f t="shared" si="3"/>
        <v>67.55731615503602</v>
      </c>
      <c r="H65" s="25">
        <f t="shared" si="4"/>
        <v>1567.557316155036</v>
      </c>
    </row>
    <row r="66" spans="4:8">
      <c r="D66">
        <f t="shared" si="0"/>
        <v>56</v>
      </c>
      <c r="E66" s="25">
        <f t="shared" si="1"/>
        <v>7500</v>
      </c>
      <c r="F66" s="25">
        <f t="shared" si="2"/>
        <v>1500</v>
      </c>
      <c r="G66" s="25">
        <f t="shared" si="3"/>
        <v>57.906270990030876</v>
      </c>
      <c r="H66" s="25">
        <f t="shared" si="4"/>
        <v>1557.9062709900309</v>
      </c>
    </row>
    <row r="67" spans="4:8">
      <c r="D67">
        <f t="shared" si="0"/>
        <v>57</v>
      </c>
      <c r="E67" s="25">
        <f t="shared" si="1"/>
        <v>6000</v>
      </c>
      <c r="F67" s="25">
        <f t="shared" si="2"/>
        <v>1500</v>
      </c>
      <c r="G67" s="25">
        <f t="shared" si="3"/>
        <v>48.255225825025725</v>
      </c>
      <c r="H67" s="25">
        <f t="shared" si="4"/>
        <v>1548.2552258250257</v>
      </c>
    </row>
    <row r="68" spans="4:8">
      <c r="D68">
        <f t="shared" si="0"/>
        <v>58</v>
      </c>
      <c r="E68" s="25">
        <f t="shared" si="1"/>
        <v>4500</v>
      </c>
      <c r="F68" s="25">
        <f t="shared" si="2"/>
        <v>1500</v>
      </c>
      <c r="G68" s="25">
        <f t="shared" si="3"/>
        <v>38.604180660020582</v>
      </c>
      <c r="H68" s="25">
        <f t="shared" si="4"/>
        <v>1538.6041806600206</v>
      </c>
    </row>
    <row r="69" spans="4:8">
      <c r="D69">
        <f t="shared" si="0"/>
        <v>59</v>
      </c>
      <c r="E69" s="25">
        <f t="shared" si="1"/>
        <v>3000</v>
      </c>
      <c r="F69" s="25">
        <f t="shared" si="2"/>
        <v>1500</v>
      </c>
      <c r="G69" s="25">
        <f t="shared" si="3"/>
        <v>28.953135495015438</v>
      </c>
      <c r="H69" s="25">
        <f t="shared" si="4"/>
        <v>1528.9531354950154</v>
      </c>
    </row>
    <row r="70" spans="4:8">
      <c r="D70">
        <f t="shared" si="0"/>
        <v>60</v>
      </c>
      <c r="E70" s="25">
        <f t="shared" si="1"/>
        <v>1500</v>
      </c>
      <c r="F70" s="25">
        <f t="shared" si="2"/>
        <v>1500</v>
      </c>
      <c r="G70" s="25">
        <f t="shared" si="3"/>
        <v>19.302090330010291</v>
      </c>
      <c r="H70" s="25">
        <f t="shared" si="4"/>
        <v>1519.3020903300103</v>
      </c>
    </row>
    <row r="78" spans="4:8">
      <c r="F78" s="25">
        <f t="shared" ref="F78:F140" si="5">E77/60</f>
        <v>0</v>
      </c>
    </row>
    <row r="79" spans="4:8">
      <c r="F79" s="25">
        <f t="shared" si="5"/>
        <v>0</v>
      </c>
    </row>
    <row r="80" spans="4:8">
      <c r="F80" s="25">
        <f t="shared" si="5"/>
        <v>0</v>
      </c>
    </row>
    <row r="81" spans="6:6">
      <c r="F81" s="25">
        <f t="shared" si="5"/>
        <v>0</v>
      </c>
    </row>
    <row r="82" spans="6:6">
      <c r="F82" s="25">
        <f t="shared" si="5"/>
        <v>0</v>
      </c>
    </row>
    <row r="83" spans="6:6">
      <c r="F83" s="25">
        <f t="shared" si="5"/>
        <v>0</v>
      </c>
    </row>
    <row r="84" spans="6:6">
      <c r="F84" s="25">
        <f t="shared" si="5"/>
        <v>0</v>
      </c>
    </row>
    <row r="85" spans="6:6">
      <c r="F85" s="25">
        <f t="shared" si="5"/>
        <v>0</v>
      </c>
    </row>
    <row r="86" spans="6:6">
      <c r="F86" s="25">
        <f t="shared" si="5"/>
        <v>0</v>
      </c>
    </row>
    <row r="87" spans="6:6">
      <c r="F87" s="25">
        <f t="shared" si="5"/>
        <v>0</v>
      </c>
    </row>
    <row r="88" spans="6:6">
      <c r="F88" s="25">
        <f t="shared" si="5"/>
        <v>0</v>
      </c>
    </row>
    <row r="89" spans="6:6">
      <c r="F89" s="25">
        <f t="shared" si="5"/>
        <v>0</v>
      </c>
    </row>
    <row r="90" spans="6:6">
      <c r="F90" s="25">
        <f t="shared" si="5"/>
        <v>0</v>
      </c>
    </row>
    <row r="91" spans="6:6">
      <c r="F91" s="25">
        <f t="shared" si="5"/>
        <v>0</v>
      </c>
    </row>
    <row r="92" spans="6:6">
      <c r="F92" s="25">
        <f t="shared" si="5"/>
        <v>0</v>
      </c>
    </row>
    <row r="93" spans="6:6">
      <c r="F93" s="25">
        <f t="shared" si="5"/>
        <v>0</v>
      </c>
    </row>
    <row r="94" spans="6:6">
      <c r="F94" s="25">
        <f t="shared" si="5"/>
        <v>0</v>
      </c>
    </row>
    <row r="95" spans="6:6">
      <c r="F95" s="25">
        <f t="shared" si="5"/>
        <v>0</v>
      </c>
    </row>
    <row r="96" spans="6:6">
      <c r="F96" s="25">
        <f t="shared" si="5"/>
        <v>0</v>
      </c>
    </row>
    <row r="97" spans="6:6">
      <c r="F97" s="25">
        <f t="shared" si="5"/>
        <v>0</v>
      </c>
    </row>
    <row r="98" spans="6:6">
      <c r="F98" s="25">
        <f t="shared" si="5"/>
        <v>0</v>
      </c>
    </row>
    <row r="99" spans="6:6">
      <c r="F99" s="25">
        <f t="shared" si="5"/>
        <v>0</v>
      </c>
    </row>
    <row r="100" spans="6:6">
      <c r="F100" s="25">
        <f t="shared" si="5"/>
        <v>0</v>
      </c>
    </row>
    <row r="101" spans="6:6">
      <c r="F101" s="25">
        <f t="shared" si="5"/>
        <v>0</v>
      </c>
    </row>
    <row r="102" spans="6:6">
      <c r="F102" s="25">
        <f t="shared" si="5"/>
        <v>0</v>
      </c>
    </row>
    <row r="103" spans="6:6">
      <c r="F103" s="25">
        <f t="shared" si="5"/>
        <v>0</v>
      </c>
    </row>
    <row r="104" spans="6:6">
      <c r="F104" s="25">
        <f t="shared" si="5"/>
        <v>0</v>
      </c>
    </row>
    <row r="105" spans="6:6">
      <c r="F105" s="25">
        <f t="shared" si="5"/>
        <v>0</v>
      </c>
    </row>
    <row r="106" spans="6:6">
      <c r="F106" s="25">
        <f t="shared" si="5"/>
        <v>0</v>
      </c>
    </row>
    <row r="107" spans="6:6">
      <c r="F107" s="25">
        <f t="shared" si="5"/>
        <v>0</v>
      </c>
    </row>
    <row r="108" spans="6:6">
      <c r="F108" s="25">
        <f t="shared" si="5"/>
        <v>0</v>
      </c>
    </row>
    <row r="109" spans="6:6">
      <c r="F109" s="25">
        <f t="shared" si="5"/>
        <v>0</v>
      </c>
    </row>
    <row r="110" spans="6:6">
      <c r="F110" s="25">
        <f t="shared" si="5"/>
        <v>0</v>
      </c>
    </row>
    <row r="111" spans="6:6">
      <c r="F111" s="25">
        <f t="shared" si="5"/>
        <v>0</v>
      </c>
    </row>
    <row r="112" spans="6:6">
      <c r="F112" s="25">
        <f t="shared" si="5"/>
        <v>0</v>
      </c>
    </row>
    <row r="113" spans="6:6">
      <c r="F113" s="25">
        <f t="shared" si="5"/>
        <v>0</v>
      </c>
    </row>
    <row r="114" spans="6:6">
      <c r="F114" s="25">
        <f t="shared" si="5"/>
        <v>0</v>
      </c>
    </row>
    <row r="115" spans="6:6">
      <c r="F115" s="25">
        <f t="shared" si="5"/>
        <v>0</v>
      </c>
    </row>
    <row r="116" spans="6:6">
      <c r="F116" s="25">
        <f t="shared" si="5"/>
        <v>0</v>
      </c>
    </row>
    <row r="117" spans="6:6">
      <c r="F117" s="25">
        <f t="shared" si="5"/>
        <v>0</v>
      </c>
    </row>
    <row r="118" spans="6:6">
      <c r="F118" s="25">
        <f t="shared" si="5"/>
        <v>0</v>
      </c>
    </row>
    <row r="119" spans="6:6">
      <c r="F119" s="25">
        <f t="shared" si="5"/>
        <v>0</v>
      </c>
    </row>
    <row r="120" spans="6:6">
      <c r="F120" s="25">
        <f t="shared" si="5"/>
        <v>0</v>
      </c>
    </row>
    <row r="121" spans="6:6">
      <c r="F121" s="25">
        <f t="shared" si="5"/>
        <v>0</v>
      </c>
    </row>
    <row r="122" spans="6:6">
      <c r="F122" s="25">
        <f t="shared" si="5"/>
        <v>0</v>
      </c>
    </row>
    <row r="123" spans="6:6">
      <c r="F123" s="25">
        <f t="shared" si="5"/>
        <v>0</v>
      </c>
    </row>
    <row r="124" spans="6:6">
      <c r="F124" s="25">
        <f t="shared" si="5"/>
        <v>0</v>
      </c>
    </row>
    <row r="125" spans="6:6">
      <c r="F125" s="25">
        <f t="shared" si="5"/>
        <v>0</v>
      </c>
    </row>
    <row r="126" spans="6:6">
      <c r="F126" s="25">
        <f t="shared" si="5"/>
        <v>0</v>
      </c>
    </row>
    <row r="127" spans="6:6">
      <c r="F127" s="25">
        <f t="shared" si="5"/>
        <v>0</v>
      </c>
    </row>
    <row r="128" spans="6:6">
      <c r="F128" s="25">
        <f t="shared" si="5"/>
        <v>0</v>
      </c>
    </row>
    <row r="129" spans="6:6">
      <c r="F129" s="25">
        <f t="shared" si="5"/>
        <v>0</v>
      </c>
    </row>
    <row r="130" spans="6:6">
      <c r="F130" s="25">
        <f t="shared" si="5"/>
        <v>0</v>
      </c>
    </row>
    <row r="131" spans="6:6">
      <c r="F131" s="25">
        <f t="shared" si="5"/>
        <v>0</v>
      </c>
    </row>
    <row r="132" spans="6:6">
      <c r="F132" s="25">
        <f t="shared" si="5"/>
        <v>0</v>
      </c>
    </row>
    <row r="133" spans="6:6">
      <c r="F133" s="25">
        <f t="shared" si="5"/>
        <v>0</v>
      </c>
    </row>
    <row r="134" spans="6:6">
      <c r="F134" s="25">
        <f t="shared" si="5"/>
        <v>0</v>
      </c>
    </row>
    <row r="135" spans="6:6">
      <c r="F135" s="25">
        <f t="shared" si="5"/>
        <v>0</v>
      </c>
    </row>
    <row r="136" spans="6:6">
      <c r="F136" s="25">
        <f t="shared" si="5"/>
        <v>0</v>
      </c>
    </row>
    <row r="137" spans="6:6">
      <c r="F137" s="25">
        <f t="shared" si="5"/>
        <v>0</v>
      </c>
    </row>
    <row r="138" spans="6:6">
      <c r="F138" s="25">
        <f t="shared" si="5"/>
        <v>0</v>
      </c>
    </row>
    <row r="139" spans="6:6">
      <c r="F139" s="25">
        <f t="shared" si="5"/>
        <v>0</v>
      </c>
    </row>
    <row r="140" spans="6:6">
      <c r="F140" s="25">
        <f t="shared" si="5"/>
        <v>0</v>
      </c>
    </row>
    <row r="141" spans="6:6">
      <c r="F141" s="25">
        <f t="shared" ref="F141:F149" si="6">E140/60</f>
        <v>0</v>
      </c>
    </row>
    <row r="142" spans="6:6">
      <c r="F142" s="25">
        <f t="shared" si="6"/>
        <v>0</v>
      </c>
    </row>
    <row r="143" spans="6:6">
      <c r="F143" s="25">
        <f t="shared" si="6"/>
        <v>0</v>
      </c>
    </row>
    <row r="144" spans="6:6">
      <c r="F144" s="25">
        <f t="shared" si="6"/>
        <v>0</v>
      </c>
    </row>
    <row r="145" spans="6:6">
      <c r="F145" s="25">
        <f t="shared" si="6"/>
        <v>0</v>
      </c>
    </row>
    <row r="146" spans="6:6">
      <c r="F146" s="25">
        <f t="shared" si="6"/>
        <v>0</v>
      </c>
    </row>
    <row r="147" spans="6:6">
      <c r="F147" s="25">
        <f t="shared" si="6"/>
        <v>0</v>
      </c>
    </row>
    <row r="148" spans="6:6">
      <c r="F148" s="25">
        <f t="shared" si="6"/>
        <v>0</v>
      </c>
    </row>
    <row r="149" spans="6:6">
      <c r="F149" s="25">
        <f t="shared" si="6"/>
        <v>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D8:H149"/>
  <sheetViews>
    <sheetView workbookViewId="0">
      <selection activeCell="H17" sqref="H17"/>
    </sheetView>
  </sheetViews>
  <sheetFormatPr defaultRowHeight="14.25"/>
  <cols>
    <col min="5" max="5" width="11.875" style="25" bestFit="1" customWidth="1"/>
    <col min="6" max="6" width="14" style="48" bestFit="1" customWidth="1"/>
    <col min="7" max="7" width="11.75" style="25" customWidth="1"/>
    <col min="8" max="8" width="16.625" style="47" bestFit="1" customWidth="1"/>
  </cols>
  <sheetData>
    <row r="8" spans="4:8">
      <c r="E8" s="25" t="s">
        <v>96</v>
      </c>
    </row>
    <row r="9" spans="4:8">
      <c r="G9" s="46">
        <f>(1.08^(1/12))-1</f>
        <v>6.4340301100034303E-3</v>
      </c>
    </row>
    <row r="10" spans="4:8">
      <c r="E10" s="25" t="s">
        <v>97</v>
      </c>
      <c r="F10" s="48" t="s">
        <v>98</v>
      </c>
      <c r="G10" s="25" t="s">
        <v>99</v>
      </c>
      <c r="H10" s="47" t="s">
        <v>100</v>
      </c>
    </row>
    <row r="11" spans="4:8">
      <c r="D11">
        <v>1</v>
      </c>
      <c r="E11" s="25">
        <v>90000</v>
      </c>
    </row>
    <row r="12" spans="4:8">
      <c r="D12">
        <f>+D11+1</f>
        <v>2</v>
      </c>
      <c r="E12" s="25">
        <f>E11-F12</f>
        <v>88766.392709900305</v>
      </c>
      <c r="F12" s="48">
        <f>H12-G12</f>
        <v>1233.6072900996915</v>
      </c>
      <c r="G12" s="25">
        <f>E11*$G$9</f>
        <v>579.06270990030873</v>
      </c>
      <c r="H12" s="47">
        <v>1812.67</v>
      </c>
    </row>
    <row r="13" spans="4:8">
      <c r="D13">
        <f t="shared" ref="D13:D70" si="0">+D12+1</f>
        <v>3</v>
      </c>
      <c r="E13" s="25">
        <f t="shared" ref="E13:E70" si="1">E12-F13</f>
        <v>87524.848353352194</v>
      </c>
      <c r="F13" s="48">
        <f t="shared" ref="F13:F70" si="2">H13-G13</f>
        <v>1241.5443565481125</v>
      </c>
      <c r="G13" s="25">
        <f t="shared" ref="G13:G70" si="3">E12*$G$9</f>
        <v>571.12564345188753</v>
      </c>
      <c r="H13" s="47">
        <v>1812.67</v>
      </c>
    </row>
    <row r="14" spans="4:8">
      <c r="D14">
        <f t="shared" si="0"/>
        <v>4</v>
      </c>
      <c r="E14" s="25">
        <f t="shared" si="1"/>
        <v>86275.315863031152</v>
      </c>
      <c r="F14" s="48">
        <f t="shared" si="2"/>
        <v>1249.532490321048</v>
      </c>
      <c r="G14" s="25">
        <f t="shared" si="3"/>
        <v>563.13750967895214</v>
      </c>
      <c r="H14" s="47">
        <v>1812.67</v>
      </c>
    </row>
    <row r="15" spans="4:8">
      <c r="D15">
        <f t="shared" si="0"/>
        <v>5</v>
      </c>
      <c r="E15" s="25">
        <f t="shared" si="1"/>
        <v>85017.743843043951</v>
      </c>
      <c r="F15" s="48">
        <f t="shared" si="2"/>
        <v>1257.5720199872012</v>
      </c>
      <c r="G15" s="25">
        <f t="shared" si="3"/>
        <v>555.09798001279898</v>
      </c>
      <c r="H15" s="47">
        <v>1812.67</v>
      </c>
    </row>
    <row r="16" spans="4:8">
      <c r="D16">
        <f t="shared" si="0"/>
        <v>6</v>
      </c>
      <c r="E16" s="25">
        <f t="shared" si="1"/>
        <v>83752.08056681465</v>
      </c>
      <c r="F16" s="48">
        <f t="shared" si="2"/>
        <v>1265.6632762292966</v>
      </c>
      <c r="G16" s="25">
        <f t="shared" si="3"/>
        <v>547.0067237707035</v>
      </c>
      <c r="H16" s="47">
        <v>1812.67</v>
      </c>
    </row>
    <row r="17" spans="4:8">
      <c r="D17">
        <f t="shared" si="0"/>
        <v>7</v>
      </c>
      <c r="E17" s="25">
        <f t="shared" si="1"/>
        <v>82478.273974956974</v>
      </c>
      <c r="F17" s="48">
        <f t="shared" si="2"/>
        <v>1273.8065918576815</v>
      </c>
      <c r="G17" s="25">
        <f t="shared" si="3"/>
        <v>538.86340814231858</v>
      </c>
      <c r="H17" s="47">
        <v>1812.67</v>
      </c>
    </row>
    <row r="18" spans="4:8">
      <c r="D18">
        <f t="shared" si="0"/>
        <v>8</v>
      </c>
      <c r="E18" s="25">
        <f t="shared" si="1"/>
        <v>81196.271673132956</v>
      </c>
      <c r="F18" s="48">
        <f t="shared" si="2"/>
        <v>1282.0023018240145</v>
      </c>
      <c r="G18" s="25">
        <f t="shared" si="3"/>
        <v>530.66769817598549</v>
      </c>
      <c r="H18" s="47">
        <v>1812.67</v>
      </c>
    </row>
    <row r="19" spans="4:8">
      <c r="D19">
        <f t="shared" si="0"/>
        <v>9</v>
      </c>
      <c r="E19" s="25">
        <f t="shared" si="1"/>
        <v>79906.020929897917</v>
      </c>
      <c r="F19" s="48">
        <f t="shared" si="2"/>
        <v>1290.250743235044</v>
      </c>
      <c r="G19" s="25">
        <f t="shared" si="3"/>
        <v>522.419256764956</v>
      </c>
      <c r="H19" s="47">
        <v>1812.67</v>
      </c>
    </row>
    <row r="20" spans="4:8">
      <c r="D20">
        <f t="shared" si="0"/>
        <v>10</v>
      </c>
      <c r="E20" s="25">
        <f t="shared" si="1"/>
        <v>78607.468674531439</v>
      </c>
      <c r="F20" s="48">
        <f t="shared" si="2"/>
        <v>1298.5522553664725</v>
      </c>
      <c r="G20" s="25">
        <f t="shared" si="3"/>
        <v>514.11774463352754</v>
      </c>
      <c r="H20" s="47">
        <v>1812.67</v>
      </c>
    </row>
    <row r="21" spans="4:8">
      <c r="D21">
        <f t="shared" si="0"/>
        <v>11</v>
      </c>
      <c r="E21" s="25">
        <f t="shared" si="1"/>
        <v>77300.561494854526</v>
      </c>
      <c r="F21" s="48">
        <f t="shared" si="2"/>
        <v>1306.9071796769133</v>
      </c>
      <c r="G21" s="25">
        <f t="shared" si="3"/>
        <v>505.76282032308671</v>
      </c>
      <c r="H21" s="47">
        <v>1812.67</v>
      </c>
    </row>
    <row r="22" spans="4:8">
      <c r="D22">
        <f t="shared" si="0"/>
        <v>12</v>
      </c>
      <c r="E22" s="25">
        <f t="shared" si="1"/>
        <v>75985.245635032596</v>
      </c>
      <c r="F22" s="48">
        <f t="shared" si="2"/>
        <v>1315.3158598219343</v>
      </c>
      <c r="G22" s="25">
        <f t="shared" si="3"/>
        <v>497.35414017806579</v>
      </c>
      <c r="H22" s="47">
        <v>1812.67</v>
      </c>
    </row>
    <row r="23" spans="4:8">
      <c r="D23">
        <f t="shared" si="0"/>
        <v>13</v>
      </c>
      <c r="E23" s="25">
        <f t="shared" si="1"/>
        <v>74661.466993364404</v>
      </c>
      <c r="F23" s="48">
        <f t="shared" si="2"/>
        <v>1323.7786416681936</v>
      </c>
      <c r="G23" s="25">
        <f t="shared" si="3"/>
        <v>488.89135833180643</v>
      </c>
      <c r="H23" s="47">
        <v>1812.67</v>
      </c>
    </row>
    <row r="24" spans="4:8">
      <c r="D24">
        <f t="shared" si="0"/>
        <v>14</v>
      </c>
      <c r="E24" s="25">
        <f t="shared" si="1"/>
        <v>73329.171120056737</v>
      </c>
      <c r="F24" s="48">
        <f t="shared" si="2"/>
        <v>1332.2958733076662</v>
      </c>
      <c r="G24" s="25">
        <f t="shared" si="3"/>
        <v>480.37412669233385</v>
      </c>
      <c r="H24" s="47">
        <v>1812.67</v>
      </c>
    </row>
    <row r="25" spans="4:8">
      <c r="D25">
        <f t="shared" si="0"/>
        <v>15</v>
      </c>
      <c r="E25" s="25">
        <f t="shared" si="1"/>
        <v>71988.303214984771</v>
      </c>
      <c r="F25" s="48">
        <f t="shared" si="2"/>
        <v>1340.8679050719611</v>
      </c>
      <c r="G25" s="25">
        <f t="shared" si="3"/>
        <v>471.80209492803903</v>
      </c>
      <c r="H25" s="47">
        <v>1812.67</v>
      </c>
    </row>
    <row r="26" spans="4:8">
      <c r="D26">
        <f t="shared" si="0"/>
        <v>16</v>
      </c>
      <c r="E26" s="25">
        <f t="shared" si="1"/>
        <v>70638.808125438038</v>
      </c>
      <c r="F26" s="48">
        <f t="shared" si="2"/>
        <v>1349.4950895467314</v>
      </c>
      <c r="G26" s="25">
        <f t="shared" si="3"/>
        <v>463.17491045326875</v>
      </c>
      <c r="H26" s="47">
        <v>1812.67</v>
      </c>
    </row>
    <row r="27" spans="4:8">
      <c r="D27">
        <f t="shared" si="0"/>
        <v>17</v>
      </c>
      <c r="E27" s="25">
        <f t="shared" si="1"/>
        <v>69280.630343851866</v>
      </c>
      <c r="F27" s="48">
        <f t="shared" si="2"/>
        <v>1358.1777815861767</v>
      </c>
      <c r="G27" s="25">
        <f t="shared" si="3"/>
        <v>454.49221841382331</v>
      </c>
      <c r="H27" s="47">
        <v>1812.67</v>
      </c>
    </row>
    <row r="28" spans="4:8">
      <c r="D28">
        <f t="shared" si="0"/>
        <v>18</v>
      </c>
      <c r="E28" s="25">
        <f t="shared" si="1"/>
        <v>67913.71400552422</v>
      </c>
      <c r="F28" s="48">
        <f t="shared" si="2"/>
        <v>1366.9163383276398</v>
      </c>
      <c r="G28" s="25">
        <f t="shared" si="3"/>
        <v>445.75366167236024</v>
      </c>
      <c r="H28" s="47">
        <v>1812.67</v>
      </c>
    </row>
    <row r="29" spans="4:8">
      <c r="D29">
        <f t="shared" si="0"/>
        <v>19</v>
      </c>
      <c r="E29" s="25">
        <f t="shared" si="1"/>
        <v>66538.002886317918</v>
      </c>
      <c r="F29" s="48">
        <f t="shared" si="2"/>
        <v>1375.7111192062955</v>
      </c>
      <c r="G29" s="25">
        <f t="shared" si="3"/>
        <v>436.95888079370451</v>
      </c>
      <c r="H29" s="47">
        <v>1812.67</v>
      </c>
    </row>
    <row r="30" spans="4:8">
      <c r="D30">
        <f t="shared" si="0"/>
        <v>20</v>
      </c>
      <c r="E30" s="25">
        <f t="shared" si="1"/>
        <v>65153.440400347979</v>
      </c>
      <c r="F30" s="48">
        <f t="shared" si="2"/>
        <v>1384.5624859699356</v>
      </c>
      <c r="G30" s="25">
        <f t="shared" si="3"/>
        <v>428.10751403006464</v>
      </c>
      <c r="H30" s="47">
        <v>1812.67</v>
      </c>
    </row>
    <row r="31" spans="4:8">
      <c r="D31">
        <f t="shared" si="0"/>
        <v>21</v>
      </c>
      <c r="E31" s="25">
        <f t="shared" si="1"/>
        <v>63759.969597654133</v>
      </c>
      <c r="F31" s="48">
        <f t="shared" si="2"/>
        <v>1393.4708026938472</v>
      </c>
      <c r="G31" s="25">
        <f t="shared" si="3"/>
        <v>419.19919730615283</v>
      </c>
      <c r="H31" s="47">
        <v>1812.67</v>
      </c>
    </row>
    <row r="32" spans="4:8">
      <c r="D32">
        <f t="shared" si="0"/>
        <v>22</v>
      </c>
      <c r="E32" s="25">
        <f t="shared" si="1"/>
        <v>62357.533161858344</v>
      </c>
      <c r="F32" s="48">
        <f t="shared" si="2"/>
        <v>1402.4364357957902</v>
      </c>
      <c r="G32" s="25">
        <f t="shared" si="3"/>
        <v>410.23356420420998</v>
      </c>
      <c r="H32" s="47">
        <v>1812.67</v>
      </c>
    </row>
    <row r="33" spans="4:8">
      <c r="D33">
        <f t="shared" si="0"/>
        <v>23</v>
      </c>
      <c r="E33" s="25">
        <f t="shared" si="1"/>
        <v>60946.073407807278</v>
      </c>
      <c r="F33" s="48">
        <f t="shared" si="2"/>
        <v>1411.4597540510661</v>
      </c>
      <c r="G33" s="25">
        <f t="shared" si="3"/>
        <v>401.21024594893402</v>
      </c>
      <c r="H33" s="47">
        <v>1812.67</v>
      </c>
    </row>
    <row r="34" spans="4:8">
      <c r="D34">
        <f t="shared" si="0"/>
        <v>24</v>
      </c>
      <c r="E34" s="25">
        <f t="shared" si="1"/>
        <v>59525.532279199586</v>
      </c>
      <c r="F34" s="48">
        <f t="shared" si="2"/>
        <v>1420.5411286076887</v>
      </c>
      <c r="G34" s="25">
        <f t="shared" si="3"/>
        <v>392.1288713923114</v>
      </c>
      <c r="H34" s="47">
        <v>1812.67</v>
      </c>
    </row>
    <row r="35" spans="4:8">
      <c r="D35">
        <f t="shared" si="0"/>
        <v>25</v>
      </c>
      <c r="E35" s="25">
        <f t="shared" si="1"/>
        <v>58095.851346197938</v>
      </c>
      <c r="F35" s="48">
        <f t="shared" si="2"/>
        <v>1429.6809330016488</v>
      </c>
      <c r="G35" s="25">
        <f t="shared" si="3"/>
        <v>382.98906699835123</v>
      </c>
      <c r="H35" s="47">
        <v>1812.67</v>
      </c>
    </row>
    <row r="36" spans="4:8">
      <c r="D36">
        <f t="shared" si="0"/>
        <v>26</v>
      </c>
      <c r="E36" s="25">
        <f t="shared" si="1"/>
        <v>56656.971803025663</v>
      </c>
      <c r="F36" s="48">
        <f t="shared" si="2"/>
        <v>1438.8795431722792</v>
      </c>
      <c r="G36" s="25">
        <f t="shared" si="3"/>
        <v>373.79045682772085</v>
      </c>
      <c r="H36" s="47">
        <v>1812.67</v>
      </c>
    </row>
    <row r="37" spans="4:8">
      <c r="D37">
        <f t="shared" si="0"/>
        <v>27</v>
      </c>
      <c r="E37" s="25">
        <f t="shared" si="1"/>
        <v>55208.834465547945</v>
      </c>
      <c r="F37" s="48">
        <f t="shared" si="2"/>
        <v>1448.1373374777177</v>
      </c>
      <c r="G37" s="25">
        <f t="shared" si="3"/>
        <v>364.53266252228246</v>
      </c>
      <c r="H37" s="47">
        <v>1812.67</v>
      </c>
    </row>
    <row r="38" spans="4:8">
      <c r="D38">
        <f t="shared" si="0"/>
        <v>28</v>
      </c>
      <c r="E38" s="25">
        <f t="shared" si="1"/>
        <v>53751.379768837476</v>
      </c>
      <c r="F38" s="48">
        <f t="shared" si="2"/>
        <v>1457.4546967104695</v>
      </c>
      <c r="G38" s="25">
        <f t="shared" si="3"/>
        <v>355.2153032895306</v>
      </c>
      <c r="H38" s="47">
        <v>1812.67</v>
      </c>
    </row>
    <row r="39" spans="4:8">
      <c r="D39">
        <f t="shared" si="0"/>
        <v>29</v>
      </c>
      <c r="E39" s="25">
        <f t="shared" si="1"/>
        <v>52284.547764724404</v>
      </c>
      <c r="F39" s="48">
        <f t="shared" si="2"/>
        <v>1466.8320041130705</v>
      </c>
      <c r="G39" s="25">
        <f t="shared" si="3"/>
        <v>345.83799588692955</v>
      </c>
      <c r="H39" s="47">
        <v>1812.67</v>
      </c>
    </row>
    <row r="40" spans="4:8">
      <c r="D40">
        <f t="shared" si="0"/>
        <v>30</v>
      </c>
      <c r="E40" s="25">
        <f t="shared" si="1"/>
        <v>50808.278119330556</v>
      </c>
      <c r="F40" s="48">
        <f t="shared" si="2"/>
        <v>1476.2696453938506</v>
      </c>
      <c r="G40" s="25">
        <f t="shared" si="3"/>
        <v>336.40035460614934</v>
      </c>
      <c r="H40" s="47">
        <v>1812.67</v>
      </c>
    </row>
    <row r="41" spans="4:8">
      <c r="D41">
        <f t="shared" si="0"/>
        <v>31</v>
      </c>
      <c r="E41" s="25">
        <f t="shared" si="1"/>
        <v>49322.510110587755</v>
      </c>
      <c r="F41" s="48">
        <f t="shared" si="2"/>
        <v>1485.7680087427989</v>
      </c>
      <c r="G41" s="25">
        <f t="shared" si="3"/>
        <v>326.90199125720125</v>
      </c>
      <c r="H41" s="47">
        <v>1812.67</v>
      </c>
    </row>
    <row r="42" spans="4:8">
      <c r="D42">
        <f t="shared" si="0"/>
        <v>32</v>
      </c>
      <c r="E42" s="25">
        <f t="shared" si="1"/>
        <v>47827.182625740228</v>
      </c>
      <c r="F42" s="48">
        <f t="shared" si="2"/>
        <v>1495.3274848475298</v>
      </c>
      <c r="G42" s="25">
        <f t="shared" si="3"/>
        <v>317.34251515247024</v>
      </c>
      <c r="H42" s="47">
        <v>1812.67</v>
      </c>
    </row>
    <row r="43" spans="4:8">
      <c r="D43">
        <f t="shared" si="0"/>
        <v>33</v>
      </c>
      <c r="E43" s="25">
        <f t="shared" si="1"/>
        <v>46322.234158830877</v>
      </c>
      <c r="F43" s="48">
        <f t="shared" si="2"/>
        <v>1504.9484669093545</v>
      </c>
      <c r="G43" s="25">
        <f t="shared" si="3"/>
        <v>307.72153309064555</v>
      </c>
      <c r="H43" s="47">
        <v>1812.67</v>
      </c>
    </row>
    <row r="44" spans="4:8">
      <c r="D44">
        <f t="shared" si="0"/>
        <v>34</v>
      </c>
      <c r="E44" s="25">
        <f t="shared" si="1"/>
        <v>44807.602808171425</v>
      </c>
      <c r="F44" s="48">
        <f t="shared" si="2"/>
        <v>1514.6313506594529</v>
      </c>
      <c r="G44" s="25">
        <f t="shared" si="3"/>
        <v>298.03864934054729</v>
      </c>
      <c r="H44" s="47">
        <v>1812.67</v>
      </c>
    </row>
    <row r="45" spans="4:8">
      <c r="D45">
        <f t="shared" si="0"/>
        <v>35</v>
      </c>
      <c r="E45" s="25">
        <f t="shared" si="1"/>
        <v>43283.226273796274</v>
      </c>
      <c r="F45" s="48">
        <f t="shared" si="2"/>
        <v>1524.3765343751509</v>
      </c>
      <c r="G45" s="25">
        <f t="shared" si="3"/>
        <v>288.2934656248492</v>
      </c>
      <c r="H45" s="47">
        <v>1812.67</v>
      </c>
    </row>
    <row r="46" spans="4:8">
      <c r="D46">
        <f t="shared" si="0"/>
        <v>36</v>
      </c>
      <c r="E46" s="25">
        <f t="shared" si="1"/>
        <v>41749.041854899973</v>
      </c>
      <c r="F46" s="48">
        <f t="shared" si="2"/>
        <v>1534.1844188963032</v>
      </c>
      <c r="G46" s="25">
        <f t="shared" si="3"/>
        <v>278.4855811036968</v>
      </c>
      <c r="H46" s="47">
        <v>1812.67</v>
      </c>
    </row>
    <row r="47" spans="4:8">
      <c r="D47">
        <f t="shared" si="0"/>
        <v>37</v>
      </c>
      <c r="E47" s="25">
        <f t="shared" si="1"/>
        <v>40204.98644725819</v>
      </c>
      <c r="F47" s="48">
        <f t="shared" si="2"/>
        <v>1544.0554076417802</v>
      </c>
      <c r="G47" s="25">
        <f t="shared" si="3"/>
        <v>268.61459235821991</v>
      </c>
      <c r="H47" s="47">
        <v>1812.67</v>
      </c>
    </row>
    <row r="48" spans="4:8">
      <c r="D48">
        <f t="shared" si="0"/>
        <v>38</v>
      </c>
      <c r="E48" s="25">
        <f t="shared" si="1"/>
        <v>38650.996540632128</v>
      </c>
      <c r="F48" s="48">
        <f t="shared" si="2"/>
        <v>1553.9899066260609</v>
      </c>
      <c r="G48" s="25">
        <f t="shared" si="3"/>
        <v>258.68009337393903</v>
      </c>
      <c r="H48" s="47">
        <v>1812.67</v>
      </c>
    </row>
    <row r="49" spans="4:8">
      <c r="D49">
        <f t="shared" si="0"/>
        <v>39</v>
      </c>
      <c r="E49" s="25">
        <f t="shared" si="1"/>
        <v>37087.008216156195</v>
      </c>
      <c r="F49" s="48">
        <f t="shared" si="2"/>
        <v>1563.9883244759346</v>
      </c>
      <c r="G49" s="25">
        <f t="shared" si="3"/>
        <v>248.68167552406553</v>
      </c>
      <c r="H49" s="47">
        <v>1812.67</v>
      </c>
    </row>
    <row r="50" spans="4:8">
      <c r="D50">
        <f t="shared" si="0"/>
        <v>40</v>
      </c>
      <c r="E50" s="25">
        <f t="shared" si="1"/>
        <v>35512.957143708889</v>
      </c>
      <c r="F50" s="48">
        <f t="shared" si="2"/>
        <v>1574.0510724473065</v>
      </c>
      <c r="G50" s="25">
        <f t="shared" si="3"/>
        <v>238.61892755269358</v>
      </c>
      <c r="H50" s="47">
        <v>1812.67</v>
      </c>
    </row>
    <row r="51" spans="4:8">
      <c r="D51">
        <f t="shared" si="0"/>
        <v>41</v>
      </c>
      <c r="E51" s="25">
        <f t="shared" si="1"/>
        <v>33928.778579266771</v>
      </c>
      <c r="F51" s="48">
        <f t="shared" si="2"/>
        <v>1584.1785644421157</v>
      </c>
      <c r="G51" s="25">
        <f t="shared" si="3"/>
        <v>228.49143555788442</v>
      </c>
      <c r="H51" s="47">
        <v>1812.67</v>
      </c>
    </row>
    <row r="52" spans="4:8">
      <c r="D52">
        <f t="shared" si="0"/>
        <v>42</v>
      </c>
      <c r="E52" s="25">
        <f t="shared" si="1"/>
        <v>32334.407362241414</v>
      </c>
      <c r="F52" s="48">
        <f t="shared" si="2"/>
        <v>1594.3712170253582</v>
      </c>
      <c r="G52" s="25">
        <f t="shared" si="3"/>
        <v>218.29878297464182</v>
      </c>
      <c r="H52" s="47">
        <v>1812.67</v>
      </c>
    </row>
    <row r="53" spans="4:8">
      <c r="D53">
        <f t="shared" si="0"/>
        <v>43</v>
      </c>
      <c r="E53" s="25">
        <f t="shared" si="1"/>
        <v>30729.777912799193</v>
      </c>
      <c r="F53" s="48">
        <f t="shared" si="2"/>
        <v>1604.6294494422223</v>
      </c>
      <c r="G53" s="25">
        <f t="shared" si="3"/>
        <v>208.04055055777786</v>
      </c>
      <c r="H53" s="47">
        <v>1812.67</v>
      </c>
    </row>
    <row r="54" spans="4:8">
      <c r="D54">
        <f t="shared" si="0"/>
        <v>44</v>
      </c>
      <c r="E54" s="25">
        <f t="shared" si="1"/>
        <v>29114.82422916386</v>
      </c>
      <c r="F54" s="48">
        <f t="shared" si="2"/>
        <v>1614.9536836353318</v>
      </c>
      <c r="G54" s="25">
        <f t="shared" si="3"/>
        <v>197.71631636466836</v>
      </c>
      <c r="H54" s="47">
        <v>1812.67</v>
      </c>
    </row>
    <row r="55" spans="4:8">
      <c r="D55">
        <f t="shared" si="0"/>
        <v>45</v>
      </c>
      <c r="E55" s="25">
        <f t="shared" si="1"/>
        <v>27489.479884901757</v>
      </c>
      <c r="F55" s="48">
        <f t="shared" si="2"/>
        <v>1625.3443442621024</v>
      </c>
      <c r="G55" s="25">
        <f t="shared" si="3"/>
        <v>187.32565573789768</v>
      </c>
      <c r="H55" s="47">
        <v>1812.67</v>
      </c>
    </row>
    <row r="56" spans="4:8">
      <c r="D56">
        <f t="shared" si="0"/>
        <v>46</v>
      </c>
      <c r="E56" s="25">
        <f t="shared" si="1"/>
        <v>25853.678026189547</v>
      </c>
      <c r="F56" s="48">
        <f t="shared" si="2"/>
        <v>1635.8018587122085</v>
      </c>
      <c r="G56" s="25">
        <f t="shared" si="3"/>
        <v>176.86814128779153</v>
      </c>
      <c r="H56" s="47">
        <v>1812.67</v>
      </c>
    </row>
    <row r="57" spans="4:8">
      <c r="D57">
        <f t="shared" si="0"/>
        <v>47</v>
      </c>
      <c r="E57" s="25">
        <f t="shared" si="1"/>
        <v>24207.351369064385</v>
      </c>
      <c r="F57" s="48">
        <f t="shared" si="2"/>
        <v>1646.3266571251625</v>
      </c>
      <c r="G57" s="25">
        <f t="shared" si="3"/>
        <v>166.34334287483759</v>
      </c>
      <c r="H57" s="47">
        <v>1812.67</v>
      </c>
    </row>
    <row r="58" spans="4:8">
      <c r="D58">
        <f t="shared" si="0"/>
        <v>48</v>
      </c>
      <c r="E58" s="25">
        <f t="shared" si="1"/>
        <v>22550.432196656377</v>
      </c>
      <c r="F58" s="48">
        <f t="shared" si="2"/>
        <v>1656.9191724080069</v>
      </c>
      <c r="G58" s="25">
        <f t="shared" si="3"/>
        <v>155.75082759199302</v>
      </c>
      <c r="H58" s="47">
        <v>1812.67</v>
      </c>
    </row>
    <row r="59" spans="4:8">
      <c r="D59">
        <f t="shared" si="0"/>
        <v>49</v>
      </c>
      <c r="E59" s="25">
        <f t="shared" si="1"/>
        <v>20882.852356403255</v>
      </c>
      <c r="F59" s="48">
        <f t="shared" si="2"/>
        <v>1667.5798402531223</v>
      </c>
      <c r="G59" s="25">
        <f t="shared" si="3"/>
        <v>145.09015974687793</v>
      </c>
      <c r="H59" s="47">
        <v>1812.67</v>
      </c>
    </row>
    <row r="60" spans="4:8">
      <c r="D60">
        <f t="shared" si="0"/>
        <v>50</v>
      </c>
      <c r="E60" s="25">
        <f t="shared" si="1"/>
        <v>19204.543257247111</v>
      </c>
      <c r="F60" s="48">
        <f t="shared" si="2"/>
        <v>1678.3090991561455</v>
      </c>
      <c r="G60" s="25">
        <f t="shared" si="3"/>
        <v>134.36090084385464</v>
      </c>
      <c r="H60" s="47">
        <v>1812.67</v>
      </c>
    </row>
    <row r="61" spans="4:8">
      <c r="D61">
        <f t="shared" si="0"/>
        <v>51</v>
      </c>
      <c r="E61" s="25">
        <f t="shared" si="1"/>
        <v>17515.435866813103</v>
      </c>
      <c r="F61" s="48">
        <f t="shared" si="2"/>
        <v>1689.1073904340087</v>
      </c>
      <c r="G61" s="25">
        <f t="shared" si="3"/>
        <v>123.56260956599127</v>
      </c>
      <c r="H61" s="47">
        <v>1812.67</v>
      </c>
    </row>
    <row r="62" spans="4:8">
      <c r="D62">
        <f t="shared" si="0"/>
        <v>52</v>
      </c>
      <c r="E62" s="25">
        <f t="shared" si="1"/>
        <v>15815.460708570012</v>
      </c>
      <c r="F62" s="48">
        <f t="shared" si="2"/>
        <v>1699.9751582430906</v>
      </c>
      <c r="G62" s="25">
        <f t="shared" si="3"/>
        <v>112.69484175690954</v>
      </c>
      <c r="H62" s="47">
        <v>1812.67</v>
      </c>
    </row>
    <row r="63" spans="4:8">
      <c r="D63">
        <f t="shared" si="0"/>
        <v>53</v>
      </c>
      <c r="E63" s="25">
        <f t="shared" si="1"/>
        <v>14104.547858972528</v>
      </c>
      <c r="F63" s="48">
        <f t="shared" si="2"/>
        <v>1710.9128495974844</v>
      </c>
      <c r="G63" s="25">
        <f t="shared" si="3"/>
        <v>101.75715040251565</v>
      </c>
      <c r="H63" s="47">
        <v>1812.67</v>
      </c>
    </row>
    <row r="64" spans="4:8">
      <c r="D64">
        <f t="shared" si="0"/>
        <v>54</v>
      </c>
      <c r="E64" s="25">
        <f t="shared" si="1"/>
        <v>12382.626944585141</v>
      </c>
      <c r="F64" s="48">
        <f t="shared" si="2"/>
        <v>1721.9209143873863</v>
      </c>
      <c r="G64" s="25">
        <f t="shared" si="3"/>
        <v>90.749085612613655</v>
      </c>
      <c r="H64" s="47">
        <v>1812.67</v>
      </c>
    </row>
    <row r="65" spans="4:8">
      <c r="D65">
        <f t="shared" si="0"/>
        <v>55</v>
      </c>
      <c r="E65" s="25">
        <f t="shared" si="1"/>
        <v>10649.627139187542</v>
      </c>
      <c r="F65" s="48">
        <f t="shared" si="2"/>
        <v>1732.9998053975994</v>
      </c>
      <c r="G65" s="25">
        <f t="shared" si="3"/>
        <v>79.670194602400571</v>
      </c>
      <c r="H65" s="47">
        <v>1812.67</v>
      </c>
    </row>
    <row r="66" spans="4:8">
      <c r="D66">
        <f t="shared" si="0"/>
        <v>56</v>
      </c>
      <c r="E66" s="25">
        <f t="shared" si="1"/>
        <v>8905.4771608613846</v>
      </c>
      <c r="F66" s="48">
        <f t="shared" si="2"/>
        <v>1744.1499783261577</v>
      </c>
      <c r="G66" s="25">
        <f t="shared" si="3"/>
        <v>68.520021673842336</v>
      </c>
      <c r="H66" s="47">
        <v>1812.67</v>
      </c>
    </row>
    <row r="67" spans="4:8">
      <c r="D67">
        <f t="shared" si="0"/>
        <v>57</v>
      </c>
      <c r="E67" s="25">
        <f t="shared" si="1"/>
        <v>7150.1052690583147</v>
      </c>
      <c r="F67" s="48">
        <f t="shared" si="2"/>
        <v>1755.37189180307</v>
      </c>
      <c r="G67" s="25">
        <f t="shared" si="3"/>
        <v>57.298108196930009</v>
      </c>
      <c r="H67" s="47">
        <v>1812.67</v>
      </c>
    </row>
    <row r="68" spans="4:8">
      <c r="D68">
        <f t="shared" si="0"/>
        <v>58</v>
      </c>
      <c r="E68" s="25">
        <f t="shared" si="1"/>
        <v>5383.4392616491295</v>
      </c>
      <c r="F68" s="48">
        <f t="shared" si="2"/>
        <v>1766.6660074091847</v>
      </c>
      <c r="G68" s="25">
        <f t="shared" si="3"/>
        <v>46.003992590815372</v>
      </c>
      <c r="H68" s="47">
        <v>1812.67</v>
      </c>
    </row>
    <row r="69" spans="4:8">
      <c r="D69">
        <f t="shared" si="0"/>
        <v>59</v>
      </c>
      <c r="E69" s="25">
        <f t="shared" si="1"/>
        <v>3605.4064719539547</v>
      </c>
      <c r="F69" s="48">
        <f t="shared" si="2"/>
        <v>1778.0327896951749</v>
      </c>
      <c r="G69" s="25">
        <f t="shared" si="3"/>
        <v>34.637210304825132</v>
      </c>
      <c r="H69" s="47">
        <v>1812.67</v>
      </c>
    </row>
    <row r="70" spans="4:8">
      <c r="D70">
        <f t="shared" si="0"/>
        <v>60</v>
      </c>
      <c r="E70" s="25">
        <f t="shared" si="1"/>
        <v>1815.9337657533076</v>
      </c>
      <c r="F70" s="48">
        <f t="shared" si="2"/>
        <v>1789.4727062006471</v>
      </c>
      <c r="G70" s="25">
        <f t="shared" si="3"/>
        <v>23.197293799352984</v>
      </c>
      <c r="H70" s="47">
        <v>1812.67</v>
      </c>
    </row>
    <row r="78" spans="4:8">
      <c r="F78" s="48">
        <f t="shared" ref="F78:F141" si="4">E77/60</f>
        <v>0</v>
      </c>
    </row>
    <row r="79" spans="4:8">
      <c r="F79" s="48">
        <f t="shared" si="4"/>
        <v>0</v>
      </c>
    </row>
    <row r="80" spans="4:8">
      <c r="F80" s="48">
        <f t="shared" si="4"/>
        <v>0</v>
      </c>
    </row>
    <row r="81" spans="6:6">
      <c r="F81" s="48">
        <f t="shared" si="4"/>
        <v>0</v>
      </c>
    </row>
    <row r="82" spans="6:6">
      <c r="F82" s="48">
        <f t="shared" si="4"/>
        <v>0</v>
      </c>
    </row>
    <row r="83" spans="6:6">
      <c r="F83" s="48">
        <f t="shared" si="4"/>
        <v>0</v>
      </c>
    </row>
    <row r="84" spans="6:6">
      <c r="F84" s="48">
        <f t="shared" si="4"/>
        <v>0</v>
      </c>
    </row>
    <row r="85" spans="6:6">
      <c r="F85" s="48">
        <f t="shared" si="4"/>
        <v>0</v>
      </c>
    </row>
    <row r="86" spans="6:6">
      <c r="F86" s="48">
        <f t="shared" si="4"/>
        <v>0</v>
      </c>
    </row>
    <row r="87" spans="6:6">
      <c r="F87" s="48">
        <f t="shared" si="4"/>
        <v>0</v>
      </c>
    </row>
    <row r="88" spans="6:6">
      <c r="F88" s="48">
        <f t="shared" si="4"/>
        <v>0</v>
      </c>
    </row>
    <row r="89" spans="6:6">
      <c r="F89" s="48">
        <f t="shared" si="4"/>
        <v>0</v>
      </c>
    </row>
    <row r="90" spans="6:6">
      <c r="F90" s="48">
        <f t="shared" si="4"/>
        <v>0</v>
      </c>
    </row>
    <row r="91" spans="6:6">
      <c r="F91" s="48">
        <f t="shared" si="4"/>
        <v>0</v>
      </c>
    </row>
    <row r="92" spans="6:6">
      <c r="F92" s="48">
        <f t="shared" si="4"/>
        <v>0</v>
      </c>
    </row>
    <row r="93" spans="6:6">
      <c r="F93" s="48">
        <f t="shared" si="4"/>
        <v>0</v>
      </c>
    </row>
    <row r="94" spans="6:6">
      <c r="F94" s="48">
        <f t="shared" si="4"/>
        <v>0</v>
      </c>
    </row>
    <row r="95" spans="6:6">
      <c r="F95" s="48">
        <f t="shared" si="4"/>
        <v>0</v>
      </c>
    </row>
    <row r="96" spans="6:6">
      <c r="F96" s="48">
        <f t="shared" si="4"/>
        <v>0</v>
      </c>
    </row>
    <row r="97" spans="6:6">
      <c r="F97" s="48">
        <f t="shared" si="4"/>
        <v>0</v>
      </c>
    </row>
    <row r="98" spans="6:6">
      <c r="F98" s="48">
        <f t="shared" si="4"/>
        <v>0</v>
      </c>
    </row>
    <row r="99" spans="6:6">
      <c r="F99" s="48">
        <f t="shared" si="4"/>
        <v>0</v>
      </c>
    </row>
    <row r="100" spans="6:6">
      <c r="F100" s="48">
        <f t="shared" si="4"/>
        <v>0</v>
      </c>
    </row>
    <row r="101" spans="6:6">
      <c r="F101" s="48">
        <f t="shared" si="4"/>
        <v>0</v>
      </c>
    </row>
    <row r="102" spans="6:6">
      <c r="F102" s="48">
        <f t="shared" si="4"/>
        <v>0</v>
      </c>
    </row>
    <row r="103" spans="6:6">
      <c r="F103" s="48">
        <f t="shared" si="4"/>
        <v>0</v>
      </c>
    </row>
    <row r="104" spans="6:6">
      <c r="F104" s="48">
        <f t="shared" si="4"/>
        <v>0</v>
      </c>
    </row>
    <row r="105" spans="6:6">
      <c r="F105" s="48">
        <f t="shared" si="4"/>
        <v>0</v>
      </c>
    </row>
    <row r="106" spans="6:6">
      <c r="F106" s="48">
        <f t="shared" si="4"/>
        <v>0</v>
      </c>
    </row>
    <row r="107" spans="6:6">
      <c r="F107" s="48">
        <f t="shared" si="4"/>
        <v>0</v>
      </c>
    </row>
    <row r="108" spans="6:6">
      <c r="F108" s="48">
        <f t="shared" si="4"/>
        <v>0</v>
      </c>
    </row>
    <row r="109" spans="6:6">
      <c r="F109" s="48">
        <f t="shared" si="4"/>
        <v>0</v>
      </c>
    </row>
    <row r="110" spans="6:6">
      <c r="F110" s="48">
        <f t="shared" si="4"/>
        <v>0</v>
      </c>
    </row>
    <row r="111" spans="6:6">
      <c r="F111" s="48">
        <f t="shared" si="4"/>
        <v>0</v>
      </c>
    </row>
    <row r="112" spans="6:6">
      <c r="F112" s="48">
        <f t="shared" si="4"/>
        <v>0</v>
      </c>
    </row>
    <row r="113" spans="6:6">
      <c r="F113" s="48">
        <f t="shared" si="4"/>
        <v>0</v>
      </c>
    </row>
    <row r="114" spans="6:6">
      <c r="F114" s="48">
        <f t="shared" si="4"/>
        <v>0</v>
      </c>
    </row>
    <row r="115" spans="6:6">
      <c r="F115" s="48">
        <f t="shared" si="4"/>
        <v>0</v>
      </c>
    </row>
    <row r="116" spans="6:6">
      <c r="F116" s="48">
        <f t="shared" si="4"/>
        <v>0</v>
      </c>
    </row>
    <row r="117" spans="6:6">
      <c r="F117" s="48">
        <f t="shared" si="4"/>
        <v>0</v>
      </c>
    </row>
    <row r="118" spans="6:6">
      <c r="F118" s="48">
        <f t="shared" si="4"/>
        <v>0</v>
      </c>
    </row>
    <row r="119" spans="6:6">
      <c r="F119" s="48">
        <f t="shared" si="4"/>
        <v>0</v>
      </c>
    </row>
    <row r="120" spans="6:6">
      <c r="F120" s="48">
        <f t="shared" si="4"/>
        <v>0</v>
      </c>
    </row>
    <row r="121" spans="6:6">
      <c r="F121" s="48">
        <f t="shared" si="4"/>
        <v>0</v>
      </c>
    </row>
    <row r="122" spans="6:6">
      <c r="F122" s="48">
        <f t="shared" si="4"/>
        <v>0</v>
      </c>
    </row>
    <row r="123" spans="6:6">
      <c r="F123" s="48">
        <f t="shared" si="4"/>
        <v>0</v>
      </c>
    </row>
    <row r="124" spans="6:6">
      <c r="F124" s="48">
        <f t="shared" si="4"/>
        <v>0</v>
      </c>
    </row>
    <row r="125" spans="6:6">
      <c r="F125" s="48">
        <f t="shared" si="4"/>
        <v>0</v>
      </c>
    </row>
    <row r="126" spans="6:6">
      <c r="F126" s="48">
        <f t="shared" si="4"/>
        <v>0</v>
      </c>
    </row>
    <row r="127" spans="6:6">
      <c r="F127" s="48">
        <f t="shared" si="4"/>
        <v>0</v>
      </c>
    </row>
    <row r="128" spans="6:6">
      <c r="F128" s="48">
        <f t="shared" si="4"/>
        <v>0</v>
      </c>
    </row>
    <row r="129" spans="6:6">
      <c r="F129" s="48">
        <f t="shared" si="4"/>
        <v>0</v>
      </c>
    </row>
    <row r="130" spans="6:6">
      <c r="F130" s="48">
        <f t="shared" si="4"/>
        <v>0</v>
      </c>
    </row>
    <row r="131" spans="6:6">
      <c r="F131" s="48">
        <f t="shared" si="4"/>
        <v>0</v>
      </c>
    </row>
    <row r="132" spans="6:6">
      <c r="F132" s="48">
        <f t="shared" si="4"/>
        <v>0</v>
      </c>
    </row>
    <row r="133" spans="6:6">
      <c r="F133" s="48">
        <f t="shared" si="4"/>
        <v>0</v>
      </c>
    </row>
    <row r="134" spans="6:6">
      <c r="F134" s="48">
        <f t="shared" si="4"/>
        <v>0</v>
      </c>
    </row>
    <row r="135" spans="6:6">
      <c r="F135" s="48">
        <f t="shared" si="4"/>
        <v>0</v>
      </c>
    </row>
    <row r="136" spans="6:6">
      <c r="F136" s="48">
        <f t="shared" si="4"/>
        <v>0</v>
      </c>
    </row>
    <row r="137" spans="6:6">
      <c r="F137" s="48">
        <f t="shared" si="4"/>
        <v>0</v>
      </c>
    </row>
    <row r="138" spans="6:6">
      <c r="F138" s="48">
        <f t="shared" si="4"/>
        <v>0</v>
      </c>
    </row>
    <row r="139" spans="6:6">
      <c r="F139" s="48">
        <f t="shared" si="4"/>
        <v>0</v>
      </c>
    </row>
    <row r="140" spans="6:6">
      <c r="F140" s="48">
        <f t="shared" si="4"/>
        <v>0</v>
      </c>
    </row>
    <row r="141" spans="6:6">
      <c r="F141" s="48">
        <f t="shared" si="4"/>
        <v>0</v>
      </c>
    </row>
    <row r="142" spans="6:6">
      <c r="F142" s="48">
        <f t="shared" ref="F142:F149" si="5">E141/60</f>
        <v>0</v>
      </c>
    </row>
    <row r="143" spans="6:6">
      <c r="F143" s="48">
        <f t="shared" si="5"/>
        <v>0</v>
      </c>
    </row>
    <row r="144" spans="6:6">
      <c r="F144" s="48">
        <f t="shared" si="5"/>
        <v>0</v>
      </c>
    </row>
    <row r="145" spans="6:6">
      <c r="F145" s="48">
        <f t="shared" si="5"/>
        <v>0</v>
      </c>
    </row>
    <row r="146" spans="6:6">
      <c r="F146" s="48">
        <f t="shared" si="5"/>
        <v>0</v>
      </c>
    </row>
    <row r="147" spans="6:6">
      <c r="F147" s="48">
        <f t="shared" si="5"/>
        <v>0</v>
      </c>
    </row>
    <row r="148" spans="6:6">
      <c r="F148" s="48">
        <f t="shared" si="5"/>
        <v>0</v>
      </c>
    </row>
    <row r="149" spans="6:6">
      <c r="F149" s="48">
        <f t="shared" si="5"/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orc fin</vt:lpstr>
      <vt:lpstr>Plan3</vt:lpstr>
      <vt:lpstr>Plan3 (2)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Familia</cp:lastModifiedBy>
  <dcterms:created xsi:type="dcterms:W3CDTF">2015-10-16T03:06:58Z</dcterms:created>
  <dcterms:modified xsi:type="dcterms:W3CDTF">2015-11-12T00:15:25Z</dcterms:modified>
</cp:coreProperties>
</file>