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genio\Dropbox\DISCIPLINAS GRADUAÇÃO FEARP\2019\RCC0436 - Introdução à Controladoria\"/>
    </mc:Choice>
  </mc:AlternateContent>
  <xr:revisionPtr revIDLastSave="0" documentId="13_ncr:1_{7AFD839B-4467-4D29-AD69-BE3380D08C8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a Controladoria" sheetId="1" r:id="rId1"/>
    <sheet name="Grupos Trabalho" sheetId="2" r:id="rId2"/>
    <sheet name="Grupos Trabalho (2)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9" i="3" l="1"/>
  <c r="A48" i="3"/>
  <c r="A47" i="3"/>
  <c r="A46" i="3"/>
  <c r="A45" i="3"/>
  <c r="A44" i="3"/>
  <c r="A43" i="3"/>
  <c r="A42" i="3"/>
  <c r="A41" i="3"/>
  <c r="A40" i="3"/>
  <c r="L39" i="3"/>
  <c r="J39" i="3"/>
  <c r="A39" i="3"/>
  <c r="L38" i="3"/>
  <c r="J38" i="3"/>
  <c r="A38" i="3"/>
  <c r="L37" i="3"/>
  <c r="J37" i="3"/>
  <c r="A37" i="3"/>
  <c r="L36" i="3"/>
  <c r="J36" i="3"/>
  <c r="A36" i="3"/>
  <c r="L35" i="3"/>
  <c r="J35" i="3"/>
  <c r="A35" i="3"/>
  <c r="L34" i="3"/>
  <c r="J34" i="3"/>
  <c r="A34" i="3"/>
  <c r="L33" i="3"/>
  <c r="J33" i="3"/>
  <c r="A33" i="3"/>
  <c r="A32" i="3"/>
  <c r="A31" i="3"/>
  <c r="A30" i="3"/>
  <c r="L29" i="3"/>
  <c r="J29" i="3"/>
  <c r="A29" i="3"/>
  <c r="L28" i="3"/>
  <c r="J28" i="3"/>
  <c r="A28" i="3"/>
  <c r="L27" i="3"/>
  <c r="J27" i="3"/>
  <c r="A27" i="3"/>
  <c r="L26" i="3"/>
  <c r="J26" i="3"/>
  <c r="A26" i="3"/>
  <c r="L25" i="3"/>
  <c r="J25" i="3"/>
  <c r="A25" i="3"/>
  <c r="L24" i="3"/>
  <c r="J24" i="3"/>
  <c r="A24" i="3"/>
  <c r="L23" i="3"/>
  <c r="J23" i="3"/>
  <c r="A23" i="3"/>
  <c r="A22" i="3"/>
  <c r="A21" i="3"/>
  <c r="A20" i="3"/>
  <c r="L19" i="3"/>
  <c r="J19" i="3"/>
  <c r="A19" i="3"/>
  <c r="L18" i="3"/>
  <c r="J18" i="3"/>
  <c r="A18" i="3"/>
  <c r="L17" i="3"/>
  <c r="J17" i="3"/>
  <c r="A17" i="3"/>
  <c r="L16" i="3"/>
  <c r="J16" i="3"/>
  <c r="A16" i="3"/>
  <c r="L15" i="3"/>
  <c r="J15" i="3"/>
  <c r="A15" i="3"/>
  <c r="L14" i="3"/>
  <c r="J14" i="3"/>
  <c r="A14" i="3"/>
  <c r="L13" i="3"/>
  <c r="J13" i="3"/>
  <c r="A13" i="3"/>
  <c r="A12" i="3"/>
  <c r="A11" i="3"/>
  <c r="A10" i="3"/>
  <c r="L9" i="3"/>
  <c r="J9" i="3"/>
  <c r="E9" i="3"/>
  <c r="A9" i="3"/>
  <c r="L8" i="3"/>
  <c r="J8" i="3"/>
  <c r="E8" i="3"/>
  <c r="A8" i="3"/>
  <c r="L7" i="3"/>
  <c r="J7" i="3"/>
  <c r="E7" i="3"/>
  <c r="A7" i="3"/>
  <c r="L6" i="3"/>
  <c r="J6" i="3"/>
  <c r="E6" i="3"/>
  <c r="A6" i="3"/>
  <c r="L5" i="3"/>
  <c r="J5" i="3"/>
  <c r="E5" i="3"/>
  <c r="A5" i="3"/>
  <c r="L4" i="3"/>
  <c r="J4" i="3"/>
  <c r="E4" i="3"/>
  <c r="A4" i="3"/>
  <c r="L3" i="3"/>
  <c r="J3" i="3"/>
  <c r="E3" i="3"/>
  <c r="A3" i="3"/>
  <c r="E2" i="3"/>
  <c r="A2" i="3"/>
  <c r="C50" i="1"/>
  <c r="D50" i="1"/>
  <c r="A5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4" i="1"/>
  <c r="D45" i="1"/>
  <c r="D46" i="1"/>
  <c r="D47" i="1"/>
  <c r="D48" i="1"/>
  <c r="D49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" i="1"/>
  <c r="D41" i="1"/>
  <c r="C41" i="1"/>
  <c r="C51" i="1" l="1"/>
  <c r="D51" i="1"/>
  <c r="F1" i="3"/>
  <c r="B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Eugenio Jose Silva Bitti</author>
  </authors>
  <commentList>
    <comment ref="AC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abonada para todos
</t>
        </r>
      </text>
    </comment>
  </commentList>
</comments>
</file>

<file path=xl/sharedStrings.xml><?xml version="1.0" encoding="utf-8"?>
<sst xmlns="http://schemas.openxmlformats.org/spreadsheetml/2006/main" count="335" uniqueCount="154">
  <si>
    <t>P1</t>
  </si>
  <si>
    <t>P2</t>
  </si>
  <si>
    <t>Código</t>
  </si>
  <si>
    <t>Nome</t>
  </si>
  <si>
    <t>Presença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</si>
  <si>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</si>
  <si>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</si>
  <si>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</si>
  <si>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</si>
  <si>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</si>
  <si>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</si>
  <si>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</si>
  <si>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</si>
  <si>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</si>
  <si>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</si>
  <si>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</si>
  <si>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</si>
  <si>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</si>
  <si>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</si>
  <si>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</si>
  <si>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</si>
  <si>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</si>
  <si>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</si>
  <si>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</si>
  <si>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</si>
  <si>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</si>
  <si>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</si>
  <si>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</si>
  <si>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</si>
  <si>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</si>
  <si>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</si>
  <si>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</si>
  <si>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</si>
  <si>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</si>
  <si>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</si>
  <si>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Média</t>
  </si>
  <si>
    <t>Faltas</t>
  </si>
  <si>
    <t>Arthur de Camargo Grossi</t>
  </si>
  <si>
    <t>Beatriz Pinheiro Trevisan</t>
  </si>
  <si>
    <t>Beatriz Traetta</t>
  </si>
  <si>
    <t>Bruno do Prado Rotolo</t>
  </si>
  <si>
    <t>Bruno Totti de Oliveira</t>
  </si>
  <si>
    <t>Bruno Veloni</t>
  </si>
  <si>
    <t>Caio Borges Donegá</t>
  </si>
  <si>
    <t>Diego dos Santos Cintra</t>
  </si>
  <si>
    <t>Dieny Ingrid Figueiredo de Oliveira</t>
  </si>
  <si>
    <t>Elisa Coelho Farina</t>
  </si>
  <si>
    <t>Emily Resplandes Almeida</t>
  </si>
  <si>
    <t>Fabricio Brostoline Estay</t>
  </si>
  <si>
    <t>Felipe Borges de Oliveira</t>
  </si>
  <si>
    <t>Felipe Inácio Fernandes</t>
  </si>
  <si>
    <t>Gabriel Sant'Anna Santos</t>
  </si>
  <si>
    <t>Gilvan Machado Morais</t>
  </si>
  <si>
    <t>Giovana Salvador de Castro</t>
  </si>
  <si>
    <t>Gustavo Teixeira de Souza</t>
  </si>
  <si>
    <t>Henrique Donizete Duarte</t>
  </si>
  <si>
    <t>Isadora Biazotti Vieira</t>
  </si>
  <si>
    <t>Julia de Souza e Castro</t>
  </si>
  <si>
    <t>Lara Morais da Cruz</t>
  </si>
  <si>
    <t>Larissa Maria Neves Borgheti</t>
  </si>
  <si>
    <t>Lívia Colucci Ganzerli</t>
  </si>
  <si>
    <t>Lucas do Nascimento Vieira</t>
  </si>
  <si>
    <t>Lucas Leoni Romanholli</t>
  </si>
  <si>
    <t>Luís Gustavo Campagna</t>
  </si>
  <si>
    <t>Marcelo Dellazari Andreosi</t>
  </si>
  <si>
    <t>Maria Aline de Araujo Barbosa</t>
  </si>
  <si>
    <t>Mariana Macedo de Oliveira</t>
  </si>
  <si>
    <t>Mariana Vida</t>
  </si>
  <si>
    <t>Mateus Zanini Fernandes Pires</t>
  </si>
  <si>
    <t>Matheus Rodolpho Louro Marins</t>
  </si>
  <si>
    <t>Mauricio Seabra Filho</t>
  </si>
  <si>
    <t>Olívia Scandar Venancio Vivas Vallim</t>
  </si>
  <si>
    <t>Pietro Ladeia Christovam</t>
  </si>
  <si>
    <t>Rafael Augusto da Silva Veiga</t>
  </si>
  <si>
    <t>Renan Antonio da Rocha</t>
  </si>
  <si>
    <t>Renan Beneduzzi</t>
  </si>
  <si>
    <t>Robsom Keiti Komatsu</t>
  </si>
  <si>
    <t>Robson Rodrigues da Costa</t>
  </si>
  <si>
    <t>Sarah Rodrigues da Silva</t>
  </si>
  <si>
    <t>Scarlet Couto Oliveira</t>
  </si>
  <si>
    <t>Suzane Stenico</t>
  </si>
  <si>
    <t>Thális Rodrigues Pugas</t>
  </si>
  <si>
    <t>Thamy Alice Martins Aguiar</t>
  </si>
  <si>
    <t>Victória Fargnolli Nakane</t>
  </si>
  <si>
    <t>Vinícius Galli Secfém</t>
  </si>
  <si>
    <t>10784115</t>
  </si>
  <si>
    <t>10407875</t>
  </si>
  <si>
    <t>9362101</t>
  </si>
  <si>
    <t>10726818</t>
  </si>
  <si>
    <t>10784136</t>
  </si>
  <si>
    <t>5991152</t>
  </si>
  <si>
    <t>9282544</t>
  </si>
  <si>
    <t>10688959</t>
  </si>
  <si>
    <t>10287441</t>
  </si>
  <si>
    <t>9275601</t>
  </si>
  <si>
    <t>9442625</t>
  </si>
  <si>
    <t>10784101</t>
  </si>
  <si>
    <t>8530009</t>
  </si>
  <si>
    <t>10883043</t>
  </si>
  <si>
    <t>10287100</t>
  </si>
  <si>
    <t>9288342</t>
  </si>
  <si>
    <t>10726798</t>
  </si>
  <si>
    <t>9808302</t>
  </si>
  <si>
    <t>10726721</t>
  </si>
  <si>
    <t>9281668</t>
  </si>
  <si>
    <t>10817368</t>
  </si>
  <si>
    <t>10726839</t>
  </si>
  <si>
    <t>10726822</t>
  </si>
  <si>
    <t>10688938</t>
  </si>
  <si>
    <t>10872513</t>
  </si>
  <si>
    <t>10784122</t>
  </si>
  <si>
    <t>10726694</t>
  </si>
  <si>
    <t>10688921</t>
  </si>
  <si>
    <t>9863271</t>
  </si>
  <si>
    <t>9005613</t>
  </si>
  <si>
    <t>9282499</t>
  </si>
  <si>
    <t>10784074</t>
  </si>
  <si>
    <t>9781864</t>
  </si>
  <si>
    <t>10883050</t>
  </si>
  <si>
    <t>10726801</t>
  </si>
  <si>
    <t>9762528</t>
  </si>
  <si>
    <t>10817441</t>
  </si>
  <si>
    <t>10799654</t>
  </si>
  <si>
    <t>9038008</t>
  </si>
  <si>
    <t>9845833</t>
  </si>
  <si>
    <t>10726673</t>
  </si>
  <si>
    <t>4650584</t>
  </si>
  <si>
    <t>10287121</t>
  </si>
  <si>
    <t>10688900</t>
  </si>
  <si>
    <t>8528625</t>
  </si>
  <si>
    <t>10843701</t>
  </si>
  <si>
    <t>Aluno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</si>
  <si>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</si>
  <si>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</si>
  <si>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</si>
  <si>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</si>
  <si>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</si>
  <si>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</si>
  <si>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</si>
  <si>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</si>
  <si>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r>
      <rPr>
        <sz val="10"/>
        <color rgb="FF000000"/>
        <rFont val="Calibri"/>
        <family val="2"/>
      </rPr>
      <t xml:space="preserve">ABC/ABM (pode incluir BPM, </t>
    </r>
    <r>
      <rPr>
        <i/>
        <sz val="10"/>
        <color rgb="FF000000"/>
        <rFont val="Calibri"/>
        <family val="2"/>
      </rPr>
      <t>shared-services</t>
    </r>
    <r>
      <rPr>
        <sz val="10"/>
        <color rgb="FF000000"/>
        <rFont val="Calibri"/>
        <family val="2"/>
      </rPr>
      <t>, etc.)</t>
    </r>
  </si>
  <si>
    <r>
      <rPr>
        <sz val="10"/>
        <color rgb="FF000000"/>
        <rFont val="Calibri"/>
        <family val="2"/>
      </rPr>
      <t xml:space="preserve">Controles internos e </t>
    </r>
    <r>
      <rPr>
        <i/>
        <sz val="10"/>
        <color rgb="FF000000"/>
        <rFont val="Calibri"/>
        <family val="2"/>
      </rPr>
      <t>Compliance</t>
    </r>
    <r>
      <rPr>
        <sz val="10"/>
        <color rgb="FF000000"/>
        <rFont val="Calibri"/>
        <family val="2"/>
      </rPr>
      <t xml:space="preserve"> (COSO/COBIT)</t>
    </r>
  </si>
  <si>
    <t>Preços de Transferência em transações internas de empresas multinacionais</t>
  </si>
  <si>
    <t>Open-Book Accounting</t>
  </si>
  <si>
    <t>Tema</t>
  </si>
  <si>
    <t>Tema:</t>
  </si>
  <si>
    <t>Modelo de Planejamento e Controle Orçamentário</t>
  </si>
  <si>
    <t>Balanced Scorecards</t>
  </si>
  <si>
    <t>Prática formal de orçamento de capital (Valuation, RAROC, etc...)</t>
  </si>
  <si>
    <t>Gestão de Processos (lean manufacturing, JIT, Six Sigma, etc)</t>
  </si>
  <si>
    <t>Controles internos e Compliance (COSO/COBIT)</t>
  </si>
  <si>
    <t>ABC/ABM (pode incluir BPM, shared-services, etc.)</t>
  </si>
  <si>
    <t>T1</t>
  </si>
  <si>
    <t>Início Trabalhos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</si>
</sst>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Verdana"/>
      <family val="2"/>
    </font>
    <font>
      <sz val="12"/>
      <name val="Arial"/>
      <family val="2"/>
    </font>
    <font>
      <sz val="10"/>
      <color theme="1"/>
      <name val="Verdana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color rgb="FFFF0000"/>
      <name val="Verdana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3" borderId="1" xfId="0" applyFont="1" applyFill="1" applyBorder="1"/>
    <xf numFmtId="0" fontId="6" fillId="0" borderId="1" xfId="0" applyFont="1" applyBorder="1"/>
    <xf numFmtId="0" fontId="7" fillId="3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9" fillId="4" borderId="2" xfId="0" applyFont="1" applyFill="1" applyBorder="1" applyAlignment="1">
      <alignment horizontal="center"/>
    </xf>
    <xf numFmtId="0" fontId="0" fillId="0" borderId="2" xfId="0" applyBorder="1"/>
    <xf numFmtId="0" fontId="10" fillId="5" borderId="0" xfId="0" applyFont="1" applyFill="1" applyAlignment="1">
      <alignment horizontal="center"/>
    </xf>
    <xf numFmtId="9" fontId="4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9" fontId="3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9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FFC7C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rgb="FFFFC7C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rgb="FFFFC7C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61" displayName="Tabela161" ref="A4:AH51" totalsRowCount="1" headerRowDxfId="74" dataDxfId="73" totalsRowDxfId="72">
  <autoFilter ref="A4:AH50" xr:uid="{00000000-0009-0000-0100-000001000000}"/>
  <tableColumns count="34">
    <tableColumn id="1" xr3:uid="{00000000-0010-0000-0000-000001000000}" name="Código" totalsRowFunction="custom" dataDxfId="71" totalsRowDxfId="33">
      <totalsRowFormula>SUBTOTAL(103,Tabela161[Nome])</totalsRowFormula>
    </tableColumn>
    <tableColumn id="2" xr3:uid="{00000000-0010-0000-0000-000002000000}" name="Nome" totalsRowLabel="Média" dataDxfId="70" totalsRowDxfId="32"/>
    <tableColumn id="39" xr3:uid="{00000000-0010-0000-0000-000027000000}" name="Presença" totalsRowFunction="custom" dataDxfId="69" totalsRowDxfId="31" dataCellStyle="Porcentagem">
      <calculatedColumnFormula>SUM(E5:AH5)/COUNTA(E5:AH5)</calculatedColumnFormula>
      <totalsRowFormula>AVERAGE(Tabela161[Presença])</totalsRowFormula>
    </tableColumn>
    <tableColumn id="33" xr3:uid="{00000000-0010-0000-0000-000021000000}" name="Faltas" totalsRowFunction="custom" dataDxfId="68" totalsRowDxfId="30" dataCellStyle="Porcentagem">
      <calculatedColumnFormula>COUNTIF(Tabela161[[#This Row],[1]:[30]],0)</calculatedColumnFormula>
      <totalsRowFormula>AVERAGE(Tabela161[Faltas])</totalsRowFormula>
    </tableColumn>
    <tableColumn id="3" xr3:uid="{00000000-0010-0000-0000-000003000000}" name="1" dataDxfId="67" totalsRowDxfId="29"/>
    <tableColumn id="4" xr3:uid="{00000000-0010-0000-0000-000004000000}" name="2" dataDxfId="66" totalsRowDxfId="28"/>
    <tableColumn id="5" xr3:uid="{00000000-0010-0000-0000-000005000000}" name="3" dataDxfId="65" totalsRowDxfId="27"/>
    <tableColumn id="6" xr3:uid="{00000000-0010-0000-0000-000006000000}" name="4" dataDxfId="64" totalsRowDxfId="26"/>
    <tableColumn id="7" xr3:uid="{00000000-0010-0000-0000-000007000000}" name="5" dataDxfId="63" totalsRowDxfId="25"/>
    <tableColumn id="8" xr3:uid="{00000000-0010-0000-0000-000008000000}" name="6" dataDxfId="62" totalsRowDxfId="24"/>
    <tableColumn id="9" xr3:uid="{00000000-0010-0000-0000-000009000000}" name="7" dataDxfId="61" totalsRowDxfId="23"/>
    <tableColumn id="10" xr3:uid="{00000000-0010-0000-0000-00000A000000}" name="8" dataDxfId="60" totalsRowDxfId="22"/>
    <tableColumn id="11" xr3:uid="{00000000-0010-0000-0000-00000B000000}" name="9" dataDxfId="59" totalsRowDxfId="21"/>
    <tableColumn id="12" xr3:uid="{00000000-0010-0000-0000-00000C000000}" name="10" dataDxfId="58" totalsRowDxfId="20"/>
    <tableColumn id="13" xr3:uid="{00000000-0010-0000-0000-00000D000000}" name="11" dataDxfId="57" totalsRowDxfId="19"/>
    <tableColumn id="14" xr3:uid="{00000000-0010-0000-0000-00000E000000}" name="12" dataDxfId="56" totalsRowDxfId="18"/>
    <tableColumn id="15" xr3:uid="{00000000-0010-0000-0000-00000F000000}" name="13" dataDxfId="55" totalsRowDxfId="17"/>
    <tableColumn id="16" xr3:uid="{00000000-0010-0000-0000-000010000000}" name="14" dataDxfId="54" totalsRowDxfId="16"/>
    <tableColumn id="17" xr3:uid="{00000000-0010-0000-0000-000011000000}" name="15" dataDxfId="53" totalsRowDxfId="15"/>
    <tableColumn id="18" xr3:uid="{00000000-0010-0000-0000-000012000000}" name="16" dataDxfId="52" totalsRowDxfId="14"/>
    <tableColumn id="19" xr3:uid="{00000000-0010-0000-0000-000013000000}" name="17" dataDxfId="51" totalsRowDxfId="13"/>
    <tableColumn id="20" xr3:uid="{00000000-0010-0000-0000-000014000000}" name="18" dataDxfId="50" totalsRowDxfId="12"/>
    <tableColumn id="21" xr3:uid="{00000000-0010-0000-0000-000015000000}" name="19" dataDxfId="49" totalsRowDxfId="11"/>
    <tableColumn id="22" xr3:uid="{00000000-0010-0000-0000-000016000000}" name="20" dataDxfId="48" totalsRowDxfId="10"/>
    <tableColumn id="23" xr3:uid="{00000000-0010-0000-0000-000017000000}" name="21" dataDxfId="47" totalsRowDxfId="9"/>
    <tableColumn id="24" xr3:uid="{00000000-0010-0000-0000-000018000000}" name="22" dataDxfId="46" totalsRowDxfId="8"/>
    <tableColumn id="25" xr3:uid="{00000000-0010-0000-0000-000019000000}" name="23" dataDxfId="45" totalsRowDxfId="7"/>
    <tableColumn id="26" xr3:uid="{00000000-0010-0000-0000-00001A000000}" name="24" dataDxfId="44" totalsRowDxfId="6"/>
    <tableColumn id="27" xr3:uid="{00000000-0010-0000-0000-00001B000000}" name="25" dataDxfId="43" totalsRowDxfId="5"/>
    <tableColumn id="28" xr3:uid="{00000000-0010-0000-0000-00001C000000}" name="26" dataDxfId="42" totalsRowDxfId="4"/>
    <tableColumn id="29" xr3:uid="{00000000-0010-0000-0000-00001D000000}" name="27" dataDxfId="41" totalsRowDxfId="3"/>
    <tableColumn id="30" xr3:uid="{00000000-0010-0000-0000-00001E000000}" name="28" dataDxfId="40" totalsRowDxfId="2"/>
    <tableColumn id="31" xr3:uid="{00000000-0010-0000-0000-00001F000000}" name="29" dataDxfId="39" totalsRowDxfId="1"/>
    <tableColumn id="32" xr3:uid="{00000000-0010-0000-0000-000020000000}" name="30" dataDxfId="38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51"/>
  <sheetViews>
    <sheetView showGridLines="0" tabSelected="1" zoomScaleNormal="100" workbookViewId="0">
      <pane xSplit="4" ySplit="4" topLeftCell="R5" activePane="bottomRight" state="frozen"/>
      <selection pane="topRight" activeCell="E1" sqref="E1"/>
      <selection pane="bottomLeft" activeCell="A5" sqref="A5"/>
      <selection pane="bottomRight" activeCell="W23" sqref="W23"/>
    </sheetView>
  </sheetViews>
  <sheetFormatPr defaultColWidth="8.85546875" defaultRowHeight="15" x14ac:dyDescent="0.2"/>
  <cols>
    <col min="1" max="1" width="12.7109375" style="1" bestFit="1" customWidth="1"/>
    <col min="2" max="2" width="44.140625" style="23" bestFit="1" customWidth="1"/>
    <col min="3" max="3" width="16.140625" style="2" bestFit="1" customWidth="1"/>
    <col min="4" max="4" width="12.42578125" style="2" bestFit="1" customWidth="1"/>
    <col min="5" max="34" width="8.7109375" style="3" bestFit="1" customWidth="1"/>
    <col min="35" max="245" width="8.85546875" style="1"/>
    <col min="246" max="246" width="11.85546875" style="1" bestFit="1" customWidth="1"/>
    <col min="247" max="247" width="44.140625" style="1" bestFit="1" customWidth="1"/>
    <col min="248" max="248" width="29.7109375" style="1" bestFit="1" customWidth="1"/>
    <col min="249" max="256" width="8.7109375" style="1" bestFit="1" customWidth="1"/>
    <col min="257" max="257" width="7.85546875" style="1" bestFit="1" customWidth="1"/>
    <col min="258" max="263" width="8.7109375" style="1" bestFit="1" customWidth="1"/>
    <col min="264" max="264" width="11.28515625" style="1" bestFit="1" customWidth="1"/>
    <col min="265" max="278" width="8.7109375" style="1" bestFit="1" customWidth="1"/>
    <col min="279" max="280" width="12.28515625" style="1" bestFit="1" customWidth="1"/>
    <col min="281" max="281" width="16" style="1" bestFit="1" customWidth="1"/>
    <col min="282" max="282" width="11.140625" style="1" bestFit="1" customWidth="1"/>
    <col min="283" max="283" width="16" style="1" bestFit="1" customWidth="1"/>
    <col min="284" max="501" width="8.85546875" style="1"/>
    <col min="502" max="502" width="11.85546875" style="1" bestFit="1" customWidth="1"/>
    <col min="503" max="503" width="44.140625" style="1" bestFit="1" customWidth="1"/>
    <col min="504" max="504" width="29.7109375" style="1" bestFit="1" customWidth="1"/>
    <col min="505" max="512" width="8.7109375" style="1" bestFit="1" customWidth="1"/>
    <col min="513" max="513" width="7.85546875" style="1" bestFit="1" customWidth="1"/>
    <col min="514" max="519" width="8.7109375" style="1" bestFit="1" customWidth="1"/>
    <col min="520" max="520" width="11.28515625" style="1" bestFit="1" customWidth="1"/>
    <col min="521" max="534" width="8.7109375" style="1" bestFit="1" customWidth="1"/>
    <col min="535" max="536" width="12.28515625" style="1" bestFit="1" customWidth="1"/>
    <col min="537" max="537" width="16" style="1" bestFit="1" customWidth="1"/>
    <col min="538" max="538" width="11.140625" style="1" bestFit="1" customWidth="1"/>
    <col min="539" max="539" width="16" style="1" bestFit="1" customWidth="1"/>
    <col min="540" max="757" width="8.85546875" style="1"/>
    <col min="758" max="758" width="11.85546875" style="1" bestFit="1" customWidth="1"/>
    <col min="759" max="759" width="44.140625" style="1" bestFit="1" customWidth="1"/>
    <col min="760" max="760" width="29.7109375" style="1" bestFit="1" customWidth="1"/>
    <col min="761" max="768" width="8.7109375" style="1" bestFit="1" customWidth="1"/>
    <col min="769" max="769" width="7.85546875" style="1" bestFit="1" customWidth="1"/>
    <col min="770" max="775" width="8.7109375" style="1" bestFit="1" customWidth="1"/>
    <col min="776" max="776" width="11.28515625" style="1" bestFit="1" customWidth="1"/>
    <col min="777" max="790" width="8.7109375" style="1" bestFit="1" customWidth="1"/>
    <col min="791" max="792" width="12.28515625" style="1" bestFit="1" customWidth="1"/>
    <col min="793" max="793" width="16" style="1" bestFit="1" customWidth="1"/>
    <col min="794" max="794" width="11.140625" style="1" bestFit="1" customWidth="1"/>
    <col min="795" max="795" width="16" style="1" bestFit="1" customWidth="1"/>
    <col min="796" max="1013" width="8.85546875" style="1"/>
    <col min="1014" max="1014" width="11.85546875" style="1" bestFit="1" customWidth="1"/>
    <col min="1015" max="1015" width="44.140625" style="1" bestFit="1" customWidth="1"/>
    <col min="1016" max="1016" width="29.7109375" style="1" bestFit="1" customWidth="1"/>
    <col min="1017" max="1024" width="8.7109375" style="1" bestFit="1" customWidth="1"/>
    <col min="1025" max="1025" width="7.85546875" style="1" bestFit="1" customWidth="1"/>
    <col min="1026" max="1031" width="8.7109375" style="1" bestFit="1" customWidth="1"/>
    <col min="1032" max="1032" width="11.28515625" style="1" bestFit="1" customWidth="1"/>
    <col min="1033" max="1046" width="8.7109375" style="1" bestFit="1" customWidth="1"/>
    <col min="1047" max="1048" width="12.28515625" style="1" bestFit="1" customWidth="1"/>
    <col min="1049" max="1049" width="16" style="1" bestFit="1" customWidth="1"/>
    <col min="1050" max="1050" width="11.140625" style="1" bestFit="1" customWidth="1"/>
    <col min="1051" max="1051" width="16" style="1" bestFit="1" customWidth="1"/>
    <col min="1052" max="1269" width="8.85546875" style="1"/>
    <col min="1270" max="1270" width="11.85546875" style="1" bestFit="1" customWidth="1"/>
    <col min="1271" max="1271" width="44.140625" style="1" bestFit="1" customWidth="1"/>
    <col min="1272" max="1272" width="29.7109375" style="1" bestFit="1" customWidth="1"/>
    <col min="1273" max="1280" width="8.7109375" style="1" bestFit="1" customWidth="1"/>
    <col min="1281" max="1281" width="7.85546875" style="1" bestFit="1" customWidth="1"/>
    <col min="1282" max="1287" width="8.7109375" style="1" bestFit="1" customWidth="1"/>
    <col min="1288" max="1288" width="11.28515625" style="1" bestFit="1" customWidth="1"/>
    <col min="1289" max="1302" width="8.7109375" style="1" bestFit="1" customWidth="1"/>
    <col min="1303" max="1304" width="12.28515625" style="1" bestFit="1" customWidth="1"/>
    <col min="1305" max="1305" width="16" style="1" bestFit="1" customWidth="1"/>
    <col min="1306" max="1306" width="11.140625" style="1" bestFit="1" customWidth="1"/>
    <col min="1307" max="1307" width="16" style="1" bestFit="1" customWidth="1"/>
    <col min="1308" max="1525" width="8.85546875" style="1"/>
    <col min="1526" max="1526" width="11.85546875" style="1" bestFit="1" customWidth="1"/>
    <col min="1527" max="1527" width="44.140625" style="1" bestFit="1" customWidth="1"/>
    <col min="1528" max="1528" width="29.7109375" style="1" bestFit="1" customWidth="1"/>
    <col min="1529" max="1536" width="8.7109375" style="1" bestFit="1" customWidth="1"/>
    <col min="1537" max="1537" width="7.85546875" style="1" bestFit="1" customWidth="1"/>
    <col min="1538" max="1543" width="8.7109375" style="1" bestFit="1" customWidth="1"/>
    <col min="1544" max="1544" width="11.28515625" style="1" bestFit="1" customWidth="1"/>
    <col min="1545" max="1558" width="8.7109375" style="1" bestFit="1" customWidth="1"/>
    <col min="1559" max="1560" width="12.28515625" style="1" bestFit="1" customWidth="1"/>
    <col min="1561" max="1561" width="16" style="1" bestFit="1" customWidth="1"/>
    <col min="1562" max="1562" width="11.140625" style="1" bestFit="1" customWidth="1"/>
    <col min="1563" max="1563" width="16" style="1" bestFit="1" customWidth="1"/>
    <col min="1564" max="1781" width="8.85546875" style="1"/>
    <col min="1782" max="1782" width="11.85546875" style="1" bestFit="1" customWidth="1"/>
    <col min="1783" max="1783" width="44.140625" style="1" bestFit="1" customWidth="1"/>
    <col min="1784" max="1784" width="29.7109375" style="1" bestFit="1" customWidth="1"/>
    <col min="1785" max="1792" width="8.7109375" style="1" bestFit="1" customWidth="1"/>
    <col min="1793" max="1793" width="7.85546875" style="1" bestFit="1" customWidth="1"/>
    <col min="1794" max="1799" width="8.7109375" style="1" bestFit="1" customWidth="1"/>
    <col min="1800" max="1800" width="11.28515625" style="1" bestFit="1" customWidth="1"/>
    <col min="1801" max="1814" width="8.7109375" style="1" bestFit="1" customWidth="1"/>
    <col min="1815" max="1816" width="12.28515625" style="1" bestFit="1" customWidth="1"/>
    <col min="1817" max="1817" width="16" style="1" bestFit="1" customWidth="1"/>
    <col min="1818" max="1818" width="11.140625" style="1" bestFit="1" customWidth="1"/>
    <col min="1819" max="1819" width="16" style="1" bestFit="1" customWidth="1"/>
    <col min="1820" max="2037" width="8.85546875" style="1"/>
    <col min="2038" max="2038" width="11.85546875" style="1" bestFit="1" customWidth="1"/>
    <col min="2039" max="2039" width="44.140625" style="1" bestFit="1" customWidth="1"/>
    <col min="2040" max="2040" width="29.7109375" style="1" bestFit="1" customWidth="1"/>
    <col min="2041" max="2048" width="8.7109375" style="1" bestFit="1" customWidth="1"/>
    <col min="2049" max="2049" width="7.85546875" style="1" bestFit="1" customWidth="1"/>
    <col min="2050" max="2055" width="8.7109375" style="1" bestFit="1" customWidth="1"/>
    <col min="2056" max="2056" width="11.28515625" style="1" bestFit="1" customWidth="1"/>
    <col min="2057" max="2070" width="8.7109375" style="1" bestFit="1" customWidth="1"/>
    <col min="2071" max="2072" width="12.28515625" style="1" bestFit="1" customWidth="1"/>
    <col min="2073" max="2073" width="16" style="1" bestFit="1" customWidth="1"/>
    <col min="2074" max="2074" width="11.140625" style="1" bestFit="1" customWidth="1"/>
    <col min="2075" max="2075" width="16" style="1" bestFit="1" customWidth="1"/>
    <col min="2076" max="2293" width="8.85546875" style="1"/>
    <col min="2294" max="2294" width="11.85546875" style="1" bestFit="1" customWidth="1"/>
    <col min="2295" max="2295" width="44.140625" style="1" bestFit="1" customWidth="1"/>
    <col min="2296" max="2296" width="29.7109375" style="1" bestFit="1" customWidth="1"/>
    <col min="2297" max="2304" width="8.7109375" style="1" bestFit="1" customWidth="1"/>
    <col min="2305" max="2305" width="7.85546875" style="1" bestFit="1" customWidth="1"/>
    <col min="2306" max="2311" width="8.7109375" style="1" bestFit="1" customWidth="1"/>
    <col min="2312" max="2312" width="11.28515625" style="1" bestFit="1" customWidth="1"/>
    <col min="2313" max="2326" width="8.7109375" style="1" bestFit="1" customWidth="1"/>
    <col min="2327" max="2328" width="12.28515625" style="1" bestFit="1" customWidth="1"/>
    <col min="2329" max="2329" width="16" style="1" bestFit="1" customWidth="1"/>
    <col min="2330" max="2330" width="11.140625" style="1" bestFit="1" customWidth="1"/>
    <col min="2331" max="2331" width="16" style="1" bestFit="1" customWidth="1"/>
    <col min="2332" max="2549" width="8.85546875" style="1"/>
    <col min="2550" max="2550" width="11.85546875" style="1" bestFit="1" customWidth="1"/>
    <col min="2551" max="2551" width="44.140625" style="1" bestFit="1" customWidth="1"/>
    <col min="2552" max="2552" width="29.7109375" style="1" bestFit="1" customWidth="1"/>
    <col min="2553" max="2560" width="8.7109375" style="1" bestFit="1" customWidth="1"/>
    <col min="2561" max="2561" width="7.85546875" style="1" bestFit="1" customWidth="1"/>
    <col min="2562" max="2567" width="8.7109375" style="1" bestFit="1" customWidth="1"/>
    <col min="2568" max="2568" width="11.28515625" style="1" bestFit="1" customWidth="1"/>
    <col min="2569" max="2582" width="8.7109375" style="1" bestFit="1" customWidth="1"/>
    <col min="2583" max="2584" width="12.28515625" style="1" bestFit="1" customWidth="1"/>
    <col min="2585" max="2585" width="16" style="1" bestFit="1" customWidth="1"/>
    <col min="2586" max="2586" width="11.140625" style="1" bestFit="1" customWidth="1"/>
    <col min="2587" max="2587" width="16" style="1" bestFit="1" customWidth="1"/>
    <col min="2588" max="2805" width="8.85546875" style="1"/>
    <col min="2806" max="2806" width="11.85546875" style="1" bestFit="1" customWidth="1"/>
    <col min="2807" max="2807" width="44.140625" style="1" bestFit="1" customWidth="1"/>
    <col min="2808" max="2808" width="29.7109375" style="1" bestFit="1" customWidth="1"/>
    <col min="2809" max="2816" width="8.7109375" style="1" bestFit="1" customWidth="1"/>
    <col min="2817" max="2817" width="7.85546875" style="1" bestFit="1" customWidth="1"/>
    <col min="2818" max="2823" width="8.7109375" style="1" bestFit="1" customWidth="1"/>
    <col min="2824" max="2824" width="11.28515625" style="1" bestFit="1" customWidth="1"/>
    <col min="2825" max="2838" width="8.7109375" style="1" bestFit="1" customWidth="1"/>
    <col min="2839" max="2840" width="12.28515625" style="1" bestFit="1" customWidth="1"/>
    <col min="2841" max="2841" width="16" style="1" bestFit="1" customWidth="1"/>
    <col min="2842" max="2842" width="11.140625" style="1" bestFit="1" customWidth="1"/>
    <col min="2843" max="2843" width="16" style="1" bestFit="1" customWidth="1"/>
    <col min="2844" max="3061" width="8.85546875" style="1"/>
    <col min="3062" max="3062" width="11.85546875" style="1" bestFit="1" customWidth="1"/>
    <col min="3063" max="3063" width="44.140625" style="1" bestFit="1" customWidth="1"/>
    <col min="3064" max="3064" width="29.7109375" style="1" bestFit="1" customWidth="1"/>
    <col min="3065" max="3072" width="8.7109375" style="1" bestFit="1" customWidth="1"/>
    <col min="3073" max="3073" width="7.85546875" style="1" bestFit="1" customWidth="1"/>
    <col min="3074" max="3079" width="8.7109375" style="1" bestFit="1" customWidth="1"/>
    <col min="3080" max="3080" width="11.28515625" style="1" bestFit="1" customWidth="1"/>
    <col min="3081" max="3094" width="8.7109375" style="1" bestFit="1" customWidth="1"/>
    <col min="3095" max="3096" width="12.28515625" style="1" bestFit="1" customWidth="1"/>
    <col min="3097" max="3097" width="16" style="1" bestFit="1" customWidth="1"/>
    <col min="3098" max="3098" width="11.140625" style="1" bestFit="1" customWidth="1"/>
    <col min="3099" max="3099" width="16" style="1" bestFit="1" customWidth="1"/>
    <col min="3100" max="3317" width="8.85546875" style="1"/>
    <col min="3318" max="3318" width="11.85546875" style="1" bestFit="1" customWidth="1"/>
    <col min="3319" max="3319" width="44.140625" style="1" bestFit="1" customWidth="1"/>
    <col min="3320" max="3320" width="29.7109375" style="1" bestFit="1" customWidth="1"/>
    <col min="3321" max="3328" width="8.7109375" style="1" bestFit="1" customWidth="1"/>
    <col min="3329" max="3329" width="7.85546875" style="1" bestFit="1" customWidth="1"/>
    <col min="3330" max="3335" width="8.7109375" style="1" bestFit="1" customWidth="1"/>
    <col min="3336" max="3336" width="11.28515625" style="1" bestFit="1" customWidth="1"/>
    <col min="3337" max="3350" width="8.7109375" style="1" bestFit="1" customWidth="1"/>
    <col min="3351" max="3352" width="12.28515625" style="1" bestFit="1" customWidth="1"/>
    <col min="3353" max="3353" width="16" style="1" bestFit="1" customWidth="1"/>
    <col min="3354" max="3354" width="11.140625" style="1" bestFit="1" customWidth="1"/>
    <col min="3355" max="3355" width="16" style="1" bestFit="1" customWidth="1"/>
    <col min="3356" max="3573" width="8.85546875" style="1"/>
    <col min="3574" max="3574" width="11.85546875" style="1" bestFit="1" customWidth="1"/>
    <col min="3575" max="3575" width="44.140625" style="1" bestFit="1" customWidth="1"/>
    <col min="3576" max="3576" width="29.7109375" style="1" bestFit="1" customWidth="1"/>
    <col min="3577" max="3584" width="8.7109375" style="1" bestFit="1" customWidth="1"/>
    <col min="3585" max="3585" width="7.85546875" style="1" bestFit="1" customWidth="1"/>
    <col min="3586" max="3591" width="8.7109375" style="1" bestFit="1" customWidth="1"/>
    <col min="3592" max="3592" width="11.28515625" style="1" bestFit="1" customWidth="1"/>
    <col min="3593" max="3606" width="8.7109375" style="1" bestFit="1" customWidth="1"/>
    <col min="3607" max="3608" width="12.28515625" style="1" bestFit="1" customWidth="1"/>
    <col min="3609" max="3609" width="16" style="1" bestFit="1" customWidth="1"/>
    <col min="3610" max="3610" width="11.140625" style="1" bestFit="1" customWidth="1"/>
    <col min="3611" max="3611" width="16" style="1" bestFit="1" customWidth="1"/>
    <col min="3612" max="3829" width="8.85546875" style="1"/>
    <col min="3830" max="3830" width="11.85546875" style="1" bestFit="1" customWidth="1"/>
    <col min="3831" max="3831" width="44.140625" style="1" bestFit="1" customWidth="1"/>
    <col min="3832" max="3832" width="29.7109375" style="1" bestFit="1" customWidth="1"/>
    <col min="3833" max="3840" width="8.7109375" style="1" bestFit="1" customWidth="1"/>
    <col min="3841" max="3841" width="7.85546875" style="1" bestFit="1" customWidth="1"/>
    <col min="3842" max="3847" width="8.7109375" style="1" bestFit="1" customWidth="1"/>
    <col min="3848" max="3848" width="11.28515625" style="1" bestFit="1" customWidth="1"/>
    <col min="3849" max="3862" width="8.7109375" style="1" bestFit="1" customWidth="1"/>
    <col min="3863" max="3864" width="12.28515625" style="1" bestFit="1" customWidth="1"/>
    <col min="3865" max="3865" width="16" style="1" bestFit="1" customWidth="1"/>
    <col min="3866" max="3866" width="11.140625" style="1" bestFit="1" customWidth="1"/>
    <col min="3867" max="3867" width="16" style="1" bestFit="1" customWidth="1"/>
    <col min="3868" max="4085" width="8.85546875" style="1"/>
    <col min="4086" max="4086" width="11.85546875" style="1" bestFit="1" customWidth="1"/>
    <col min="4087" max="4087" width="44.140625" style="1" bestFit="1" customWidth="1"/>
    <col min="4088" max="4088" width="29.7109375" style="1" bestFit="1" customWidth="1"/>
    <col min="4089" max="4096" width="8.7109375" style="1" bestFit="1" customWidth="1"/>
    <col min="4097" max="4097" width="7.85546875" style="1" bestFit="1" customWidth="1"/>
    <col min="4098" max="4103" width="8.7109375" style="1" bestFit="1" customWidth="1"/>
    <col min="4104" max="4104" width="11.28515625" style="1" bestFit="1" customWidth="1"/>
    <col min="4105" max="4118" width="8.7109375" style="1" bestFit="1" customWidth="1"/>
    <col min="4119" max="4120" width="12.28515625" style="1" bestFit="1" customWidth="1"/>
    <col min="4121" max="4121" width="16" style="1" bestFit="1" customWidth="1"/>
    <col min="4122" max="4122" width="11.140625" style="1" bestFit="1" customWidth="1"/>
    <col min="4123" max="4123" width="16" style="1" bestFit="1" customWidth="1"/>
    <col min="4124" max="4341" width="8.85546875" style="1"/>
    <col min="4342" max="4342" width="11.85546875" style="1" bestFit="1" customWidth="1"/>
    <col min="4343" max="4343" width="44.140625" style="1" bestFit="1" customWidth="1"/>
    <col min="4344" max="4344" width="29.7109375" style="1" bestFit="1" customWidth="1"/>
    <col min="4345" max="4352" width="8.7109375" style="1" bestFit="1" customWidth="1"/>
    <col min="4353" max="4353" width="7.85546875" style="1" bestFit="1" customWidth="1"/>
    <col min="4354" max="4359" width="8.7109375" style="1" bestFit="1" customWidth="1"/>
    <col min="4360" max="4360" width="11.28515625" style="1" bestFit="1" customWidth="1"/>
    <col min="4361" max="4374" width="8.7109375" style="1" bestFit="1" customWidth="1"/>
    <col min="4375" max="4376" width="12.28515625" style="1" bestFit="1" customWidth="1"/>
    <col min="4377" max="4377" width="16" style="1" bestFit="1" customWidth="1"/>
    <col min="4378" max="4378" width="11.140625" style="1" bestFit="1" customWidth="1"/>
    <col min="4379" max="4379" width="16" style="1" bestFit="1" customWidth="1"/>
    <col min="4380" max="4597" width="8.85546875" style="1"/>
    <col min="4598" max="4598" width="11.85546875" style="1" bestFit="1" customWidth="1"/>
    <col min="4599" max="4599" width="44.140625" style="1" bestFit="1" customWidth="1"/>
    <col min="4600" max="4600" width="29.7109375" style="1" bestFit="1" customWidth="1"/>
    <col min="4601" max="4608" width="8.7109375" style="1" bestFit="1" customWidth="1"/>
    <col min="4609" max="4609" width="7.85546875" style="1" bestFit="1" customWidth="1"/>
    <col min="4610" max="4615" width="8.7109375" style="1" bestFit="1" customWidth="1"/>
    <col min="4616" max="4616" width="11.28515625" style="1" bestFit="1" customWidth="1"/>
    <col min="4617" max="4630" width="8.7109375" style="1" bestFit="1" customWidth="1"/>
    <col min="4631" max="4632" width="12.28515625" style="1" bestFit="1" customWidth="1"/>
    <col min="4633" max="4633" width="16" style="1" bestFit="1" customWidth="1"/>
    <col min="4634" max="4634" width="11.140625" style="1" bestFit="1" customWidth="1"/>
    <col min="4635" max="4635" width="16" style="1" bestFit="1" customWidth="1"/>
    <col min="4636" max="4853" width="8.85546875" style="1"/>
    <col min="4854" max="4854" width="11.85546875" style="1" bestFit="1" customWidth="1"/>
    <col min="4855" max="4855" width="44.140625" style="1" bestFit="1" customWidth="1"/>
    <col min="4856" max="4856" width="29.7109375" style="1" bestFit="1" customWidth="1"/>
    <col min="4857" max="4864" width="8.7109375" style="1" bestFit="1" customWidth="1"/>
    <col min="4865" max="4865" width="7.85546875" style="1" bestFit="1" customWidth="1"/>
    <col min="4866" max="4871" width="8.7109375" style="1" bestFit="1" customWidth="1"/>
    <col min="4872" max="4872" width="11.28515625" style="1" bestFit="1" customWidth="1"/>
    <col min="4873" max="4886" width="8.7109375" style="1" bestFit="1" customWidth="1"/>
    <col min="4887" max="4888" width="12.28515625" style="1" bestFit="1" customWidth="1"/>
    <col min="4889" max="4889" width="16" style="1" bestFit="1" customWidth="1"/>
    <col min="4890" max="4890" width="11.140625" style="1" bestFit="1" customWidth="1"/>
    <col min="4891" max="4891" width="16" style="1" bestFit="1" customWidth="1"/>
    <col min="4892" max="5109" width="8.85546875" style="1"/>
    <col min="5110" max="5110" width="11.85546875" style="1" bestFit="1" customWidth="1"/>
    <col min="5111" max="5111" width="44.140625" style="1" bestFit="1" customWidth="1"/>
    <col min="5112" max="5112" width="29.7109375" style="1" bestFit="1" customWidth="1"/>
    <col min="5113" max="5120" width="8.7109375" style="1" bestFit="1" customWidth="1"/>
    <col min="5121" max="5121" width="7.85546875" style="1" bestFit="1" customWidth="1"/>
    <col min="5122" max="5127" width="8.7109375" style="1" bestFit="1" customWidth="1"/>
    <col min="5128" max="5128" width="11.28515625" style="1" bestFit="1" customWidth="1"/>
    <col min="5129" max="5142" width="8.7109375" style="1" bestFit="1" customWidth="1"/>
    <col min="5143" max="5144" width="12.28515625" style="1" bestFit="1" customWidth="1"/>
    <col min="5145" max="5145" width="16" style="1" bestFit="1" customWidth="1"/>
    <col min="5146" max="5146" width="11.140625" style="1" bestFit="1" customWidth="1"/>
    <col min="5147" max="5147" width="16" style="1" bestFit="1" customWidth="1"/>
    <col min="5148" max="5365" width="8.85546875" style="1"/>
    <col min="5366" max="5366" width="11.85546875" style="1" bestFit="1" customWidth="1"/>
    <col min="5367" max="5367" width="44.140625" style="1" bestFit="1" customWidth="1"/>
    <col min="5368" max="5368" width="29.7109375" style="1" bestFit="1" customWidth="1"/>
    <col min="5369" max="5376" width="8.7109375" style="1" bestFit="1" customWidth="1"/>
    <col min="5377" max="5377" width="7.85546875" style="1" bestFit="1" customWidth="1"/>
    <col min="5378" max="5383" width="8.7109375" style="1" bestFit="1" customWidth="1"/>
    <col min="5384" max="5384" width="11.28515625" style="1" bestFit="1" customWidth="1"/>
    <col min="5385" max="5398" width="8.7109375" style="1" bestFit="1" customWidth="1"/>
    <col min="5399" max="5400" width="12.28515625" style="1" bestFit="1" customWidth="1"/>
    <col min="5401" max="5401" width="16" style="1" bestFit="1" customWidth="1"/>
    <col min="5402" max="5402" width="11.140625" style="1" bestFit="1" customWidth="1"/>
    <col min="5403" max="5403" width="16" style="1" bestFit="1" customWidth="1"/>
    <col min="5404" max="5621" width="8.85546875" style="1"/>
    <col min="5622" max="5622" width="11.85546875" style="1" bestFit="1" customWidth="1"/>
    <col min="5623" max="5623" width="44.140625" style="1" bestFit="1" customWidth="1"/>
    <col min="5624" max="5624" width="29.7109375" style="1" bestFit="1" customWidth="1"/>
    <col min="5625" max="5632" width="8.7109375" style="1" bestFit="1" customWidth="1"/>
    <col min="5633" max="5633" width="7.85546875" style="1" bestFit="1" customWidth="1"/>
    <col min="5634" max="5639" width="8.7109375" style="1" bestFit="1" customWidth="1"/>
    <col min="5640" max="5640" width="11.28515625" style="1" bestFit="1" customWidth="1"/>
    <col min="5641" max="5654" width="8.7109375" style="1" bestFit="1" customWidth="1"/>
    <col min="5655" max="5656" width="12.28515625" style="1" bestFit="1" customWidth="1"/>
    <col min="5657" max="5657" width="16" style="1" bestFit="1" customWidth="1"/>
    <col min="5658" max="5658" width="11.140625" style="1" bestFit="1" customWidth="1"/>
    <col min="5659" max="5659" width="16" style="1" bestFit="1" customWidth="1"/>
    <col min="5660" max="5877" width="8.85546875" style="1"/>
    <col min="5878" max="5878" width="11.85546875" style="1" bestFit="1" customWidth="1"/>
    <col min="5879" max="5879" width="44.140625" style="1" bestFit="1" customWidth="1"/>
    <col min="5880" max="5880" width="29.7109375" style="1" bestFit="1" customWidth="1"/>
    <col min="5881" max="5888" width="8.7109375" style="1" bestFit="1" customWidth="1"/>
    <col min="5889" max="5889" width="7.85546875" style="1" bestFit="1" customWidth="1"/>
    <col min="5890" max="5895" width="8.7109375" style="1" bestFit="1" customWidth="1"/>
    <col min="5896" max="5896" width="11.28515625" style="1" bestFit="1" customWidth="1"/>
    <col min="5897" max="5910" width="8.7109375" style="1" bestFit="1" customWidth="1"/>
    <col min="5911" max="5912" width="12.28515625" style="1" bestFit="1" customWidth="1"/>
    <col min="5913" max="5913" width="16" style="1" bestFit="1" customWidth="1"/>
    <col min="5914" max="5914" width="11.140625" style="1" bestFit="1" customWidth="1"/>
    <col min="5915" max="5915" width="16" style="1" bestFit="1" customWidth="1"/>
    <col min="5916" max="6133" width="8.85546875" style="1"/>
    <col min="6134" max="6134" width="11.85546875" style="1" bestFit="1" customWidth="1"/>
    <col min="6135" max="6135" width="44.140625" style="1" bestFit="1" customWidth="1"/>
    <col min="6136" max="6136" width="29.7109375" style="1" bestFit="1" customWidth="1"/>
    <col min="6137" max="6144" width="8.7109375" style="1" bestFit="1" customWidth="1"/>
    <col min="6145" max="6145" width="7.85546875" style="1" bestFit="1" customWidth="1"/>
    <col min="6146" max="6151" width="8.7109375" style="1" bestFit="1" customWidth="1"/>
    <col min="6152" max="6152" width="11.28515625" style="1" bestFit="1" customWidth="1"/>
    <col min="6153" max="6166" width="8.7109375" style="1" bestFit="1" customWidth="1"/>
    <col min="6167" max="6168" width="12.28515625" style="1" bestFit="1" customWidth="1"/>
    <col min="6169" max="6169" width="16" style="1" bestFit="1" customWidth="1"/>
    <col min="6170" max="6170" width="11.140625" style="1" bestFit="1" customWidth="1"/>
    <col min="6171" max="6171" width="16" style="1" bestFit="1" customWidth="1"/>
    <col min="6172" max="6389" width="8.85546875" style="1"/>
    <col min="6390" max="6390" width="11.85546875" style="1" bestFit="1" customWidth="1"/>
    <col min="6391" max="6391" width="44.140625" style="1" bestFit="1" customWidth="1"/>
    <col min="6392" max="6392" width="29.7109375" style="1" bestFit="1" customWidth="1"/>
    <col min="6393" max="6400" width="8.7109375" style="1" bestFit="1" customWidth="1"/>
    <col min="6401" max="6401" width="7.85546875" style="1" bestFit="1" customWidth="1"/>
    <col min="6402" max="6407" width="8.7109375" style="1" bestFit="1" customWidth="1"/>
    <col min="6408" max="6408" width="11.28515625" style="1" bestFit="1" customWidth="1"/>
    <col min="6409" max="6422" width="8.7109375" style="1" bestFit="1" customWidth="1"/>
    <col min="6423" max="6424" width="12.28515625" style="1" bestFit="1" customWidth="1"/>
    <col min="6425" max="6425" width="16" style="1" bestFit="1" customWidth="1"/>
    <col min="6426" max="6426" width="11.140625" style="1" bestFit="1" customWidth="1"/>
    <col min="6427" max="6427" width="16" style="1" bestFit="1" customWidth="1"/>
    <col min="6428" max="6645" width="8.85546875" style="1"/>
    <col min="6646" max="6646" width="11.85546875" style="1" bestFit="1" customWidth="1"/>
    <col min="6647" max="6647" width="44.140625" style="1" bestFit="1" customWidth="1"/>
    <col min="6648" max="6648" width="29.7109375" style="1" bestFit="1" customWidth="1"/>
    <col min="6649" max="6656" width="8.7109375" style="1" bestFit="1" customWidth="1"/>
    <col min="6657" max="6657" width="7.85546875" style="1" bestFit="1" customWidth="1"/>
    <col min="6658" max="6663" width="8.7109375" style="1" bestFit="1" customWidth="1"/>
    <col min="6664" max="6664" width="11.28515625" style="1" bestFit="1" customWidth="1"/>
    <col min="6665" max="6678" width="8.7109375" style="1" bestFit="1" customWidth="1"/>
    <col min="6679" max="6680" width="12.28515625" style="1" bestFit="1" customWidth="1"/>
    <col min="6681" max="6681" width="16" style="1" bestFit="1" customWidth="1"/>
    <col min="6682" max="6682" width="11.140625" style="1" bestFit="1" customWidth="1"/>
    <col min="6683" max="6683" width="16" style="1" bestFit="1" customWidth="1"/>
    <col min="6684" max="6901" width="8.85546875" style="1"/>
    <col min="6902" max="6902" width="11.85546875" style="1" bestFit="1" customWidth="1"/>
    <col min="6903" max="6903" width="44.140625" style="1" bestFit="1" customWidth="1"/>
    <col min="6904" max="6904" width="29.7109375" style="1" bestFit="1" customWidth="1"/>
    <col min="6905" max="6912" width="8.7109375" style="1" bestFit="1" customWidth="1"/>
    <col min="6913" max="6913" width="7.85546875" style="1" bestFit="1" customWidth="1"/>
    <col min="6914" max="6919" width="8.7109375" style="1" bestFit="1" customWidth="1"/>
    <col min="6920" max="6920" width="11.28515625" style="1" bestFit="1" customWidth="1"/>
    <col min="6921" max="6934" width="8.7109375" style="1" bestFit="1" customWidth="1"/>
    <col min="6935" max="6936" width="12.28515625" style="1" bestFit="1" customWidth="1"/>
    <col min="6937" max="6937" width="16" style="1" bestFit="1" customWidth="1"/>
    <col min="6938" max="6938" width="11.140625" style="1" bestFit="1" customWidth="1"/>
    <col min="6939" max="6939" width="16" style="1" bestFit="1" customWidth="1"/>
    <col min="6940" max="7157" width="8.85546875" style="1"/>
    <col min="7158" max="7158" width="11.85546875" style="1" bestFit="1" customWidth="1"/>
    <col min="7159" max="7159" width="44.140625" style="1" bestFit="1" customWidth="1"/>
    <col min="7160" max="7160" width="29.7109375" style="1" bestFit="1" customWidth="1"/>
    <col min="7161" max="7168" width="8.7109375" style="1" bestFit="1" customWidth="1"/>
    <col min="7169" max="7169" width="7.85546875" style="1" bestFit="1" customWidth="1"/>
    <col min="7170" max="7175" width="8.7109375" style="1" bestFit="1" customWidth="1"/>
    <col min="7176" max="7176" width="11.28515625" style="1" bestFit="1" customWidth="1"/>
    <col min="7177" max="7190" width="8.7109375" style="1" bestFit="1" customWidth="1"/>
    <col min="7191" max="7192" width="12.28515625" style="1" bestFit="1" customWidth="1"/>
    <col min="7193" max="7193" width="16" style="1" bestFit="1" customWidth="1"/>
    <col min="7194" max="7194" width="11.140625" style="1" bestFit="1" customWidth="1"/>
    <col min="7195" max="7195" width="16" style="1" bestFit="1" customWidth="1"/>
    <col min="7196" max="7413" width="8.85546875" style="1"/>
    <col min="7414" max="7414" width="11.85546875" style="1" bestFit="1" customWidth="1"/>
    <col min="7415" max="7415" width="44.140625" style="1" bestFit="1" customWidth="1"/>
    <col min="7416" max="7416" width="29.7109375" style="1" bestFit="1" customWidth="1"/>
    <col min="7417" max="7424" width="8.7109375" style="1" bestFit="1" customWidth="1"/>
    <col min="7425" max="7425" width="7.85546875" style="1" bestFit="1" customWidth="1"/>
    <col min="7426" max="7431" width="8.7109375" style="1" bestFit="1" customWidth="1"/>
    <col min="7432" max="7432" width="11.28515625" style="1" bestFit="1" customWidth="1"/>
    <col min="7433" max="7446" width="8.7109375" style="1" bestFit="1" customWidth="1"/>
    <col min="7447" max="7448" width="12.28515625" style="1" bestFit="1" customWidth="1"/>
    <col min="7449" max="7449" width="16" style="1" bestFit="1" customWidth="1"/>
    <col min="7450" max="7450" width="11.140625" style="1" bestFit="1" customWidth="1"/>
    <col min="7451" max="7451" width="16" style="1" bestFit="1" customWidth="1"/>
    <col min="7452" max="7669" width="8.85546875" style="1"/>
    <col min="7670" max="7670" width="11.85546875" style="1" bestFit="1" customWidth="1"/>
    <col min="7671" max="7671" width="44.140625" style="1" bestFit="1" customWidth="1"/>
    <col min="7672" max="7672" width="29.7109375" style="1" bestFit="1" customWidth="1"/>
    <col min="7673" max="7680" width="8.7109375" style="1" bestFit="1" customWidth="1"/>
    <col min="7681" max="7681" width="7.85546875" style="1" bestFit="1" customWidth="1"/>
    <col min="7682" max="7687" width="8.7109375" style="1" bestFit="1" customWidth="1"/>
    <col min="7688" max="7688" width="11.28515625" style="1" bestFit="1" customWidth="1"/>
    <col min="7689" max="7702" width="8.7109375" style="1" bestFit="1" customWidth="1"/>
    <col min="7703" max="7704" width="12.28515625" style="1" bestFit="1" customWidth="1"/>
    <col min="7705" max="7705" width="16" style="1" bestFit="1" customWidth="1"/>
    <col min="7706" max="7706" width="11.140625" style="1" bestFit="1" customWidth="1"/>
    <col min="7707" max="7707" width="16" style="1" bestFit="1" customWidth="1"/>
    <col min="7708" max="7925" width="8.85546875" style="1"/>
    <col min="7926" max="7926" width="11.85546875" style="1" bestFit="1" customWidth="1"/>
    <col min="7927" max="7927" width="44.140625" style="1" bestFit="1" customWidth="1"/>
    <col min="7928" max="7928" width="29.7109375" style="1" bestFit="1" customWidth="1"/>
    <col min="7929" max="7936" width="8.7109375" style="1" bestFit="1" customWidth="1"/>
    <col min="7937" max="7937" width="7.85546875" style="1" bestFit="1" customWidth="1"/>
    <col min="7938" max="7943" width="8.7109375" style="1" bestFit="1" customWidth="1"/>
    <col min="7944" max="7944" width="11.28515625" style="1" bestFit="1" customWidth="1"/>
    <col min="7945" max="7958" width="8.7109375" style="1" bestFit="1" customWidth="1"/>
    <col min="7959" max="7960" width="12.28515625" style="1" bestFit="1" customWidth="1"/>
    <col min="7961" max="7961" width="16" style="1" bestFit="1" customWidth="1"/>
    <col min="7962" max="7962" width="11.140625" style="1" bestFit="1" customWidth="1"/>
    <col min="7963" max="7963" width="16" style="1" bestFit="1" customWidth="1"/>
    <col min="7964" max="8181" width="8.85546875" style="1"/>
    <col min="8182" max="8182" width="11.85546875" style="1" bestFit="1" customWidth="1"/>
    <col min="8183" max="8183" width="44.140625" style="1" bestFit="1" customWidth="1"/>
    <col min="8184" max="8184" width="29.7109375" style="1" bestFit="1" customWidth="1"/>
    <col min="8185" max="8192" width="8.7109375" style="1" bestFit="1" customWidth="1"/>
    <col min="8193" max="8193" width="7.85546875" style="1" bestFit="1" customWidth="1"/>
    <col min="8194" max="8199" width="8.7109375" style="1" bestFit="1" customWidth="1"/>
    <col min="8200" max="8200" width="11.28515625" style="1" bestFit="1" customWidth="1"/>
    <col min="8201" max="8214" width="8.7109375" style="1" bestFit="1" customWidth="1"/>
    <col min="8215" max="8216" width="12.28515625" style="1" bestFit="1" customWidth="1"/>
    <col min="8217" max="8217" width="16" style="1" bestFit="1" customWidth="1"/>
    <col min="8218" max="8218" width="11.140625" style="1" bestFit="1" customWidth="1"/>
    <col min="8219" max="8219" width="16" style="1" bestFit="1" customWidth="1"/>
    <col min="8220" max="8437" width="8.85546875" style="1"/>
    <col min="8438" max="8438" width="11.85546875" style="1" bestFit="1" customWidth="1"/>
    <col min="8439" max="8439" width="44.140625" style="1" bestFit="1" customWidth="1"/>
    <col min="8440" max="8440" width="29.7109375" style="1" bestFit="1" customWidth="1"/>
    <col min="8441" max="8448" width="8.7109375" style="1" bestFit="1" customWidth="1"/>
    <col min="8449" max="8449" width="7.85546875" style="1" bestFit="1" customWidth="1"/>
    <col min="8450" max="8455" width="8.7109375" style="1" bestFit="1" customWidth="1"/>
    <col min="8456" max="8456" width="11.28515625" style="1" bestFit="1" customWidth="1"/>
    <col min="8457" max="8470" width="8.7109375" style="1" bestFit="1" customWidth="1"/>
    <col min="8471" max="8472" width="12.28515625" style="1" bestFit="1" customWidth="1"/>
    <col min="8473" max="8473" width="16" style="1" bestFit="1" customWidth="1"/>
    <col min="8474" max="8474" width="11.140625" style="1" bestFit="1" customWidth="1"/>
    <col min="8475" max="8475" width="16" style="1" bestFit="1" customWidth="1"/>
    <col min="8476" max="8693" width="8.85546875" style="1"/>
    <col min="8694" max="8694" width="11.85546875" style="1" bestFit="1" customWidth="1"/>
    <col min="8695" max="8695" width="44.140625" style="1" bestFit="1" customWidth="1"/>
    <col min="8696" max="8696" width="29.7109375" style="1" bestFit="1" customWidth="1"/>
    <col min="8697" max="8704" width="8.7109375" style="1" bestFit="1" customWidth="1"/>
    <col min="8705" max="8705" width="7.85546875" style="1" bestFit="1" customWidth="1"/>
    <col min="8706" max="8711" width="8.7109375" style="1" bestFit="1" customWidth="1"/>
    <col min="8712" max="8712" width="11.28515625" style="1" bestFit="1" customWidth="1"/>
    <col min="8713" max="8726" width="8.7109375" style="1" bestFit="1" customWidth="1"/>
    <col min="8727" max="8728" width="12.28515625" style="1" bestFit="1" customWidth="1"/>
    <col min="8729" max="8729" width="16" style="1" bestFit="1" customWidth="1"/>
    <col min="8730" max="8730" width="11.140625" style="1" bestFit="1" customWidth="1"/>
    <col min="8731" max="8731" width="16" style="1" bestFit="1" customWidth="1"/>
    <col min="8732" max="8949" width="8.85546875" style="1"/>
    <col min="8950" max="8950" width="11.85546875" style="1" bestFit="1" customWidth="1"/>
    <col min="8951" max="8951" width="44.140625" style="1" bestFit="1" customWidth="1"/>
    <col min="8952" max="8952" width="29.7109375" style="1" bestFit="1" customWidth="1"/>
    <col min="8953" max="8960" width="8.7109375" style="1" bestFit="1" customWidth="1"/>
    <col min="8961" max="8961" width="7.85546875" style="1" bestFit="1" customWidth="1"/>
    <col min="8962" max="8967" width="8.7109375" style="1" bestFit="1" customWidth="1"/>
    <col min="8968" max="8968" width="11.28515625" style="1" bestFit="1" customWidth="1"/>
    <col min="8969" max="8982" width="8.7109375" style="1" bestFit="1" customWidth="1"/>
    <col min="8983" max="8984" width="12.28515625" style="1" bestFit="1" customWidth="1"/>
    <col min="8985" max="8985" width="16" style="1" bestFit="1" customWidth="1"/>
    <col min="8986" max="8986" width="11.140625" style="1" bestFit="1" customWidth="1"/>
    <col min="8987" max="8987" width="16" style="1" bestFit="1" customWidth="1"/>
    <col min="8988" max="9205" width="8.85546875" style="1"/>
    <col min="9206" max="9206" width="11.85546875" style="1" bestFit="1" customWidth="1"/>
    <col min="9207" max="9207" width="44.140625" style="1" bestFit="1" customWidth="1"/>
    <col min="9208" max="9208" width="29.7109375" style="1" bestFit="1" customWidth="1"/>
    <col min="9209" max="9216" width="8.7109375" style="1" bestFit="1" customWidth="1"/>
    <col min="9217" max="9217" width="7.85546875" style="1" bestFit="1" customWidth="1"/>
    <col min="9218" max="9223" width="8.7109375" style="1" bestFit="1" customWidth="1"/>
    <col min="9224" max="9224" width="11.28515625" style="1" bestFit="1" customWidth="1"/>
    <col min="9225" max="9238" width="8.7109375" style="1" bestFit="1" customWidth="1"/>
    <col min="9239" max="9240" width="12.28515625" style="1" bestFit="1" customWidth="1"/>
    <col min="9241" max="9241" width="16" style="1" bestFit="1" customWidth="1"/>
    <col min="9242" max="9242" width="11.140625" style="1" bestFit="1" customWidth="1"/>
    <col min="9243" max="9243" width="16" style="1" bestFit="1" customWidth="1"/>
    <col min="9244" max="9461" width="8.85546875" style="1"/>
    <col min="9462" max="9462" width="11.85546875" style="1" bestFit="1" customWidth="1"/>
    <col min="9463" max="9463" width="44.140625" style="1" bestFit="1" customWidth="1"/>
    <col min="9464" max="9464" width="29.7109375" style="1" bestFit="1" customWidth="1"/>
    <col min="9465" max="9472" width="8.7109375" style="1" bestFit="1" customWidth="1"/>
    <col min="9473" max="9473" width="7.85546875" style="1" bestFit="1" customWidth="1"/>
    <col min="9474" max="9479" width="8.7109375" style="1" bestFit="1" customWidth="1"/>
    <col min="9480" max="9480" width="11.28515625" style="1" bestFit="1" customWidth="1"/>
    <col min="9481" max="9494" width="8.7109375" style="1" bestFit="1" customWidth="1"/>
    <col min="9495" max="9496" width="12.28515625" style="1" bestFit="1" customWidth="1"/>
    <col min="9497" max="9497" width="16" style="1" bestFit="1" customWidth="1"/>
    <col min="9498" max="9498" width="11.140625" style="1" bestFit="1" customWidth="1"/>
    <col min="9499" max="9499" width="16" style="1" bestFit="1" customWidth="1"/>
    <col min="9500" max="9717" width="8.85546875" style="1"/>
    <col min="9718" max="9718" width="11.85546875" style="1" bestFit="1" customWidth="1"/>
    <col min="9719" max="9719" width="44.140625" style="1" bestFit="1" customWidth="1"/>
    <col min="9720" max="9720" width="29.7109375" style="1" bestFit="1" customWidth="1"/>
    <col min="9721" max="9728" width="8.7109375" style="1" bestFit="1" customWidth="1"/>
    <col min="9729" max="9729" width="7.85546875" style="1" bestFit="1" customWidth="1"/>
    <col min="9730" max="9735" width="8.7109375" style="1" bestFit="1" customWidth="1"/>
    <col min="9736" max="9736" width="11.28515625" style="1" bestFit="1" customWidth="1"/>
    <col min="9737" max="9750" width="8.7109375" style="1" bestFit="1" customWidth="1"/>
    <col min="9751" max="9752" width="12.28515625" style="1" bestFit="1" customWidth="1"/>
    <col min="9753" max="9753" width="16" style="1" bestFit="1" customWidth="1"/>
    <col min="9754" max="9754" width="11.140625" style="1" bestFit="1" customWidth="1"/>
    <col min="9755" max="9755" width="16" style="1" bestFit="1" customWidth="1"/>
    <col min="9756" max="9973" width="8.85546875" style="1"/>
    <col min="9974" max="9974" width="11.85546875" style="1" bestFit="1" customWidth="1"/>
    <col min="9975" max="9975" width="44.140625" style="1" bestFit="1" customWidth="1"/>
    <col min="9976" max="9976" width="29.7109375" style="1" bestFit="1" customWidth="1"/>
    <col min="9977" max="9984" width="8.7109375" style="1" bestFit="1" customWidth="1"/>
    <col min="9985" max="9985" width="7.85546875" style="1" bestFit="1" customWidth="1"/>
    <col min="9986" max="9991" width="8.7109375" style="1" bestFit="1" customWidth="1"/>
    <col min="9992" max="9992" width="11.28515625" style="1" bestFit="1" customWidth="1"/>
    <col min="9993" max="10006" width="8.7109375" style="1" bestFit="1" customWidth="1"/>
    <col min="10007" max="10008" width="12.28515625" style="1" bestFit="1" customWidth="1"/>
    <col min="10009" max="10009" width="16" style="1" bestFit="1" customWidth="1"/>
    <col min="10010" max="10010" width="11.140625" style="1" bestFit="1" customWidth="1"/>
    <col min="10011" max="10011" width="16" style="1" bestFit="1" customWidth="1"/>
    <col min="10012" max="10229" width="8.85546875" style="1"/>
    <col min="10230" max="10230" width="11.85546875" style="1" bestFit="1" customWidth="1"/>
    <col min="10231" max="10231" width="44.140625" style="1" bestFit="1" customWidth="1"/>
    <col min="10232" max="10232" width="29.7109375" style="1" bestFit="1" customWidth="1"/>
    <col min="10233" max="10240" width="8.7109375" style="1" bestFit="1" customWidth="1"/>
    <col min="10241" max="10241" width="7.85546875" style="1" bestFit="1" customWidth="1"/>
    <col min="10242" max="10247" width="8.7109375" style="1" bestFit="1" customWidth="1"/>
    <col min="10248" max="10248" width="11.28515625" style="1" bestFit="1" customWidth="1"/>
    <col min="10249" max="10262" width="8.7109375" style="1" bestFit="1" customWidth="1"/>
    <col min="10263" max="10264" width="12.28515625" style="1" bestFit="1" customWidth="1"/>
    <col min="10265" max="10265" width="16" style="1" bestFit="1" customWidth="1"/>
    <col min="10266" max="10266" width="11.140625" style="1" bestFit="1" customWidth="1"/>
    <col min="10267" max="10267" width="16" style="1" bestFit="1" customWidth="1"/>
    <col min="10268" max="10485" width="8.85546875" style="1"/>
    <col min="10486" max="10486" width="11.85546875" style="1" bestFit="1" customWidth="1"/>
    <col min="10487" max="10487" width="44.140625" style="1" bestFit="1" customWidth="1"/>
    <col min="10488" max="10488" width="29.7109375" style="1" bestFit="1" customWidth="1"/>
    <col min="10489" max="10496" width="8.7109375" style="1" bestFit="1" customWidth="1"/>
    <col min="10497" max="10497" width="7.85546875" style="1" bestFit="1" customWidth="1"/>
    <col min="10498" max="10503" width="8.7109375" style="1" bestFit="1" customWidth="1"/>
    <col min="10504" max="10504" width="11.28515625" style="1" bestFit="1" customWidth="1"/>
    <col min="10505" max="10518" width="8.7109375" style="1" bestFit="1" customWidth="1"/>
    <col min="10519" max="10520" width="12.28515625" style="1" bestFit="1" customWidth="1"/>
    <col min="10521" max="10521" width="16" style="1" bestFit="1" customWidth="1"/>
    <col min="10522" max="10522" width="11.140625" style="1" bestFit="1" customWidth="1"/>
    <col min="10523" max="10523" width="16" style="1" bestFit="1" customWidth="1"/>
    <col min="10524" max="10741" width="8.85546875" style="1"/>
    <col min="10742" max="10742" width="11.85546875" style="1" bestFit="1" customWidth="1"/>
    <col min="10743" max="10743" width="44.140625" style="1" bestFit="1" customWidth="1"/>
    <col min="10744" max="10744" width="29.7109375" style="1" bestFit="1" customWidth="1"/>
    <col min="10745" max="10752" width="8.7109375" style="1" bestFit="1" customWidth="1"/>
    <col min="10753" max="10753" width="7.85546875" style="1" bestFit="1" customWidth="1"/>
    <col min="10754" max="10759" width="8.7109375" style="1" bestFit="1" customWidth="1"/>
    <col min="10760" max="10760" width="11.28515625" style="1" bestFit="1" customWidth="1"/>
    <col min="10761" max="10774" width="8.7109375" style="1" bestFit="1" customWidth="1"/>
    <col min="10775" max="10776" width="12.28515625" style="1" bestFit="1" customWidth="1"/>
    <col min="10777" max="10777" width="16" style="1" bestFit="1" customWidth="1"/>
    <col min="10778" max="10778" width="11.140625" style="1" bestFit="1" customWidth="1"/>
    <col min="10779" max="10779" width="16" style="1" bestFit="1" customWidth="1"/>
    <col min="10780" max="10997" width="8.85546875" style="1"/>
    <col min="10998" max="10998" width="11.85546875" style="1" bestFit="1" customWidth="1"/>
    <col min="10999" max="10999" width="44.140625" style="1" bestFit="1" customWidth="1"/>
    <col min="11000" max="11000" width="29.7109375" style="1" bestFit="1" customWidth="1"/>
    <col min="11001" max="11008" width="8.7109375" style="1" bestFit="1" customWidth="1"/>
    <col min="11009" max="11009" width="7.85546875" style="1" bestFit="1" customWidth="1"/>
    <col min="11010" max="11015" width="8.7109375" style="1" bestFit="1" customWidth="1"/>
    <col min="11016" max="11016" width="11.28515625" style="1" bestFit="1" customWidth="1"/>
    <col min="11017" max="11030" width="8.7109375" style="1" bestFit="1" customWidth="1"/>
    <col min="11031" max="11032" width="12.28515625" style="1" bestFit="1" customWidth="1"/>
    <col min="11033" max="11033" width="16" style="1" bestFit="1" customWidth="1"/>
    <col min="11034" max="11034" width="11.140625" style="1" bestFit="1" customWidth="1"/>
    <col min="11035" max="11035" width="16" style="1" bestFit="1" customWidth="1"/>
    <col min="11036" max="11253" width="8.85546875" style="1"/>
    <col min="11254" max="11254" width="11.85546875" style="1" bestFit="1" customWidth="1"/>
    <col min="11255" max="11255" width="44.140625" style="1" bestFit="1" customWidth="1"/>
    <col min="11256" max="11256" width="29.7109375" style="1" bestFit="1" customWidth="1"/>
    <col min="11257" max="11264" width="8.7109375" style="1" bestFit="1" customWidth="1"/>
    <col min="11265" max="11265" width="7.85546875" style="1" bestFit="1" customWidth="1"/>
    <col min="11266" max="11271" width="8.7109375" style="1" bestFit="1" customWidth="1"/>
    <col min="11272" max="11272" width="11.28515625" style="1" bestFit="1" customWidth="1"/>
    <col min="11273" max="11286" width="8.7109375" style="1" bestFit="1" customWidth="1"/>
    <col min="11287" max="11288" width="12.28515625" style="1" bestFit="1" customWidth="1"/>
    <col min="11289" max="11289" width="16" style="1" bestFit="1" customWidth="1"/>
    <col min="11290" max="11290" width="11.140625" style="1" bestFit="1" customWidth="1"/>
    <col min="11291" max="11291" width="16" style="1" bestFit="1" customWidth="1"/>
    <col min="11292" max="11509" width="8.85546875" style="1"/>
    <col min="11510" max="11510" width="11.85546875" style="1" bestFit="1" customWidth="1"/>
    <col min="11511" max="11511" width="44.140625" style="1" bestFit="1" customWidth="1"/>
    <col min="11512" max="11512" width="29.7109375" style="1" bestFit="1" customWidth="1"/>
    <col min="11513" max="11520" width="8.7109375" style="1" bestFit="1" customWidth="1"/>
    <col min="11521" max="11521" width="7.85546875" style="1" bestFit="1" customWidth="1"/>
    <col min="11522" max="11527" width="8.7109375" style="1" bestFit="1" customWidth="1"/>
    <col min="11528" max="11528" width="11.28515625" style="1" bestFit="1" customWidth="1"/>
    <col min="11529" max="11542" width="8.7109375" style="1" bestFit="1" customWidth="1"/>
    <col min="11543" max="11544" width="12.28515625" style="1" bestFit="1" customWidth="1"/>
    <col min="11545" max="11545" width="16" style="1" bestFit="1" customWidth="1"/>
    <col min="11546" max="11546" width="11.140625" style="1" bestFit="1" customWidth="1"/>
    <col min="11547" max="11547" width="16" style="1" bestFit="1" customWidth="1"/>
    <col min="11548" max="11765" width="8.85546875" style="1"/>
    <col min="11766" max="11766" width="11.85546875" style="1" bestFit="1" customWidth="1"/>
    <col min="11767" max="11767" width="44.140625" style="1" bestFit="1" customWidth="1"/>
    <col min="11768" max="11768" width="29.7109375" style="1" bestFit="1" customWidth="1"/>
    <col min="11769" max="11776" width="8.7109375" style="1" bestFit="1" customWidth="1"/>
    <col min="11777" max="11777" width="7.85546875" style="1" bestFit="1" customWidth="1"/>
    <col min="11778" max="11783" width="8.7109375" style="1" bestFit="1" customWidth="1"/>
    <col min="11784" max="11784" width="11.28515625" style="1" bestFit="1" customWidth="1"/>
    <col min="11785" max="11798" width="8.7109375" style="1" bestFit="1" customWidth="1"/>
    <col min="11799" max="11800" width="12.28515625" style="1" bestFit="1" customWidth="1"/>
    <col min="11801" max="11801" width="16" style="1" bestFit="1" customWidth="1"/>
    <col min="11802" max="11802" width="11.140625" style="1" bestFit="1" customWidth="1"/>
    <col min="11803" max="11803" width="16" style="1" bestFit="1" customWidth="1"/>
    <col min="11804" max="12021" width="8.85546875" style="1"/>
    <col min="12022" max="12022" width="11.85546875" style="1" bestFit="1" customWidth="1"/>
    <col min="12023" max="12023" width="44.140625" style="1" bestFit="1" customWidth="1"/>
    <col min="12024" max="12024" width="29.7109375" style="1" bestFit="1" customWidth="1"/>
    <col min="12025" max="12032" width="8.7109375" style="1" bestFit="1" customWidth="1"/>
    <col min="12033" max="12033" width="7.85546875" style="1" bestFit="1" customWidth="1"/>
    <col min="12034" max="12039" width="8.7109375" style="1" bestFit="1" customWidth="1"/>
    <col min="12040" max="12040" width="11.28515625" style="1" bestFit="1" customWidth="1"/>
    <col min="12041" max="12054" width="8.7109375" style="1" bestFit="1" customWidth="1"/>
    <col min="12055" max="12056" width="12.28515625" style="1" bestFit="1" customWidth="1"/>
    <col min="12057" max="12057" width="16" style="1" bestFit="1" customWidth="1"/>
    <col min="12058" max="12058" width="11.140625" style="1" bestFit="1" customWidth="1"/>
    <col min="12059" max="12059" width="16" style="1" bestFit="1" customWidth="1"/>
    <col min="12060" max="12277" width="8.85546875" style="1"/>
    <col min="12278" max="12278" width="11.85546875" style="1" bestFit="1" customWidth="1"/>
    <col min="12279" max="12279" width="44.140625" style="1" bestFit="1" customWidth="1"/>
    <col min="12280" max="12280" width="29.7109375" style="1" bestFit="1" customWidth="1"/>
    <col min="12281" max="12288" width="8.7109375" style="1" bestFit="1" customWidth="1"/>
    <col min="12289" max="12289" width="7.85546875" style="1" bestFit="1" customWidth="1"/>
    <col min="12290" max="12295" width="8.7109375" style="1" bestFit="1" customWidth="1"/>
    <col min="12296" max="12296" width="11.28515625" style="1" bestFit="1" customWidth="1"/>
    <col min="12297" max="12310" width="8.7109375" style="1" bestFit="1" customWidth="1"/>
    <col min="12311" max="12312" width="12.28515625" style="1" bestFit="1" customWidth="1"/>
    <col min="12313" max="12313" width="16" style="1" bestFit="1" customWidth="1"/>
    <col min="12314" max="12314" width="11.140625" style="1" bestFit="1" customWidth="1"/>
    <col min="12315" max="12315" width="16" style="1" bestFit="1" customWidth="1"/>
    <col min="12316" max="12533" width="8.85546875" style="1"/>
    <col min="12534" max="12534" width="11.85546875" style="1" bestFit="1" customWidth="1"/>
    <col min="12535" max="12535" width="44.140625" style="1" bestFit="1" customWidth="1"/>
    <col min="12536" max="12536" width="29.7109375" style="1" bestFit="1" customWidth="1"/>
    <col min="12537" max="12544" width="8.7109375" style="1" bestFit="1" customWidth="1"/>
    <col min="12545" max="12545" width="7.85546875" style="1" bestFit="1" customWidth="1"/>
    <col min="12546" max="12551" width="8.7109375" style="1" bestFit="1" customWidth="1"/>
    <col min="12552" max="12552" width="11.28515625" style="1" bestFit="1" customWidth="1"/>
    <col min="12553" max="12566" width="8.7109375" style="1" bestFit="1" customWidth="1"/>
    <col min="12567" max="12568" width="12.28515625" style="1" bestFit="1" customWidth="1"/>
    <col min="12569" max="12569" width="16" style="1" bestFit="1" customWidth="1"/>
    <col min="12570" max="12570" width="11.140625" style="1" bestFit="1" customWidth="1"/>
    <col min="12571" max="12571" width="16" style="1" bestFit="1" customWidth="1"/>
    <col min="12572" max="12789" width="8.85546875" style="1"/>
    <col min="12790" max="12790" width="11.85546875" style="1" bestFit="1" customWidth="1"/>
    <col min="12791" max="12791" width="44.140625" style="1" bestFit="1" customWidth="1"/>
    <col min="12792" max="12792" width="29.7109375" style="1" bestFit="1" customWidth="1"/>
    <col min="12793" max="12800" width="8.7109375" style="1" bestFit="1" customWidth="1"/>
    <col min="12801" max="12801" width="7.85546875" style="1" bestFit="1" customWidth="1"/>
    <col min="12802" max="12807" width="8.7109375" style="1" bestFit="1" customWidth="1"/>
    <col min="12808" max="12808" width="11.28515625" style="1" bestFit="1" customWidth="1"/>
    <col min="12809" max="12822" width="8.7109375" style="1" bestFit="1" customWidth="1"/>
    <col min="12823" max="12824" width="12.28515625" style="1" bestFit="1" customWidth="1"/>
    <col min="12825" max="12825" width="16" style="1" bestFit="1" customWidth="1"/>
    <col min="12826" max="12826" width="11.140625" style="1" bestFit="1" customWidth="1"/>
    <col min="12827" max="12827" width="16" style="1" bestFit="1" customWidth="1"/>
    <col min="12828" max="13045" width="8.85546875" style="1"/>
    <col min="13046" max="13046" width="11.85546875" style="1" bestFit="1" customWidth="1"/>
    <col min="13047" max="13047" width="44.140625" style="1" bestFit="1" customWidth="1"/>
    <col min="13048" max="13048" width="29.7109375" style="1" bestFit="1" customWidth="1"/>
    <col min="13049" max="13056" width="8.7109375" style="1" bestFit="1" customWidth="1"/>
    <col min="13057" max="13057" width="7.85546875" style="1" bestFit="1" customWidth="1"/>
    <col min="13058" max="13063" width="8.7109375" style="1" bestFit="1" customWidth="1"/>
    <col min="13064" max="13064" width="11.28515625" style="1" bestFit="1" customWidth="1"/>
    <col min="13065" max="13078" width="8.7109375" style="1" bestFit="1" customWidth="1"/>
    <col min="13079" max="13080" width="12.28515625" style="1" bestFit="1" customWidth="1"/>
    <col min="13081" max="13081" width="16" style="1" bestFit="1" customWidth="1"/>
    <col min="13082" max="13082" width="11.140625" style="1" bestFit="1" customWidth="1"/>
    <col min="13083" max="13083" width="16" style="1" bestFit="1" customWidth="1"/>
    <col min="13084" max="13301" width="8.85546875" style="1"/>
    <col min="13302" max="13302" width="11.85546875" style="1" bestFit="1" customWidth="1"/>
    <col min="13303" max="13303" width="44.140625" style="1" bestFit="1" customWidth="1"/>
    <col min="13304" max="13304" width="29.7109375" style="1" bestFit="1" customWidth="1"/>
    <col min="13305" max="13312" width="8.7109375" style="1" bestFit="1" customWidth="1"/>
    <col min="13313" max="13313" width="7.85546875" style="1" bestFit="1" customWidth="1"/>
    <col min="13314" max="13319" width="8.7109375" style="1" bestFit="1" customWidth="1"/>
    <col min="13320" max="13320" width="11.28515625" style="1" bestFit="1" customWidth="1"/>
    <col min="13321" max="13334" width="8.7109375" style="1" bestFit="1" customWidth="1"/>
    <col min="13335" max="13336" width="12.28515625" style="1" bestFit="1" customWidth="1"/>
    <col min="13337" max="13337" width="16" style="1" bestFit="1" customWidth="1"/>
    <col min="13338" max="13338" width="11.140625" style="1" bestFit="1" customWidth="1"/>
    <col min="13339" max="13339" width="16" style="1" bestFit="1" customWidth="1"/>
    <col min="13340" max="13557" width="8.85546875" style="1"/>
    <col min="13558" max="13558" width="11.85546875" style="1" bestFit="1" customWidth="1"/>
    <col min="13559" max="13559" width="44.140625" style="1" bestFit="1" customWidth="1"/>
    <col min="13560" max="13560" width="29.7109375" style="1" bestFit="1" customWidth="1"/>
    <col min="13561" max="13568" width="8.7109375" style="1" bestFit="1" customWidth="1"/>
    <col min="13569" max="13569" width="7.85546875" style="1" bestFit="1" customWidth="1"/>
    <col min="13570" max="13575" width="8.7109375" style="1" bestFit="1" customWidth="1"/>
    <col min="13576" max="13576" width="11.28515625" style="1" bestFit="1" customWidth="1"/>
    <col min="13577" max="13590" width="8.7109375" style="1" bestFit="1" customWidth="1"/>
    <col min="13591" max="13592" width="12.28515625" style="1" bestFit="1" customWidth="1"/>
    <col min="13593" max="13593" width="16" style="1" bestFit="1" customWidth="1"/>
    <col min="13594" max="13594" width="11.140625" style="1" bestFit="1" customWidth="1"/>
    <col min="13595" max="13595" width="16" style="1" bestFit="1" customWidth="1"/>
    <col min="13596" max="13813" width="8.85546875" style="1"/>
    <col min="13814" max="13814" width="11.85546875" style="1" bestFit="1" customWidth="1"/>
    <col min="13815" max="13815" width="44.140625" style="1" bestFit="1" customWidth="1"/>
    <col min="13816" max="13816" width="29.7109375" style="1" bestFit="1" customWidth="1"/>
    <col min="13817" max="13824" width="8.7109375" style="1" bestFit="1" customWidth="1"/>
    <col min="13825" max="13825" width="7.85546875" style="1" bestFit="1" customWidth="1"/>
    <col min="13826" max="13831" width="8.7109375" style="1" bestFit="1" customWidth="1"/>
    <col min="13832" max="13832" width="11.28515625" style="1" bestFit="1" customWidth="1"/>
    <col min="13833" max="13846" width="8.7109375" style="1" bestFit="1" customWidth="1"/>
    <col min="13847" max="13848" width="12.28515625" style="1" bestFit="1" customWidth="1"/>
    <col min="13849" max="13849" width="16" style="1" bestFit="1" customWidth="1"/>
    <col min="13850" max="13850" width="11.140625" style="1" bestFit="1" customWidth="1"/>
    <col min="13851" max="13851" width="16" style="1" bestFit="1" customWidth="1"/>
    <col min="13852" max="14069" width="8.85546875" style="1"/>
    <col min="14070" max="14070" width="11.85546875" style="1" bestFit="1" customWidth="1"/>
    <col min="14071" max="14071" width="44.140625" style="1" bestFit="1" customWidth="1"/>
    <col min="14072" max="14072" width="29.7109375" style="1" bestFit="1" customWidth="1"/>
    <col min="14073" max="14080" width="8.7109375" style="1" bestFit="1" customWidth="1"/>
    <col min="14081" max="14081" width="7.85546875" style="1" bestFit="1" customWidth="1"/>
    <col min="14082" max="14087" width="8.7109375" style="1" bestFit="1" customWidth="1"/>
    <col min="14088" max="14088" width="11.28515625" style="1" bestFit="1" customWidth="1"/>
    <col min="14089" max="14102" width="8.7109375" style="1" bestFit="1" customWidth="1"/>
    <col min="14103" max="14104" width="12.28515625" style="1" bestFit="1" customWidth="1"/>
    <col min="14105" max="14105" width="16" style="1" bestFit="1" customWidth="1"/>
    <col min="14106" max="14106" width="11.140625" style="1" bestFit="1" customWidth="1"/>
    <col min="14107" max="14107" width="16" style="1" bestFit="1" customWidth="1"/>
    <col min="14108" max="14325" width="8.85546875" style="1"/>
    <col min="14326" max="14326" width="11.85546875" style="1" bestFit="1" customWidth="1"/>
    <col min="14327" max="14327" width="44.140625" style="1" bestFit="1" customWidth="1"/>
    <col min="14328" max="14328" width="29.7109375" style="1" bestFit="1" customWidth="1"/>
    <col min="14329" max="14336" width="8.7109375" style="1" bestFit="1" customWidth="1"/>
    <col min="14337" max="14337" width="7.85546875" style="1" bestFit="1" customWidth="1"/>
    <col min="14338" max="14343" width="8.7109375" style="1" bestFit="1" customWidth="1"/>
    <col min="14344" max="14344" width="11.28515625" style="1" bestFit="1" customWidth="1"/>
    <col min="14345" max="14358" width="8.7109375" style="1" bestFit="1" customWidth="1"/>
    <col min="14359" max="14360" width="12.28515625" style="1" bestFit="1" customWidth="1"/>
    <col min="14361" max="14361" width="16" style="1" bestFit="1" customWidth="1"/>
    <col min="14362" max="14362" width="11.140625" style="1" bestFit="1" customWidth="1"/>
    <col min="14363" max="14363" width="16" style="1" bestFit="1" customWidth="1"/>
    <col min="14364" max="14581" width="8.85546875" style="1"/>
    <col min="14582" max="14582" width="11.85546875" style="1" bestFit="1" customWidth="1"/>
    <col min="14583" max="14583" width="44.140625" style="1" bestFit="1" customWidth="1"/>
    <col min="14584" max="14584" width="29.7109375" style="1" bestFit="1" customWidth="1"/>
    <col min="14585" max="14592" width="8.7109375" style="1" bestFit="1" customWidth="1"/>
    <col min="14593" max="14593" width="7.85546875" style="1" bestFit="1" customWidth="1"/>
    <col min="14594" max="14599" width="8.7109375" style="1" bestFit="1" customWidth="1"/>
    <col min="14600" max="14600" width="11.28515625" style="1" bestFit="1" customWidth="1"/>
    <col min="14601" max="14614" width="8.7109375" style="1" bestFit="1" customWidth="1"/>
    <col min="14615" max="14616" width="12.28515625" style="1" bestFit="1" customWidth="1"/>
    <col min="14617" max="14617" width="16" style="1" bestFit="1" customWidth="1"/>
    <col min="14618" max="14618" width="11.140625" style="1" bestFit="1" customWidth="1"/>
    <col min="14619" max="14619" width="16" style="1" bestFit="1" customWidth="1"/>
    <col min="14620" max="14837" width="8.85546875" style="1"/>
    <col min="14838" max="14838" width="11.85546875" style="1" bestFit="1" customWidth="1"/>
    <col min="14839" max="14839" width="44.140625" style="1" bestFit="1" customWidth="1"/>
    <col min="14840" max="14840" width="29.7109375" style="1" bestFit="1" customWidth="1"/>
    <col min="14841" max="14848" width="8.7109375" style="1" bestFit="1" customWidth="1"/>
    <col min="14849" max="14849" width="7.85546875" style="1" bestFit="1" customWidth="1"/>
    <col min="14850" max="14855" width="8.7109375" style="1" bestFit="1" customWidth="1"/>
    <col min="14856" max="14856" width="11.28515625" style="1" bestFit="1" customWidth="1"/>
    <col min="14857" max="14870" width="8.7109375" style="1" bestFit="1" customWidth="1"/>
    <col min="14871" max="14872" width="12.28515625" style="1" bestFit="1" customWidth="1"/>
    <col min="14873" max="14873" width="16" style="1" bestFit="1" customWidth="1"/>
    <col min="14874" max="14874" width="11.140625" style="1" bestFit="1" customWidth="1"/>
    <col min="14875" max="14875" width="16" style="1" bestFit="1" customWidth="1"/>
    <col min="14876" max="15093" width="8.85546875" style="1"/>
    <col min="15094" max="15094" width="11.85546875" style="1" bestFit="1" customWidth="1"/>
    <col min="15095" max="15095" width="44.140625" style="1" bestFit="1" customWidth="1"/>
    <col min="15096" max="15096" width="29.7109375" style="1" bestFit="1" customWidth="1"/>
    <col min="15097" max="15104" width="8.7109375" style="1" bestFit="1" customWidth="1"/>
    <col min="15105" max="15105" width="7.85546875" style="1" bestFit="1" customWidth="1"/>
    <col min="15106" max="15111" width="8.7109375" style="1" bestFit="1" customWidth="1"/>
    <col min="15112" max="15112" width="11.28515625" style="1" bestFit="1" customWidth="1"/>
    <col min="15113" max="15126" width="8.7109375" style="1" bestFit="1" customWidth="1"/>
    <col min="15127" max="15128" width="12.28515625" style="1" bestFit="1" customWidth="1"/>
    <col min="15129" max="15129" width="16" style="1" bestFit="1" customWidth="1"/>
    <col min="15130" max="15130" width="11.140625" style="1" bestFit="1" customWidth="1"/>
    <col min="15131" max="15131" width="16" style="1" bestFit="1" customWidth="1"/>
    <col min="15132" max="15349" width="8.85546875" style="1"/>
    <col min="15350" max="15350" width="11.85546875" style="1" bestFit="1" customWidth="1"/>
    <col min="15351" max="15351" width="44.140625" style="1" bestFit="1" customWidth="1"/>
    <col min="15352" max="15352" width="29.7109375" style="1" bestFit="1" customWidth="1"/>
    <col min="15353" max="15360" width="8.7109375" style="1" bestFit="1" customWidth="1"/>
    <col min="15361" max="15361" width="7.85546875" style="1" bestFit="1" customWidth="1"/>
    <col min="15362" max="15367" width="8.7109375" style="1" bestFit="1" customWidth="1"/>
    <col min="15368" max="15368" width="11.28515625" style="1" bestFit="1" customWidth="1"/>
    <col min="15369" max="15382" width="8.7109375" style="1" bestFit="1" customWidth="1"/>
    <col min="15383" max="15384" width="12.28515625" style="1" bestFit="1" customWidth="1"/>
    <col min="15385" max="15385" width="16" style="1" bestFit="1" customWidth="1"/>
    <col min="15386" max="15386" width="11.140625" style="1" bestFit="1" customWidth="1"/>
    <col min="15387" max="15387" width="16" style="1" bestFit="1" customWidth="1"/>
    <col min="15388" max="15605" width="8.85546875" style="1"/>
    <col min="15606" max="15606" width="11.85546875" style="1" bestFit="1" customWidth="1"/>
    <col min="15607" max="15607" width="44.140625" style="1" bestFit="1" customWidth="1"/>
    <col min="15608" max="15608" width="29.7109375" style="1" bestFit="1" customWidth="1"/>
    <col min="15609" max="15616" width="8.7109375" style="1" bestFit="1" customWidth="1"/>
    <col min="15617" max="15617" width="7.85546875" style="1" bestFit="1" customWidth="1"/>
    <col min="15618" max="15623" width="8.7109375" style="1" bestFit="1" customWidth="1"/>
    <col min="15624" max="15624" width="11.28515625" style="1" bestFit="1" customWidth="1"/>
    <col min="15625" max="15638" width="8.7109375" style="1" bestFit="1" customWidth="1"/>
    <col min="15639" max="15640" width="12.28515625" style="1" bestFit="1" customWidth="1"/>
    <col min="15641" max="15641" width="16" style="1" bestFit="1" customWidth="1"/>
    <col min="15642" max="15642" width="11.140625" style="1" bestFit="1" customWidth="1"/>
    <col min="15643" max="15643" width="16" style="1" bestFit="1" customWidth="1"/>
    <col min="15644" max="15861" width="8.85546875" style="1"/>
    <col min="15862" max="15862" width="11.85546875" style="1" bestFit="1" customWidth="1"/>
    <col min="15863" max="15863" width="44.140625" style="1" bestFit="1" customWidth="1"/>
    <col min="15864" max="15864" width="29.7109375" style="1" bestFit="1" customWidth="1"/>
    <col min="15865" max="15872" width="8.7109375" style="1" bestFit="1" customWidth="1"/>
    <col min="15873" max="15873" width="7.85546875" style="1" bestFit="1" customWidth="1"/>
    <col min="15874" max="15879" width="8.7109375" style="1" bestFit="1" customWidth="1"/>
    <col min="15880" max="15880" width="11.28515625" style="1" bestFit="1" customWidth="1"/>
    <col min="15881" max="15894" width="8.7109375" style="1" bestFit="1" customWidth="1"/>
    <col min="15895" max="15896" width="12.28515625" style="1" bestFit="1" customWidth="1"/>
    <col min="15897" max="15897" width="16" style="1" bestFit="1" customWidth="1"/>
    <col min="15898" max="15898" width="11.140625" style="1" bestFit="1" customWidth="1"/>
    <col min="15899" max="15899" width="16" style="1" bestFit="1" customWidth="1"/>
    <col min="15900" max="16117" width="8.85546875" style="1"/>
    <col min="16118" max="16118" width="11.85546875" style="1" bestFit="1" customWidth="1"/>
    <col min="16119" max="16119" width="44.140625" style="1" bestFit="1" customWidth="1"/>
    <col min="16120" max="16120" width="29.7109375" style="1" bestFit="1" customWidth="1"/>
    <col min="16121" max="16128" width="8.7109375" style="1" bestFit="1" customWidth="1"/>
    <col min="16129" max="16129" width="7.85546875" style="1" bestFit="1" customWidth="1"/>
    <col min="16130" max="16135" width="8.7109375" style="1" bestFit="1" customWidth="1"/>
    <col min="16136" max="16136" width="11.28515625" style="1" bestFit="1" customWidth="1"/>
    <col min="16137" max="16150" width="8.7109375" style="1" bestFit="1" customWidth="1"/>
    <col min="16151" max="16152" width="12.28515625" style="1" bestFit="1" customWidth="1"/>
    <col min="16153" max="16153" width="16" style="1" bestFit="1" customWidth="1"/>
    <col min="16154" max="16154" width="11.140625" style="1" bestFit="1" customWidth="1"/>
    <col min="16155" max="16155" width="16" style="1" bestFit="1" customWidth="1"/>
    <col min="16156" max="16384" width="8.85546875" style="1"/>
  </cols>
  <sheetData>
    <row r="2" spans="1:34" s="4" customFormat="1" ht="15.75" x14ac:dyDescent="0.25">
      <c r="B2" s="22"/>
      <c r="C2" s="20"/>
      <c r="D2" s="20"/>
      <c r="J2" s="4" t="s">
        <v>152</v>
      </c>
      <c r="U2" s="4" t="s">
        <v>0</v>
      </c>
      <c r="AC2" s="4" t="s">
        <v>153</v>
      </c>
      <c r="AH2" s="4" t="s">
        <v>1</v>
      </c>
    </row>
    <row r="3" spans="1:34" ht="31.5" customHeight="1" x14ac:dyDescent="0.25">
      <c r="E3" s="5">
        <v>43524</v>
      </c>
      <c r="F3" s="5">
        <v>43525</v>
      </c>
      <c r="G3" s="5">
        <v>43538</v>
      </c>
      <c r="H3" s="5">
        <v>43539</v>
      </c>
      <c r="I3" s="5">
        <v>43545</v>
      </c>
      <c r="J3" s="5">
        <v>43546</v>
      </c>
      <c r="K3" s="5">
        <v>43552</v>
      </c>
      <c r="L3" s="5">
        <v>43553</v>
      </c>
      <c r="M3" s="5">
        <v>43559</v>
      </c>
      <c r="N3" s="5">
        <v>43560</v>
      </c>
      <c r="O3" s="5">
        <v>43566</v>
      </c>
      <c r="P3" s="5">
        <v>43567</v>
      </c>
      <c r="Q3" s="5">
        <v>43580</v>
      </c>
      <c r="R3" s="5">
        <v>43581</v>
      </c>
      <c r="S3" s="5">
        <v>43587</v>
      </c>
      <c r="T3" s="5">
        <v>43588</v>
      </c>
      <c r="U3" s="5">
        <v>43594</v>
      </c>
      <c r="V3" s="5">
        <v>43595</v>
      </c>
      <c r="W3" s="5">
        <v>43601</v>
      </c>
      <c r="X3" s="5">
        <v>43602</v>
      </c>
      <c r="Y3" s="5">
        <v>43608</v>
      </c>
      <c r="Z3" s="5">
        <v>43609</v>
      </c>
      <c r="AA3" s="5">
        <v>43615</v>
      </c>
      <c r="AB3" s="5">
        <v>43616</v>
      </c>
      <c r="AC3" s="5">
        <v>43622</v>
      </c>
      <c r="AD3" s="5">
        <v>43623</v>
      </c>
      <c r="AE3" s="5">
        <v>43629</v>
      </c>
      <c r="AF3" s="5">
        <v>43630</v>
      </c>
      <c r="AG3" s="5">
        <v>43643</v>
      </c>
      <c r="AH3" s="5">
        <v>43644</v>
      </c>
    </row>
    <row r="4" spans="1:34" ht="15.75" x14ac:dyDescent="0.25">
      <c r="A4" s="6" t="s">
        <v>2</v>
      </c>
      <c r="B4" s="24" t="s">
        <v>3</v>
      </c>
      <c r="C4" s="2" t="s">
        <v>4</v>
      </c>
      <c r="D4" s="2" t="s">
        <v>36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</row>
    <row r="5" spans="1:34" x14ac:dyDescent="0.2">
      <c r="A5" s="9" t="s">
        <v>85</v>
      </c>
      <c r="B5" s="25" t="s">
        <v>37</v>
      </c>
      <c r="C5" s="18">
        <f t="shared" ref="C5:C49" si="0">SUM(E5:AH5)/COUNTA(E5:AH5)</f>
        <v>0.9285714285714286</v>
      </c>
      <c r="D5" s="19">
        <f>COUNTIF(Tabela161[[#This Row],[1]:[30]],0)</f>
        <v>2</v>
      </c>
      <c r="E5" s="7">
        <v>1</v>
      </c>
      <c r="F5" s="7">
        <v>0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0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3">
        <v>1</v>
      </c>
    </row>
    <row r="6" spans="1:34" x14ac:dyDescent="0.2">
      <c r="A6" s="9" t="s">
        <v>86</v>
      </c>
      <c r="B6" s="25" t="s">
        <v>38</v>
      </c>
      <c r="C6" s="18">
        <f t="shared" si="0"/>
        <v>0.6785714285714286</v>
      </c>
      <c r="D6" s="21">
        <f>COUNTIF(Tabela161[[#This Row],[1]:[30]],0)</f>
        <v>9</v>
      </c>
      <c r="E6" s="7">
        <v>0</v>
      </c>
      <c r="F6" s="7">
        <v>0</v>
      </c>
      <c r="G6" s="3">
        <v>1</v>
      </c>
      <c r="H6" s="3">
        <v>1</v>
      </c>
      <c r="I6" s="3">
        <v>1</v>
      </c>
      <c r="J6" s="3">
        <v>0</v>
      </c>
      <c r="K6" s="3">
        <v>0</v>
      </c>
      <c r="L6" s="3">
        <v>0</v>
      </c>
      <c r="M6" s="3">
        <v>1</v>
      </c>
      <c r="N6" s="3">
        <v>1</v>
      </c>
      <c r="O6" s="3">
        <v>1</v>
      </c>
      <c r="P6" s="3">
        <v>0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0</v>
      </c>
      <c r="W6" s="3">
        <v>0</v>
      </c>
      <c r="X6" s="3">
        <v>1</v>
      </c>
      <c r="Y6" s="3">
        <v>1</v>
      </c>
      <c r="Z6" s="3">
        <v>0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</row>
    <row r="7" spans="1:34" x14ac:dyDescent="0.2">
      <c r="A7" s="9" t="s">
        <v>87</v>
      </c>
      <c r="B7" s="25" t="s">
        <v>39</v>
      </c>
      <c r="C7" s="18">
        <f t="shared" si="0"/>
        <v>0.7142857142857143</v>
      </c>
      <c r="D7" s="21">
        <f>COUNTIF(Tabela161[[#This Row],[1]:[30]],0)</f>
        <v>8</v>
      </c>
      <c r="E7" s="7">
        <v>1</v>
      </c>
      <c r="F7" s="7">
        <v>1</v>
      </c>
      <c r="G7" s="3">
        <v>1</v>
      </c>
      <c r="H7" s="3">
        <v>1</v>
      </c>
      <c r="I7" s="3">
        <v>0</v>
      </c>
      <c r="J7" s="3">
        <v>1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0</v>
      </c>
      <c r="R7" s="3">
        <v>0</v>
      </c>
      <c r="S7" s="3">
        <v>0</v>
      </c>
      <c r="T7" s="3">
        <v>0</v>
      </c>
      <c r="U7" s="3">
        <v>1</v>
      </c>
      <c r="V7" s="3">
        <v>1</v>
      </c>
      <c r="W7" s="3">
        <v>1</v>
      </c>
      <c r="X7" s="3">
        <v>1</v>
      </c>
      <c r="Y7" s="3">
        <v>0</v>
      </c>
      <c r="Z7" s="3">
        <v>1</v>
      </c>
      <c r="AA7" s="3">
        <v>0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</row>
    <row r="8" spans="1:34" x14ac:dyDescent="0.2">
      <c r="A8" s="9" t="s">
        <v>88</v>
      </c>
      <c r="B8" s="25" t="s">
        <v>40</v>
      </c>
      <c r="C8" s="18">
        <f t="shared" si="0"/>
        <v>0.9285714285714286</v>
      </c>
      <c r="D8" s="19">
        <f>COUNTIF(Tabela161[[#This Row],[1]:[30]],0)</f>
        <v>2</v>
      </c>
      <c r="E8" s="7">
        <v>1</v>
      </c>
      <c r="F8" s="7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0</v>
      </c>
      <c r="W8" s="3">
        <v>1</v>
      </c>
      <c r="X8" s="3">
        <v>1</v>
      </c>
      <c r="Y8" s="3">
        <v>1</v>
      </c>
      <c r="Z8" s="3">
        <v>1</v>
      </c>
      <c r="AA8" s="3">
        <v>0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</row>
    <row r="9" spans="1:34" x14ac:dyDescent="0.2">
      <c r="A9" s="9" t="s">
        <v>89</v>
      </c>
      <c r="B9" s="25" t="s">
        <v>41</v>
      </c>
      <c r="C9" s="18">
        <f t="shared" si="0"/>
        <v>0.7142857142857143</v>
      </c>
      <c r="D9" s="21">
        <f>COUNTIF(Tabela161[[#This Row],[1]:[30]],0)</f>
        <v>8</v>
      </c>
      <c r="E9" s="7">
        <v>0</v>
      </c>
      <c r="F9" s="7">
        <v>0</v>
      </c>
      <c r="G9" s="3">
        <v>1</v>
      </c>
      <c r="H9" s="3">
        <v>1</v>
      </c>
      <c r="I9" s="3">
        <v>0</v>
      </c>
      <c r="J9" s="3">
        <v>1</v>
      </c>
      <c r="K9" s="3">
        <v>1</v>
      </c>
      <c r="L9" s="3">
        <v>0</v>
      </c>
      <c r="M9" s="3">
        <v>1</v>
      </c>
      <c r="N9" s="3">
        <v>1</v>
      </c>
      <c r="O9" s="3">
        <v>1</v>
      </c>
      <c r="P9" s="3">
        <v>1</v>
      </c>
      <c r="Q9" s="3">
        <v>0</v>
      </c>
      <c r="R9" s="3">
        <v>0</v>
      </c>
      <c r="S9" s="3">
        <v>1</v>
      </c>
      <c r="T9" s="3">
        <v>1</v>
      </c>
      <c r="U9" s="3">
        <v>1</v>
      </c>
      <c r="V9" s="3">
        <v>0</v>
      </c>
      <c r="W9" s="3">
        <v>1</v>
      </c>
      <c r="X9" s="3">
        <v>1</v>
      </c>
      <c r="Y9" s="3">
        <v>1</v>
      </c>
      <c r="Z9" s="3">
        <v>1</v>
      </c>
      <c r="AA9" s="3">
        <v>0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</row>
    <row r="10" spans="1:34" x14ac:dyDescent="0.2">
      <c r="A10" s="9" t="s">
        <v>90</v>
      </c>
      <c r="B10" s="25" t="s">
        <v>42</v>
      </c>
      <c r="C10" s="18">
        <f t="shared" si="0"/>
        <v>1</v>
      </c>
      <c r="D10" s="19">
        <f>COUNTIF(Tabela161[[#This Row],[1]:[30]],0)</f>
        <v>0</v>
      </c>
      <c r="E10" s="7">
        <v>1</v>
      </c>
      <c r="F10" s="7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</row>
    <row r="11" spans="1:34" x14ac:dyDescent="0.2">
      <c r="A11" s="9" t="s">
        <v>91</v>
      </c>
      <c r="B11" s="25" t="s">
        <v>43</v>
      </c>
      <c r="C11" s="18">
        <f t="shared" si="0"/>
        <v>0.75</v>
      </c>
      <c r="D11" s="21">
        <f>COUNTIF(Tabela161[[#This Row],[1]:[30]],0)</f>
        <v>7</v>
      </c>
      <c r="E11" s="7">
        <v>1</v>
      </c>
      <c r="F11" s="7">
        <v>1</v>
      </c>
      <c r="G11" s="3">
        <v>0</v>
      </c>
      <c r="H11" s="3">
        <v>1</v>
      </c>
      <c r="I11" s="3">
        <v>1</v>
      </c>
      <c r="J11" s="3">
        <v>1</v>
      </c>
      <c r="K11" s="3">
        <v>0</v>
      </c>
      <c r="L11" s="3">
        <v>0</v>
      </c>
      <c r="M11" s="3">
        <v>1</v>
      </c>
      <c r="N11" s="3">
        <v>1</v>
      </c>
      <c r="O11" s="3">
        <v>1</v>
      </c>
      <c r="P11" s="3">
        <v>1</v>
      </c>
      <c r="Q11" s="3">
        <v>0</v>
      </c>
      <c r="R11" s="3">
        <v>1</v>
      </c>
      <c r="S11" s="3">
        <v>1</v>
      </c>
      <c r="T11" s="3">
        <v>1</v>
      </c>
      <c r="U11" s="3">
        <v>1</v>
      </c>
      <c r="V11" s="3">
        <v>0</v>
      </c>
      <c r="W11" s="3">
        <v>1</v>
      </c>
      <c r="X11" s="3">
        <v>1</v>
      </c>
      <c r="Y11" s="3">
        <v>0</v>
      </c>
      <c r="Z11" s="3">
        <v>1</v>
      </c>
      <c r="AA11" s="3">
        <v>0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</row>
    <row r="12" spans="1:34" x14ac:dyDescent="0.2">
      <c r="A12" s="9" t="s">
        <v>92</v>
      </c>
      <c r="B12" s="25" t="s">
        <v>44</v>
      </c>
      <c r="C12" s="18">
        <f t="shared" si="0"/>
        <v>0.8571428571428571</v>
      </c>
      <c r="D12" s="19">
        <f>COUNTIF(Tabela161[[#This Row],[1]:[30]],0)</f>
        <v>4</v>
      </c>
      <c r="E12" s="7">
        <v>1</v>
      </c>
      <c r="F12" s="7">
        <v>1</v>
      </c>
      <c r="G12" s="3">
        <v>1</v>
      </c>
      <c r="H12" s="3">
        <v>1</v>
      </c>
      <c r="I12" s="3">
        <v>1</v>
      </c>
      <c r="J12" s="3">
        <v>0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0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0</v>
      </c>
      <c r="W12" s="3">
        <v>1</v>
      </c>
      <c r="X12" s="3">
        <v>1</v>
      </c>
      <c r="Y12" s="3">
        <v>1</v>
      </c>
      <c r="Z12" s="3">
        <v>0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</row>
    <row r="13" spans="1:34" x14ac:dyDescent="0.2">
      <c r="A13" s="9" t="s">
        <v>93</v>
      </c>
      <c r="B13" s="25" t="s">
        <v>45</v>
      </c>
      <c r="C13" s="18">
        <f t="shared" si="0"/>
        <v>0.7857142857142857</v>
      </c>
      <c r="D13" s="19">
        <f>COUNTIF(Tabela161[[#This Row],[1]:[30]],0)</f>
        <v>6</v>
      </c>
      <c r="E13" s="7">
        <v>1</v>
      </c>
      <c r="F13" s="7">
        <v>0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0</v>
      </c>
      <c r="T13" s="3">
        <v>0</v>
      </c>
      <c r="U13" s="3">
        <v>1</v>
      </c>
      <c r="V13" s="3">
        <v>0</v>
      </c>
      <c r="W13" s="3">
        <v>1</v>
      </c>
      <c r="X13" s="3">
        <v>1</v>
      </c>
      <c r="Y13" s="3">
        <v>0</v>
      </c>
      <c r="Z13" s="3">
        <v>0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</row>
    <row r="14" spans="1:34" x14ac:dyDescent="0.2">
      <c r="A14" s="9" t="s">
        <v>94</v>
      </c>
      <c r="B14" s="25" t="s">
        <v>46</v>
      </c>
      <c r="C14" s="18">
        <f t="shared" si="0"/>
        <v>0.9285714285714286</v>
      </c>
      <c r="D14" s="19">
        <f>COUNTIF(Tabela161[[#This Row],[1]:[30]],0)</f>
        <v>2</v>
      </c>
      <c r="E14" s="7">
        <v>1</v>
      </c>
      <c r="F14" s="7">
        <v>0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0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</row>
    <row r="15" spans="1:34" x14ac:dyDescent="0.2">
      <c r="A15" s="9" t="s">
        <v>95</v>
      </c>
      <c r="B15" s="25" t="s">
        <v>47</v>
      </c>
      <c r="C15" s="18">
        <f t="shared" si="0"/>
        <v>0.7857142857142857</v>
      </c>
      <c r="D15" s="21">
        <f>COUNTIF(Tabela161[[#This Row],[1]:[30]],0)</f>
        <v>6</v>
      </c>
      <c r="E15" s="7">
        <v>1</v>
      </c>
      <c r="F15" s="7">
        <v>0</v>
      </c>
      <c r="G15" s="3">
        <v>1</v>
      </c>
      <c r="H15" s="3">
        <v>1</v>
      </c>
      <c r="I15" s="3">
        <v>1</v>
      </c>
      <c r="J15" s="3">
        <v>1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0</v>
      </c>
      <c r="Q15" s="3">
        <v>0</v>
      </c>
      <c r="R15" s="3">
        <v>1</v>
      </c>
      <c r="S15" s="3">
        <v>1</v>
      </c>
      <c r="T15" s="3">
        <v>1</v>
      </c>
      <c r="U15" s="3">
        <v>1</v>
      </c>
      <c r="V15" s="3">
        <v>0</v>
      </c>
      <c r="W15" s="3">
        <v>1</v>
      </c>
      <c r="X15" s="3">
        <v>0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</row>
    <row r="16" spans="1:34" x14ac:dyDescent="0.2">
      <c r="A16" s="9" t="s">
        <v>96</v>
      </c>
      <c r="B16" s="25" t="s">
        <v>48</v>
      </c>
      <c r="C16" s="18">
        <f t="shared" si="0"/>
        <v>0.9285714285714286</v>
      </c>
      <c r="D16" s="19">
        <f>COUNTIF(Tabela161[[#This Row],[1]:[30]],0)</f>
        <v>2</v>
      </c>
      <c r="E16" s="7">
        <v>1</v>
      </c>
      <c r="F16" s="7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0</v>
      </c>
      <c r="W16" s="3">
        <v>1</v>
      </c>
      <c r="X16" s="3">
        <v>1</v>
      </c>
      <c r="Y16" s="3">
        <v>0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</row>
    <row r="17" spans="1:32" x14ac:dyDescent="0.2">
      <c r="A17" s="9" t="s">
        <v>97</v>
      </c>
      <c r="B17" s="25" t="s">
        <v>49</v>
      </c>
      <c r="C17" s="18">
        <f t="shared" si="0"/>
        <v>0.8928571428571429</v>
      </c>
      <c r="D17" s="19">
        <f>COUNTIF(Tabela161[[#This Row],[1]:[30]],0)</f>
        <v>3</v>
      </c>
      <c r="E17" s="7">
        <v>1</v>
      </c>
      <c r="F17" s="7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0</v>
      </c>
      <c r="U17" s="3">
        <v>1</v>
      </c>
      <c r="V17" s="3">
        <v>0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0</v>
      </c>
      <c r="AC17" s="3">
        <v>1</v>
      </c>
      <c r="AD17" s="3">
        <v>1</v>
      </c>
      <c r="AE17" s="3">
        <v>1</v>
      </c>
      <c r="AF17" s="3">
        <v>1</v>
      </c>
    </row>
    <row r="18" spans="1:32" x14ac:dyDescent="0.2">
      <c r="A18" s="9" t="s">
        <v>98</v>
      </c>
      <c r="B18" s="25" t="s">
        <v>50</v>
      </c>
      <c r="C18" s="18">
        <f t="shared" si="0"/>
        <v>0.7857142857142857</v>
      </c>
      <c r="D18" s="19">
        <f>COUNTIF(Tabela161[[#This Row],[1]:[30]],0)</f>
        <v>6</v>
      </c>
      <c r="E18" s="7">
        <v>1</v>
      </c>
      <c r="F18" s="7">
        <v>1</v>
      </c>
      <c r="G18" s="3">
        <v>1</v>
      </c>
      <c r="H18" s="3">
        <v>1</v>
      </c>
      <c r="I18" s="3">
        <v>0</v>
      </c>
      <c r="J18" s="3">
        <v>1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0</v>
      </c>
      <c r="Q18" s="3">
        <v>1</v>
      </c>
      <c r="R18" s="3">
        <v>1</v>
      </c>
      <c r="S18" s="3">
        <v>1</v>
      </c>
      <c r="T18" s="3">
        <v>0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0</v>
      </c>
      <c r="AB18" s="3">
        <v>0</v>
      </c>
      <c r="AC18" s="3">
        <v>1</v>
      </c>
      <c r="AD18" s="3">
        <v>1</v>
      </c>
      <c r="AE18" s="3">
        <v>1</v>
      </c>
      <c r="AF18" s="3">
        <v>1</v>
      </c>
    </row>
    <row r="19" spans="1:32" x14ac:dyDescent="0.2">
      <c r="A19" s="9" t="s">
        <v>99</v>
      </c>
      <c r="B19" s="25" t="s">
        <v>51</v>
      </c>
      <c r="C19" s="18">
        <f t="shared" si="0"/>
        <v>0.9285714285714286</v>
      </c>
      <c r="D19" s="19">
        <f>COUNTIF(Tabela161[[#This Row],[1]:[30]],0)</f>
        <v>2</v>
      </c>
      <c r="E19" s="7">
        <v>1</v>
      </c>
      <c r="F19" s="7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0</v>
      </c>
      <c r="S19" s="3">
        <v>1</v>
      </c>
      <c r="T19" s="3">
        <v>1</v>
      </c>
      <c r="U19" s="3">
        <v>1</v>
      </c>
      <c r="V19" s="3">
        <v>0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</row>
    <row r="20" spans="1:32" x14ac:dyDescent="0.2">
      <c r="A20" s="9" t="s">
        <v>100</v>
      </c>
      <c r="B20" s="25" t="s">
        <v>52</v>
      </c>
      <c r="C20" s="18">
        <f t="shared" si="0"/>
        <v>0.9285714285714286</v>
      </c>
      <c r="D20" s="19">
        <f>COUNTIF(Tabela161[[#This Row],[1]:[30]],0)</f>
        <v>2</v>
      </c>
      <c r="E20" s="7">
        <v>0</v>
      </c>
      <c r="F20" s="7">
        <v>0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</row>
    <row r="21" spans="1:32" x14ac:dyDescent="0.2">
      <c r="A21" s="9" t="s">
        <v>101</v>
      </c>
      <c r="B21" s="25" t="s">
        <v>53</v>
      </c>
      <c r="C21" s="18">
        <f t="shared" si="0"/>
        <v>0.9642857142857143</v>
      </c>
      <c r="D21" s="19">
        <f>COUNTIF(Tabela161[[#This Row],[1]:[30]],0)</f>
        <v>1</v>
      </c>
      <c r="E21" s="7">
        <v>1</v>
      </c>
      <c r="F21" s="7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0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</row>
    <row r="22" spans="1:32" x14ac:dyDescent="0.2">
      <c r="A22" s="9" t="s">
        <v>102</v>
      </c>
      <c r="B22" s="25" t="s">
        <v>54</v>
      </c>
      <c r="C22" s="18">
        <f t="shared" si="0"/>
        <v>0.7857142857142857</v>
      </c>
      <c r="D22" s="21">
        <f>COUNTIF(Tabela161[[#This Row],[1]:[30]],0)</f>
        <v>6</v>
      </c>
      <c r="E22" s="7">
        <v>1</v>
      </c>
      <c r="F22" s="7">
        <v>1</v>
      </c>
      <c r="G22" s="3">
        <v>1</v>
      </c>
      <c r="H22" s="3">
        <v>1</v>
      </c>
      <c r="I22" s="3">
        <v>0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3">
        <v>0</v>
      </c>
      <c r="R22" s="3">
        <v>0</v>
      </c>
      <c r="S22" s="3">
        <v>1</v>
      </c>
      <c r="T22" s="3">
        <v>1</v>
      </c>
      <c r="U22" s="3">
        <v>1</v>
      </c>
      <c r="V22" s="3">
        <v>0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0</v>
      </c>
      <c r="AC22" s="3">
        <v>1</v>
      </c>
      <c r="AD22" s="3">
        <v>1</v>
      </c>
      <c r="AE22" s="3">
        <v>1</v>
      </c>
      <c r="AF22" s="3">
        <v>1</v>
      </c>
    </row>
    <row r="23" spans="1:32" x14ac:dyDescent="0.2">
      <c r="A23" s="9" t="s">
        <v>103</v>
      </c>
      <c r="B23" s="25" t="s">
        <v>56</v>
      </c>
      <c r="C23" s="18">
        <f t="shared" si="0"/>
        <v>0.9285714285714286</v>
      </c>
      <c r="D23" s="19">
        <f>COUNTIF(Tabela161[[#This Row],[1]:[30]],0)</f>
        <v>2</v>
      </c>
      <c r="E23" s="7">
        <v>1</v>
      </c>
      <c r="F23" s="7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0</v>
      </c>
      <c r="W23" s="3">
        <v>1</v>
      </c>
      <c r="X23" s="3">
        <v>1</v>
      </c>
      <c r="Y23" s="3">
        <v>1</v>
      </c>
      <c r="Z23" s="3">
        <v>0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</row>
    <row r="24" spans="1:32" x14ac:dyDescent="0.2">
      <c r="A24" s="9" t="s">
        <v>104</v>
      </c>
      <c r="B24" s="25" t="s">
        <v>57</v>
      </c>
      <c r="C24" s="18">
        <f t="shared" si="0"/>
        <v>0.75</v>
      </c>
      <c r="D24" s="19">
        <f>COUNTIF(Tabela161[[#This Row],[1]:[30]],0)</f>
        <v>7</v>
      </c>
      <c r="E24" s="7">
        <v>1</v>
      </c>
      <c r="F24" s="7">
        <v>1</v>
      </c>
      <c r="G24" s="3">
        <v>1</v>
      </c>
      <c r="H24" s="3">
        <v>1</v>
      </c>
      <c r="I24" s="3">
        <v>1</v>
      </c>
      <c r="J24" s="3">
        <v>1</v>
      </c>
      <c r="K24" s="3">
        <v>0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0</v>
      </c>
      <c r="R24" s="3">
        <v>0</v>
      </c>
      <c r="S24" s="3">
        <v>1</v>
      </c>
      <c r="T24" s="3">
        <v>1</v>
      </c>
      <c r="U24" s="3">
        <v>1</v>
      </c>
      <c r="V24" s="3">
        <v>1</v>
      </c>
      <c r="W24" s="3">
        <v>0</v>
      </c>
      <c r="X24" s="3">
        <v>0</v>
      </c>
      <c r="Y24" s="3">
        <v>1</v>
      </c>
      <c r="Z24" s="3">
        <v>1</v>
      </c>
      <c r="AA24" s="3">
        <v>0</v>
      </c>
      <c r="AB24" s="3">
        <v>1</v>
      </c>
      <c r="AC24" s="3">
        <v>1</v>
      </c>
      <c r="AD24" s="3">
        <v>1</v>
      </c>
      <c r="AE24" s="3">
        <v>0</v>
      </c>
      <c r="AF24" s="3">
        <v>1</v>
      </c>
    </row>
    <row r="25" spans="1:32" x14ac:dyDescent="0.2">
      <c r="A25" s="9" t="s">
        <v>105</v>
      </c>
      <c r="B25" s="25" t="s">
        <v>58</v>
      </c>
      <c r="C25" s="18">
        <f t="shared" si="0"/>
        <v>0.8214285714285714</v>
      </c>
      <c r="D25" s="19">
        <f>COUNTIF(Tabela161[[#This Row],[1]:[30]],0)</f>
        <v>5</v>
      </c>
      <c r="E25" s="7">
        <v>1</v>
      </c>
      <c r="F25" s="7">
        <v>1</v>
      </c>
      <c r="G25" s="3">
        <v>1</v>
      </c>
      <c r="H25" s="3">
        <v>0</v>
      </c>
      <c r="I25" s="3">
        <v>1</v>
      </c>
      <c r="J25" s="3">
        <v>0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0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0</v>
      </c>
      <c r="W25" s="3">
        <v>1</v>
      </c>
      <c r="X25" s="3">
        <v>1</v>
      </c>
      <c r="Y25" s="3">
        <v>1</v>
      </c>
      <c r="Z25" s="3">
        <v>1</v>
      </c>
      <c r="AA25" s="3">
        <v>0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</row>
    <row r="26" spans="1:32" x14ac:dyDescent="0.2">
      <c r="A26" s="9" t="s">
        <v>106</v>
      </c>
      <c r="B26" s="25" t="s">
        <v>59</v>
      </c>
      <c r="C26" s="18">
        <f t="shared" si="0"/>
        <v>0.8928571428571429</v>
      </c>
      <c r="D26" s="19">
        <f>COUNTIF(Tabela161[[#This Row],[1]:[30]],0)</f>
        <v>3</v>
      </c>
      <c r="E26" s="7">
        <v>1</v>
      </c>
      <c r="F26" s="7">
        <v>0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0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0</v>
      </c>
      <c r="AC26" s="3">
        <v>1</v>
      </c>
      <c r="AD26" s="3">
        <v>1</v>
      </c>
      <c r="AE26" s="3">
        <v>1</v>
      </c>
      <c r="AF26" s="3">
        <v>1</v>
      </c>
    </row>
    <row r="27" spans="1:32" x14ac:dyDescent="0.2">
      <c r="A27" s="9" t="s">
        <v>107</v>
      </c>
      <c r="B27" s="25" t="s">
        <v>60</v>
      </c>
      <c r="C27" s="18">
        <f t="shared" si="0"/>
        <v>0.75</v>
      </c>
      <c r="D27" s="21">
        <f>COUNTIF(Tabela161[[#This Row],[1]:[30]],0)</f>
        <v>7</v>
      </c>
      <c r="E27" s="7">
        <v>0</v>
      </c>
      <c r="F27" s="7">
        <v>0</v>
      </c>
      <c r="G27" s="3">
        <v>1</v>
      </c>
      <c r="H27" s="3">
        <v>0</v>
      </c>
      <c r="I27" s="3">
        <v>1</v>
      </c>
      <c r="J27" s="3">
        <v>0</v>
      </c>
      <c r="K27" s="3">
        <v>1</v>
      </c>
      <c r="L27" s="3">
        <v>1</v>
      </c>
      <c r="M27" s="3">
        <v>0</v>
      </c>
      <c r="N27" s="3">
        <v>1</v>
      </c>
      <c r="O27" s="3">
        <v>1</v>
      </c>
      <c r="P27" s="3">
        <v>0</v>
      </c>
      <c r="Q27" s="3">
        <v>1</v>
      </c>
      <c r="R27" s="3">
        <v>1</v>
      </c>
      <c r="S27" s="3">
        <v>0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</row>
    <row r="28" spans="1:32" x14ac:dyDescent="0.2">
      <c r="A28" s="9" t="s">
        <v>108</v>
      </c>
      <c r="B28" s="25" t="s">
        <v>61</v>
      </c>
      <c r="C28" s="18">
        <f t="shared" si="0"/>
        <v>0.75</v>
      </c>
      <c r="D28" s="19">
        <f>COUNTIF(Tabela161[[#This Row],[1]:[30]],0)</f>
        <v>7</v>
      </c>
      <c r="E28" s="7">
        <v>1</v>
      </c>
      <c r="F28" s="7">
        <v>0</v>
      </c>
      <c r="G28" s="3">
        <v>1</v>
      </c>
      <c r="H28" s="3">
        <v>1</v>
      </c>
      <c r="I28" s="3">
        <v>1</v>
      </c>
      <c r="J28" s="3">
        <v>0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0</v>
      </c>
      <c r="W28" s="3">
        <v>1</v>
      </c>
      <c r="X28" s="3">
        <v>1</v>
      </c>
      <c r="Y28" s="3">
        <v>1</v>
      </c>
      <c r="Z28" s="3">
        <v>0</v>
      </c>
      <c r="AA28" s="3">
        <v>0</v>
      </c>
      <c r="AB28" s="3">
        <v>1</v>
      </c>
      <c r="AC28" s="3">
        <v>1</v>
      </c>
      <c r="AD28" s="3">
        <v>0</v>
      </c>
      <c r="AE28" s="3">
        <v>1</v>
      </c>
      <c r="AF28" s="3">
        <v>1</v>
      </c>
    </row>
    <row r="29" spans="1:32" x14ac:dyDescent="0.2">
      <c r="A29" s="9" t="s">
        <v>109</v>
      </c>
      <c r="B29" s="25" t="s">
        <v>62</v>
      </c>
      <c r="C29" s="18">
        <f t="shared" si="0"/>
        <v>1</v>
      </c>
      <c r="D29" s="19">
        <f>COUNTIF(Tabela161[[#This Row],[1]:[30]],0)</f>
        <v>0</v>
      </c>
      <c r="E29" s="7">
        <v>1</v>
      </c>
      <c r="F29" s="7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1</v>
      </c>
    </row>
    <row r="30" spans="1:32" x14ac:dyDescent="0.2">
      <c r="A30" s="9" t="s">
        <v>110</v>
      </c>
      <c r="B30" s="25" t="s">
        <v>63</v>
      </c>
      <c r="C30" s="18">
        <f t="shared" si="0"/>
        <v>0.8928571428571429</v>
      </c>
      <c r="D30" s="19">
        <f>COUNTIF(Tabela161[[#This Row],[1]:[30]],0)</f>
        <v>3</v>
      </c>
      <c r="E30" s="7">
        <v>1</v>
      </c>
      <c r="F30" s="7">
        <v>1</v>
      </c>
      <c r="G30" s="3">
        <v>0</v>
      </c>
      <c r="H30" s="3">
        <v>1</v>
      </c>
      <c r="I30" s="3">
        <v>1</v>
      </c>
      <c r="J30" s="3">
        <v>0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0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</row>
    <row r="31" spans="1:32" x14ac:dyDescent="0.2">
      <c r="A31" s="9" t="s">
        <v>111</v>
      </c>
      <c r="B31" s="25" t="s">
        <v>64</v>
      </c>
      <c r="C31" s="18">
        <f t="shared" si="0"/>
        <v>0.8571428571428571</v>
      </c>
      <c r="D31" s="19">
        <f>COUNTIF(Tabela161[[#This Row],[1]:[30]],0)</f>
        <v>4</v>
      </c>
      <c r="E31" s="7">
        <v>1</v>
      </c>
      <c r="F31" s="7">
        <v>1</v>
      </c>
      <c r="G31" s="3">
        <v>1</v>
      </c>
      <c r="H31" s="3">
        <v>1</v>
      </c>
      <c r="I31" s="3">
        <v>1</v>
      </c>
      <c r="J31" s="3">
        <v>0</v>
      </c>
      <c r="K31" s="3">
        <v>1</v>
      </c>
      <c r="L31" s="3">
        <v>1</v>
      </c>
      <c r="M31" s="3">
        <v>1</v>
      </c>
      <c r="N31" s="3">
        <v>0</v>
      </c>
      <c r="O31" s="3">
        <v>1</v>
      </c>
      <c r="P31" s="3">
        <v>1</v>
      </c>
      <c r="Q31" s="3">
        <v>0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0</v>
      </c>
      <c r="AC31" s="3">
        <v>1</v>
      </c>
      <c r="AD31" s="3">
        <v>1</v>
      </c>
      <c r="AE31" s="3">
        <v>1</v>
      </c>
      <c r="AF31" s="3">
        <v>1</v>
      </c>
    </row>
    <row r="32" spans="1:32" x14ac:dyDescent="0.2">
      <c r="A32" s="9" t="s">
        <v>112</v>
      </c>
      <c r="B32" s="25" t="s">
        <v>65</v>
      </c>
      <c r="C32" s="18">
        <f t="shared" si="0"/>
        <v>0.9285714285714286</v>
      </c>
      <c r="D32" s="19">
        <f>COUNTIF(Tabela161[[#This Row],[1]:[30]],0)</f>
        <v>2</v>
      </c>
      <c r="E32" s="7">
        <v>1</v>
      </c>
      <c r="F32" s="7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0</v>
      </c>
      <c r="M32" s="3">
        <v>1</v>
      </c>
      <c r="N32" s="3">
        <v>1</v>
      </c>
      <c r="O32" s="3">
        <v>0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1</v>
      </c>
    </row>
    <row r="33" spans="1:32" x14ac:dyDescent="0.2">
      <c r="A33" s="9" t="s">
        <v>113</v>
      </c>
      <c r="B33" s="25" t="s">
        <v>66</v>
      </c>
      <c r="C33" s="18">
        <f t="shared" si="0"/>
        <v>0.8571428571428571</v>
      </c>
      <c r="D33" s="19">
        <f>COUNTIF(Tabela161[[#This Row],[1]:[30]],0)</f>
        <v>4</v>
      </c>
      <c r="E33" s="7">
        <v>1</v>
      </c>
      <c r="F33" s="7">
        <v>1</v>
      </c>
      <c r="G33" s="3">
        <v>1</v>
      </c>
      <c r="H33" s="3">
        <v>0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0</v>
      </c>
      <c r="P33" s="3">
        <v>1</v>
      </c>
      <c r="Q33" s="3">
        <v>1</v>
      </c>
      <c r="R33" s="3">
        <v>0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0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</row>
    <row r="34" spans="1:32" x14ac:dyDescent="0.2">
      <c r="A34" s="9" t="s">
        <v>114</v>
      </c>
      <c r="B34" s="25" t="s">
        <v>67</v>
      </c>
      <c r="C34" s="18">
        <f t="shared" si="0"/>
        <v>0.9285714285714286</v>
      </c>
      <c r="D34" s="19">
        <f>COUNTIF(Tabela161[[#This Row],[1]:[30]],0)</f>
        <v>2</v>
      </c>
      <c r="E34" s="7">
        <v>1</v>
      </c>
      <c r="F34" s="7">
        <v>1</v>
      </c>
      <c r="G34" s="3">
        <v>1</v>
      </c>
      <c r="H34" s="3">
        <v>1</v>
      </c>
      <c r="I34" s="3">
        <v>1</v>
      </c>
      <c r="J34" s="3">
        <v>0</v>
      </c>
      <c r="K34" s="3">
        <v>1</v>
      </c>
      <c r="L34" s="3">
        <v>1</v>
      </c>
      <c r="M34" s="3">
        <v>1</v>
      </c>
      <c r="N34" s="3">
        <v>1</v>
      </c>
      <c r="O34" s="3">
        <v>0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3">
        <v>1</v>
      </c>
    </row>
    <row r="35" spans="1:32" x14ac:dyDescent="0.2">
      <c r="A35" s="9" t="s">
        <v>115</v>
      </c>
      <c r="B35" s="25" t="s">
        <v>68</v>
      </c>
      <c r="C35" s="18">
        <f t="shared" si="0"/>
        <v>0.8571428571428571</v>
      </c>
      <c r="D35" s="19">
        <f>COUNTIF(Tabela161[[#This Row],[1]:[30]],0)</f>
        <v>4</v>
      </c>
      <c r="E35" s="7">
        <v>1</v>
      </c>
      <c r="F35" s="7">
        <v>0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0</v>
      </c>
      <c r="P35" s="3">
        <v>0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0</v>
      </c>
      <c r="AC35" s="3">
        <v>1</v>
      </c>
      <c r="AD35" s="3">
        <v>1</v>
      </c>
      <c r="AE35" s="3">
        <v>1</v>
      </c>
      <c r="AF35" s="3">
        <v>1</v>
      </c>
    </row>
    <row r="36" spans="1:32" x14ac:dyDescent="0.2">
      <c r="A36" s="9" t="s">
        <v>116</v>
      </c>
      <c r="B36" s="25" t="s">
        <v>69</v>
      </c>
      <c r="C36" s="18">
        <f t="shared" si="0"/>
        <v>0.9642857142857143</v>
      </c>
      <c r="D36" s="19">
        <f>COUNTIF(Tabela161[[#This Row],[1]:[30]],0)</f>
        <v>1</v>
      </c>
      <c r="E36" s="7">
        <v>1</v>
      </c>
      <c r="F36" s="7">
        <v>1</v>
      </c>
      <c r="G36" s="3">
        <v>1</v>
      </c>
      <c r="H36" s="3">
        <v>1</v>
      </c>
      <c r="I36" s="3">
        <v>0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  <c r="AF36" s="3">
        <v>1</v>
      </c>
    </row>
    <row r="37" spans="1:32" x14ac:dyDescent="0.2">
      <c r="A37" s="9" t="s">
        <v>117</v>
      </c>
      <c r="B37" s="25" t="s">
        <v>70</v>
      </c>
      <c r="C37" s="18">
        <f t="shared" si="0"/>
        <v>0.75</v>
      </c>
      <c r="D37" s="21">
        <f>COUNTIF(Tabela161[[#This Row],[1]:[30]],0)</f>
        <v>7</v>
      </c>
      <c r="E37" s="7">
        <v>1</v>
      </c>
      <c r="F37" s="7">
        <v>0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0</v>
      </c>
      <c r="M37" s="3">
        <v>1</v>
      </c>
      <c r="N37" s="3">
        <v>1</v>
      </c>
      <c r="O37" s="3">
        <v>0</v>
      </c>
      <c r="P37" s="3">
        <v>1</v>
      </c>
      <c r="Q37" s="3">
        <v>1</v>
      </c>
      <c r="R37" s="3">
        <v>0</v>
      </c>
      <c r="S37" s="3">
        <v>0</v>
      </c>
      <c r="T37" s="3">
        <v>0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0</v>
      </c>
      <c r="AB37" s="3">
        <v>1</v>
      </c>
      <c r="AC37" s="3">
        <v>1</v>
      </c>
      <c r="AD37" s="3">
        <v>1</v>
      </c>
      <c r="AE37" s="3">
        <v>1</v>
      </c>
      <c r="AF37" s="3">
        <v>1</v>
      </c>
    </row>
    <row r="38" spans="1:32" x14ac:dyDescent="0.2">
      <c r="A38" s="9" t="s">
        <v>118</v>
      </c>
      <c r="B38" s="25" t="s">
        <v>71</v>
      </c>
      <c r="C38" s="18">
        <f t="shared" si="0"/>
        <v>0.8214285714285714</v>
      </c>
      <c r="D38" s="21">
        <f>COUNTIF(Tabela161[[#This Row],[1]:[30]],0)</f>
        <v>5</v>
      </c>
      <c r="E38" s="7">
        <v>1</v>
      </c>
      <c r="F38" s="7">
        <v>1</v>
      </c>
      <c r="G38" s="3">
        <v>1</v>
      </c>
      <c r="H38" s="3">
        <v>1</v>
      </c>
      <c r="I38" s="3">
        <v>0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0</v>
      </c>
      <c r="P38" s="3">
        <v>0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0</v>
      </c>
      <c r="X38" s="3">
        <v>1</v>
      </c>
      <c r="Y38" s="3">
        <v>1</v>
      </c>
      <c r="Z38" s="3">
        <v>1</v>
      </c>
      <c r="AA38" s="3">
        <v>1</v>
      </c>
      <c r="AB38" s="3">
        <v>0</v>
      </c>
      <c r="AC38" s="3">
        <v>1</v>
      </c>
      <c r="AD38" s="3">
        <v>1</v>
      </c>
      <c r="AE38" s="3">
        <v>1</v>
      </c>
      <c r="AF38" s="3">
        <v>1</v>
      </c>
    </row>
    <row r="39" spans="1:32" x14ac:dyDescent="0.2">
      <c r="A39" s="9" t="s">
        <v>119</v>
      </c>
      <c r="B39" s="25" t="s">
        <v>72</v>
      </c>
      <c r="C39" s="18">
        <f t="shared" si="0"/>
        <v>1</v>
      </c>
      <c r="D39" s="19">
        <f>COUNTIF(Tabela161[[#This Row],[1]:[30]],0)</f>
        <v>0</v>
      </c>
      <c r="E39" s="7">
        <v>1</v>
      </c>
      <c r="F39" s="7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>
        <v>1</v>
      </c>
      <c r="AE39" s="3">
        <v>1</v>
      </c>
      <c r="AF39" s="3">
        <v>1</v>
      </c>
    </row>
    <row r="40" spans="1:32" x14ac:dyDescent="0.2">
      <c r="A40" s="9" t="s">
        <v>120</v>
      </c>
      <c r="B40" s="25" t="s">
        <v>74</v>
      </c>
      <c r="C40" s="18">
        <f t="shared" si="0"/>
        <v>0.9285714285714286</v>
      </c>
      <c r="D40" s="19">
        <f>COUNTIF(Tabela161[[#This Row],[1]:[30]],0)</f>
        <v>2</v>
      </c>
      <c r="E40" s="7">
        <v>1</v>
      </c>
      <c r="F40" s="7">
        <v>1</v>
      </c>
      <c r="G40" s="3">
        <v>1</v>
      </c>
      <c r="H40" s="3">
        <v>1</v>
      </c>
      <c r="I40" s="3">
        <v>1</v>
      </c>
      <c r="J40" s="3">
        <v>0</v>
      </c>
      <c r="K40" s="3">
        <v>1</v>
      </c>
      <c r="L40" s="3">
        <v>1</v>
      </c>
      <c r="M40" s="3">
        <v>0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>
        <v>1</v>
      </c>
      <c r="AE40" s="3">
        <v>1</v>
      </c>
      <c r="AF40" s="3">
        <v>1</v>
      </c>
    </row>
    <row r="41" spans="1:32" x14ac:dyDescent="0.2">
      <c r="A41" s="9" t="s">
        <v>121</v>
      </c>
      <c r="B41" s="25" t="s">
        <v>75</v>
      </c>
      <c r="C41" s="18">
        <f t="shared" si="0"/>
        <v>0.9285714285714286</v>
      </c>
      <c r="D41" s="19">
        <f>COUNTIF(Tabela161[[#This Row],[1]:[30]],0)</f>
        <v>2</v>
      </c>
      <c r="E41" s="7">
        <v>1</v>
      </c>
      <c r="F41" s="7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0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0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v>1</v>
      </c>
    </row>
    <row r="42" spans="1:32" x14ac:dyDescent="0.2">
      <c r="A42" s="9" t="s">
        <v>122</v>
      </c>
      <c r="B42" s="25" t="s">
        <v>76</v>
      </c>
      <c r="C42" s="18">
        <f t="shared" si="0"/>
        <v>0.8214285714285714</v>
      </c>
      <c r="D42" s="19">
        <f>COUNTIF(Tabela161[[#This Row],[1]:[30]],0)</f>
        <v>5</v>
      </c>
      <c r="E42" s="7">
        <v>0</v>
      </c>
      <c r="F42" s="7">
        <v>0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0</v>
      </c>
      <c r="X42" s="3">
        <v>0</v>
      </c>
      <c r="Y42" s="3">
        <v>1</v>
      </c>
      <c r="Z42" s="3">
        <v>1</v>
      </c>
      <c r="AA42" s="3">
        <v>0</v>
      </c>
      <c r="AB42" s="3">
        <v>1</v>
      </c>
      <c r="AC42" s="3">
        <v>1</v>
      </c>
      <c r="AD42" s="3">
        <v>1</v>
      </c>
      <c r="AE42" s="3">
        <v>1</v>
      </c>
      <c r="AF42" s="3">
        <v>1</v>
      </c>
    </row>
    <row r="43" spans="1:32" x14ac:dyDescent="0.2">
      <c r="A43" s="9" t="s">
        <v>123</v>
      </c>
      <c r="B43" s="25" t="s">
        <v>77</v>
      </c>
      <c r="C43" s="18">
        <f t="shared" si="0"/>
        <v>0.7857142857142857</v>
      </c>
      <c r="D43" s="21">
        <f>COUNTIF(Tabela161[[#This Row],[1]:[30]],0)</f>
        <v>6</v>
      </c>
      <c r="E43" s="7">
        <v>1</v>
      </c>
      <c r="F43" s="7">
        <v>1</v>
      </c>
      <c r="G43" s="3">
        <v>0</v>
      </c>
      <c r="H43" s="3">
        <v>1</v>
      </c>
      <c r="I43" s="3">
        <v>0</v>
      </c>
      <c r="J43" s="3">
        <v>1</v>
      </c>
      <c r="K43" s="3">
        <v>0</v>
      </c>
      <c r="L43" s="3">
        <v>1</v>
      </c>
      <c r="M43" s="3">
        <v>1</v>
      </c>
      <c r="N43" s="3">
        <v>1</v>
      </c>
      <c r="O43" s="3">
        <v>0</v>
      </c>
      <c r="P43" s="3">
        <v>1</v>
      </c>
      <c r="Q43" s="3">
        <v>1</v>
      </c>
      <c r="R43" s="3">
        <v>1</v>
      </c>
      <c r="S43" s="3">
        <v>1</v>
      </c>
      <c r="T43" s="3">
        <v>0</v>
      </c>
      <c r="U43" s="3">
        <v>1</v>
      </c>
      <c r="V43" s="3">
        <v>1</v>
      </c>
      <c r="W43" s="3">
        <v>0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  <c r="AE43" s="3">
        <v>1</v>
      </c>
      <c r="AF43" s="3">
        <v>1</v>
      </c>
    </row>
    <row r="44" spans="1:32" x14ac:dyDescent="0.2">
      <c r="A44" s="9" t="s">
        <v>124</v>
      </c>
      <c r="B44" s="25" t="s">
        <v>78</v>
      </c>
      <c r="C44" s="18">
        <f t="shared" si="0"/>
        <v>0.7857142857142857</v>
      </c>
      <c r="D44" s="21">
        <f>COUNTIF(Tabela161[[#This Row],[1]:[30]],0)</f>
        <v>6</v>
      </c>
      <c r="E44" s="7">
        <v>0</v>
      </c>
      <c r="F44" s="7">
        <v>0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0</v>
      </c>
      <c r="N44" s="3">
        <v>0</v>
      </c>
      <c r="O44" s="3">
        <v>1</v>
      </c>
      <c r="P44" s="3">
        <v>1</v>
      </c>
      <c r="Q44" s="3">
        <v>0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0</v>
      </c>
      <c r="AA44" s="3">
        <v>1</v>
      </c>
      <c r="AB44" s="3">
        <v>1</v>
      </c>
      <c r="AC44" s="3">
        <v>1</v>
      </c>
      <c r="AD44" s="3">
        <v>1</v>
      </c>
      <c r="AE44" s="3">
        <v>1</v>
      </c>
      <c r="AF44" s="3">
        <v>1</v>
      </c>
    </row>
    <row r="45" spans="1:32" x14ac:dyDescent="0.2">
      <c r="A45" s="9" t="s">
        <v>125</v>
      </c>
      <c r="B45" s="25" t="s">
        <v>79</v>
      </c>
      <c r="C45" s="18">
        <f t="shared" si="0"/>
        <v>0.8928571428571429</v>
      </c>
      <c r="D45" s="19">
        <f>COUNTIF(Tabela161[[#This Row],[1]:[30]],0)</f>
        <v>3</v>
      </c>
      <c r="E45" s="7">
        <v>1</v>
      </c>
      <c r="F45" s="7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0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0</v>
      </c>
      <c r="X45" s="3">
        <v>1</v>
      </c>
      <c r="Y45" s="3">
        <v>0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</row>
    <row r="46" spans="1:32" x14ac:dyDescent="0.2">
      <c r="A46" s="9" t="s">
        <v>126</v>
      </c>
      <c r="B46" s="25" t="s">
        <v>80</v>
      </c>
      <c r="C46" s="18">
        <f t="shared" si="0"/>
        <v>1</v>
      </c>
      <c r="D46" s="19">
        <f>COUNTIF(Tabela161[[#This Row],[1]:[30]],0)</f>
        <v>0</v>
      </c>
      <c r="E46" s="7">
        <v>1</v>
      </c>
      <c r="F46" s="7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>
        <v>1</v>
      </c>
      <c r="AE46" s="3">
        <v>1</v>
      </c>
      <c r="AF46" s="3">
        <v>1</v>
      </c>
    </row>
    <row r="47" spans="1:32" x14ac:dyDescent="0.2">
      <c r="A47" s="9" t="s">
        <v>127</v>
      </c>
      <c r="B47" s="25" t="s">
        <v>81</v>
      </c>
      <c r="C47" s="18">
        <f t="shared" si="0"/>
        <v>0.8214285714285714</v>
      </c>
      <c r="D47" s="21">
        <f>COUNTIF(Tabela161[[#This Row],[1]:[30]],0)</f>
        <v>5</v>
      </c>
      <c r="E47" s="7">
        <v>1</v>
      </c>
      <c r="F47" s="7">
        <v>1</v>
      </c>
      <c r="G47" s="3">
        <v>0</v>
      </c>
      <c r="H47" s="3">
        <v>0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0</v>
      </c>
      <c r="Q47" s="3">
        <v>1</v>
      </c>
      <c r="R47" s="3">
        <v>0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0</v>
      </c>
      <c r="Z47" s="3">
        <v>1</v>
      </c>
      <c r="AA47" s="3">
        <v>1</v>
      </c>
      <c r="AB47" s="3">
        <v>1</v>
      </c>
      <c r="AC47" s="3">
        <v>1</v>
      </c>
      <c r="AD47" s="3">
        <v>1</v>
      </c>
      <c r="AE47" s="3">
        <v>1</v>
      </c>
      <c r="AF47" s="3">
        <v>1</v>
      </c>
    </row>
    <row r="48" spans="1:32" x14ac:dyDescent="0.2">
      <c r="A48" s="9" t="s">
        <v>128</v>
      </c>
      <c r="B48" s="25" t="s">
        <v>82</v>
      </c>
      <c r="C48" s="18">
        <f t="shared" si="0"/>
        <v>0.8214285714285714</v>
      </c>
      <c r="D48" s="19">
        <f>COUNTIF(Tabela161[[#This Row],[1]:[30]],0)</f>
        <v>5</v>
      </c>
      <c r="E48" s="7">
        <v>1</v>
      </c>
      <c r="F48" s="7">
        <v>0</v>
      </c>
      <c r="G48" s="3">
        <v>1</v>
      </c>
      <c r="H48" s="3">
        <v>1</v>
      </c>
      <c r="I48" s="3">
        <v>1</v>
      </c>
      <c r="J48" s="3">
        <v>0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0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0</v>
      </c>
      <c r="Z48" s="3">
        <v>1</v>
      </c>
      <c r="AA48" s="3">
        <v>1</v>
      </c>
      <c r="AB48" s="3">
        <v>0</v>
      </c>
      <c r="AC48" s="3">
        <v>1</v>
      </c>
      <c r="AD48" s="3">
        <v>1</v>
      </c>
      <c r="AE48" s="3">
        <v>1</v>
      </c>
      <c r="AF48" s="3">
        <v>1</v>
      </c>
    </row>
    <row r="49" spans="1:34" x14ac:dyDescent="0.2">
      <c r="A49" s="9" t="s">
        <v>129</v>
      </c>
      <c r="B49" s="25" t="s">
        <v>83</v>
      </c>
      <c r="C49" s="18">
        <f t="shared" si="0"/>
        <v>0.6428571428571429</v>
      </c>
      <c r="D49" s="21">
        <f>COUNTIF(Tabela161[[#This Row],[1]:[30]],0)</f>
        <v>10</v>
      </c>
      <c r="E49" s="7">
        <v>1</v>
      </c>
      <c r="F49" s="7">
        <v>0</v>
      </c>
      <c r="G49" s="3">
        <v>1</v>
      </c>
      <c r="H49" s="3">
        <v>1</v>
      </c>
      <c r="I49" s="3">
        <v>0</v>
      </c>
      <c r="J49" s="3">
        <v>0</v>
      </c>
      <c r="K49" s="3">
        <v>1</v>
      </c>
      <c r="L49" s="3">
        <v>0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1</v>
      </c>
      <c r="AD49" s="3">
        <v>1</v>
      </c>
      <c r="AE49" s="3">
        <v>1</v>
      </c>
      <c r="AF49" s="3">
        <v>1</v>
      </c>
    </row>
    <row r="50" spans="1:34" x14ac:dyDescent="0.2">
      <c r="A50" s="9" t="s">
        <v>130</v>
      </c>
      <c r="B50" s="25" t="s">
        <v>84</v>
      </c>
      <c r="C50" s="18">
        <f>SUM(E50:AH50)/COUNTA(E50:AH50)</f>
        <v>0.8928571428571429</v>
      </c>
      <c r="D50" s="19">
        <f>COUNTIF(Tabela161[[#This Row],[1]:[30]],0)</f>
        <v>3</v>
      </c>
      <c r="E50" s="7">
        <v>1</v>
      </c>
      <c r="F50" s="7">
        <v>1</v>
      </c>
      <c r="G50" s="8">
        <v>1</v>
      </c>
      <c r="H50" s="8">
        <v>1</v>
      </c>
      <c r="I50" s="8">
        <v>1</v>
      </c>
      <c r="J50" s="8">
        <v>1</v>
      </c>
      <c r="K50" s="8">
        <v>1</v>
      </c>
      <c r="L50" s="8">
        <v>1</v>
      </c>
      <c r="M50" s="8">
        <v>1</v>
      </c>
      <c r="N50" s="8">
        <v>1</v>
      </c>
      <c r="O50" s="8">
        <v>1</v>
      </c>
      <c r="P50" s="8">
        <v>1</v>
      </c>
      <c r="Q50" s="8">
        <v>1</v>
      </c>
      <c r="R50" s="8">
        <v>1</v>
      </c>
      <c r="S50" s="8">
        <v>1</v>
      </c>
      <c r="T50" s="8">
        <v>1</v>
      </c>
      <c r="U50" s="3">
        <v>1</v>
      </c>
      <c r="V50" s="3">
        <v>1</v>
      </c>
      <c r="W50" s="8">
        <v>1</v>
      </c>
      <c r="X50" s="8">
        <v>1</v>
      </c>
      <c r="Y50" s="8">
        <v>1</v>
      </c>
      <c r="Z50" s="8">
        <v>0</v>
      </c>
      <c r="AA50" s="8">
        <v>1</v>
      </c>
      <c r="AB50" s="8">
        <v>0</v>
      </c>
      <c r="AC50" s="3">
        <v>1</v>
      </c>
      <c r="AD50" s="8">
        <v>1</v>
      </c>
      <c r="AE50" s="8">
        <v>0</v>
      </c>
      <c r="AF50" s="3">
        <v>1</v>
      </c>
      <c r="AG50" s="8"/>
      <c r="AH50" s="8"/>
    </row>
    <row r="51" spans="1:34" x14ac:dyDescent="0.2">
      <c r="A51" s="7">
        <f>SUBTOTAL(103,Tabela161[Nome])</f>
        <v>46</v>
      </c>
      <c r="B51" s="26" t="s">
        <v>35</v>
      </c>
      <c r="C51" s="26">
        <f>AVERAGE(Tabela161[Presença])</f>
        <v>0.85559006211180133</v>
      </c>
      <c r="D51" s="27">
        <f>AVERAGE(Tabela161[Faltas])</f>
        <v>4.0434782608695654</v>
      </c>
    </row>
  </sheetData>
  <conditionalFormatting sqref="D5:D50">
    <cfRule type="cellIs" dxfId="75" priority="1" operator="greaterThan">
      <formula>5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"/>
  <sheetViews>
    <sheetView showGridLines="0" topLeftCell="B1" zoomScale="85" zoomScaleNormal="85" workbookViewId="0">
      <selection activeCell="J36" sqref="J36"/>
    </sheetView>
  </sheetViews>
  <sheetFormatPr defaultRowHeight="12.75" x14ac:dyDescent="0.2"/>
  <cols>
    <col min="1" max="1" width="0" hidden="1" customWidth="1"/>
    <col min="3" max="3" width="45.85546875" bestFit="1" customWidth="1"/>
    <col min="4" max="4" width="5" customWidth="1"/>
    <col min="5" max="5" width="12" hidden="1" customWidth="1"/>
    <col min="6" max="6" width="5.140625" bestFit="1" customWidth="1"/>
    <col min="7" max="7" width="63.28515625" customWidth="1"/>
    <col min="8" max="8" width="6" customWidth="1"/>
    <col min="9" max="9" width="6.7109375" bestFit="1" customWidth="1"/>
    <col min="10" max="10" width="72.7109375" bestFit="1" customWidth="1"/>
    <col min="11" max="11" width="6.7109375" bestFit="1" customWidth="1"/>
    <col min="12" max="12" width="62" bestFit="1" customWidth="1"/>
    <col min="13" max="13" width="24.28515625" bestFit="1" customWidth="1"/>
  </cols>
  <sheetData>
    <row r="1" spans="1:12" x14ac:dyDescent="0.2">
      <c r="B1" t="e">
        <v>#N/A</v>
      </c>
      <c r="C1" t="s">
        <v>131</v>
      </c>
      <c r="F1" t="e">
        <v>#N/A</v>
      </c>
      <c r="G1" t="s">
        <v>144</v>
      </c>
    </row>
    <row r="2" spans="1:12" x14ac:dyDescent="0.2">
      <c r="A2">
        <v>0.85931652638814071</v>
      </c>
      <c r="B2">
        <v>7</v>
      </c>
      <c r="C2" s="10" t="s">
        <v>37</v>
      </c>
      <c r="E2">
        <v>0.59185395113383787</v>
      </c>
      <c r="F2">
        <v>3</v>
      </c>
      <c r="G2" s="12" t="s">
        <v>140</v>
      </c>
      <c r="J2" s="15" t="s">
        <v>132</v>
      </c>
      <c r="L2" s="15" t="s">
        <v>136</v>
      </c>
    </row>
    <row r="3" spans="1:12" x14ac:dyDescent="0.2">
      <c r="A3">
        <v>0.18598501561651459</v>
      </c>
      <c r="B3">
        <v>43</v>
      </c>
      <c r="C3" s="11" t="s">
        <v>38</v>
      </c>
      <c r="E3">
        <v>0.47459352699283242</v>
      </c>
      <c r="F3">
        <v>4</v>
      </c>
      <c r="G3" s="13" t="s">
        <v>147</v>
      </c>
      <c r="I3" s="17" t="s">
        <v>145</v>
      </c>
      <c r="J3" s="17" t="s">
        <v>149</v>
      </c>
      <c r="K3" s="17" t="s">
        <v>145</v>
      </c>
      <c r="L3" s="17" t="s">
        <v>143</v>
      </c>
    </row>
    <row r="4" spans="1:12" x14ac:dyDescent="0.2">
      <c r="A4">
        <v>0.93040211726085076</v>
      </c>
      <c r="B4">
        <v>1</v>
      </c>
      <c r="C4" s="10" t="s">
        <v>39</v>
      </c>
      <c r="E4">
        <v>0.15156104429118245</v>
      </c>
      <c r="F4">
        <v>7</v>
      </c>
      <c r="G4" s="12" t="s">
        <v>146</v>
      </c>
      <c r="J4" s="16" t="s">
        <v>39</v>
      </c>
      <c r="L4" s="16" t="s">
        <v>72</v>
      </c>
    </row>
    <row r="5" spans="1:12" x14ac:dyDescent="0.2">
      <c r="A5">
        <v>0.77253072707804016</v>
      </c>
      <c r="B5">
        <v>16</v>
      </c>
      <c r="C5" s="11" t="s">
        <v>40</v>
      </c>
      <c r="E5">
        <v>0.73830358136446483</v>
      </c>
      <c r="F5">
        <v>1</v>
      </c>
      <c r="G5" s="13" t="s">
        <v>149</v>
      </c>
      <c r="J5" s="16" t="s">
        <v>79</v>
      </c>
      <c r="L5" s="16" t="s">
        <v>77</v>
      </c>
    </row>
    <row r="6" spans="1:12" x14ac:dyDescent="0.2">
      <c r="A6">
        <v>0.5012001849062393</v>
      </c>
      <c r="B6">
        <v>33</v>
      </c>
      <c r="C6" s="10" t="s">
        <v>41</v>
      </c>
      <c r="E6">
        <v>0.37939557721131323</v>
      </c>
      <c r="F6">
        <v>6</v>
      </c>
      <c r="G6" s="12" t="s">
        <v>141</v>
      </c>
      <c r="J6" s="16" t="s">
        <v>60</v>
      </c>
      <c r="L6" s="16" t="s">
        <v>61</v>
      </c>
    </row>
    <row r="7" spans="1:12" x14ac:dyDescent="0.2">
      <c r="A7">
        <v>0.59242440987627143</v>
      </c>
      <c r="B7">
        <v>28</v>
      </c>
      <c r="C7" s="11" t="s">
        <v>42</v>
      </c>
      <c r="E7">
        <v>0.12646185706849711</v>
      </c>
      <c r="F7">
        <v>8</v>
      </c>
      <c r="G7" s="13" t="s">
        <v>148</v>
      </c>
      <c r="J7" s="16" t="s">
        <v>56</v>
      </c>
      <c r="L7" s="16" t="s">
        <v>42</v>
      </c>
    </row>
    <row r="8" spans="1:12" x14ac:dyDescent="0.2">
      <c r="A8">
        <v>0.68238496457270925</v>
      </c>
      <c r="B8">
        <v>22</v>
      </c>
      <c r="C8" s="10" t="s">
        <v>43</v>
      </c>
      <c r="E8">
        <v>0.66057109625475974</v>
      </c>
      <c r="F8">
        <v>2</v>
      </c>
      <c r="G8" s="12" t="s">
        <v>142</v>
      </c>
      <c r="J8" s="16" t="s">
        <v>52</v>
      </c>
      <c r="L8" s="16" t="s">
        <v>59</v>
      </c>
    </row>
    <row r="9" spans="1:12" x14ac:dyDescent="0.2">
      <c r="A9">
        <v>0.83714152743522985</v>
      </c>
      <c r="B9">
        <v>10</v>
      </c>
      <c r="C9" s="11" t="s">
        <v>44</v>
      </c>
      <c r="E9">
        <v>0.38335546130113296</v>
      </c>
      <c r="F9">
        <v>5</v>
      </c>
      <c r="G9" s="14" t="s">
        <v>143</v>
      </c>
      <c r="J9" s="16" t="s">
        <v>62</v>
      </c>
      <c r="L9" s="16" t="s">
        <v>82</v>
      </c>
    </row>
    <row r="10" spans="1:12" x14ac:dyDescent="0.2">
      <c r="A10">
        <v>0.6339676001753638</v>
      </c>
      <c r="B10">
        <v>24</v>
      </c>
      <c r="C10" s="10" t="s">
        <v>45</v>
      </c>
    </row>
    <row r="11" spans="1:12" x14ac:dyDescent="0.2">
      <c r="A11">
        <v>0.8439893561722136</v>
      </c>
      <c r="B11">
        <v>9</v>
      </c>
      <c r="C11" s="11" t="s">
        <v>46</v>
      </c>
    </row>
    <row r="12" spans="1:12" x14ac:dyDescent="0.2">
      <c r="A12">
        <v>0.37158484833332783</v>
      </c>
      <c r="B12">
        <v>38</v>
      </c>
      <c r="C12" s="10" t="s">
        <v>47</v>
      </c>
      <c r="J12" s="15" t="s">
        <v>133</v>
      </c>
      <c r="L12" s="15" t="s">
        <v>137</v>
      </c>
    </row>
    <row r="13" spans="1:12" x14ac:dyDescent="0.2">
      <c r="A13">
        <v>0.3092360512158846</v>
      </c>
      <c r="B13">
        <v>39</v>
      </c>
      <c r="C13" s="11" t="s">
        <v>48</v>
      </c>
      <c r="I13" s="17" t="s">
        <v>145</v>
      </c>
      <c r="J13" s="17" t="s">
        <v>142</v>
      </c>
      <c r="K13" s="17" t="s">
        <v>145</v>
      </c>
      <c r="L13" s="17" t="s">
        <v>150</v>
      </c>
    </row>
    <row r="14" spans="1:12" x14ac:dyDescent="0.2">
      <c r="A14">
        <v>0.80399781067199327</v>
      </c>
      <c r="B14">
        <v>11</v>
      </c>
      <c r="C14" s="10" t="s">
        <v>49</v>
      </c>
      <c r="J14" s="16" t="s">
        <v>37</v>
      </c>
      <c r="L14" s="16" t="s">
        <v>83</v>
      </c>
    </row>
    <row r="15" spans="1:12" x14ac:dyDescent="0.2">
      <c r="A15">
        <v>0.29142444578370952</v>
      </c>
      <c r="B15">
        <v>40</v>
      </c>
      <c r="C15" s="11" t="s">
        <v>50</v>
      </c>
      <c r="J15" s="16" t="s">
        <v>75</v>
      </c>
      <c r="L15" s="16" t="s">
        <v>74</v>
      </c>
    </row>
    <row r="16" spans="1:12" x14ac:dyDescent="0.2">
      <c r="A16">
        <v>0.43782617266734913</v>
      </c>
      <c r="B16">
        <v>36</v>
      </c>
      <c r="C16" s="10" t="s">
        <v>51</v>
      </c>
      <c r="J16" s="16" t="s">
        <v>46</v>
      </c>
      <c r="L16" s="16" t="s">
        <v>41</v>
      </c>
    </row>
    <row r="17" spans="1:12" x14ac:dyDescent="0.2">
      <c r="A17">
        <v>0.88799664936723455</v>
      </c>
      <c r="B17">
        <v>5</v>
      </c>
      <c r="C17" s="11" t="s">
        <v>52</v>
      </c>
      <c r="J17" s="16" t="s">
        <v>44</v>
      </c>
      <c r="L17" s="16" t="s">
        <v>58</v>
      </c>
    </row>
    <row r="18" spans="1:12" x14ac:dyDescent="0.2">
      <c r="A18">
        <v>0.77224218096280883</v>
      </c>
      <c r="B18">
        <v>17</v>
      </c>
      <c r="C18" s="10" t="s">
        <v>53</v>
      </c>
      <c r="J18" s="16" t="s">
        <v>49</v>
      </c>
      <c r="L18" s="16" t="s">
        <v>80</v>
      </c>
    </row>
    <row r="19" spans="1:12" x14ac:dyDescent="0.2">
      <c r="A19">
        <v>0.43630248805505301</v>
      </c>
      <c r="B19">
        <v>37</v>
      </c>
      <c r="C19" s="11" t="s">
        <v>54</v>
      </c>
      <c r="J19" s="16" t="s">
        <v>67</v>
      </c>
      <c r="L19" s="16" t="s">
        <v>51</v>
      </c>
    </row>
    <row r="20" spans="1:12" x14ac:dyDescent="0.2">
      <c r="A20">
        <v>0.27320467531956372</v>
      </c>
      <c r="B20">
        <v>41</v>
      </c>
      <c r="C20" s="10" t="s">
        <v>55</v>
      </c>
    </row>
    <row r="21" spans="1:12" x14ac:dyDescent="0.2">
      <c r="A21">
        <v>0.8893015646496899</v>
      </c>
      <c r="B21">
        <v>4</v>
      </c>
      <c r="C21" s="11" t="s">
        <v>56</v>
      </c>
    </row>
    <row r="22" spans="1:12" x14ac:dyDescent="0.2">
      <c r="A22">
        <v>0.7741711279484621</v>
      </c>
      <c r="B22">
        <v>15</v>
      </c>
      <c r="C22" s="10" t="s">
        <v>57</v>
      </c>
      <c r="J22" s="15" t="s">
        <v>134</v>
      </c>
      <c r="L22" s="15" t="s">
        <v>138</v>
      </c>
    </row>
    <row r="23" spans="1:12" x14ac:dyDescent="0.2">
      <c r="A23">
        <v>0.49488868818232923</v>
      </c>
      <c r="B23">
        <v>34</v>
      </c>
      <c r="C23" s="11" t="s">
        <v>58</v>
      </c>
      <c r="I23" s="17" t="s">
        <v>145</v>
      </c>
      <c r="J23" s="17" t="s">
        <v>151</v>
      </c>
      <c r="K23" s="17" t="s">
        <v>145</v>
      </c>
      <c r="L23" s="17" t="s">
        <v>146</v>
      </c>
    </row>
    <row r="24" spans="1:12" x14ac:dyDescent="0.2">
      <c r="A24">
        <v>0.55667765396378743</v>
      </c>
      <c r="B24">
        <v>29</v>
      </c>
      <c r="C24" s="10" t="s">
        <v>59</v>
      </c>
      <c r="J24" s="16" t="s">
        <v>69</v>
      </c>
      <c r="L24" s="16" t="s">
        <v>54</v>
      </c>
    </row>
    <row r="25" spans="1:12" x14ac:dyDescent="0.2">
      <c r="A25">
        <v>0.89130161181265521</v>
      </c>
      <c r="B25">
        <v>3</v>
      </c>
      <c r="C25" s="11" t="s">
        <v>60</v>
      </c>
      <c r="J25" s="16" t="s">
        <v>64</v>
      </c>
      <c r="L25" s="16" t="s">
        <v>47</v>
      </c>
    </row>
    <row r="26" spans="1:12" x14ac:dyDescent="0.2">
      <c r="A26">
        <v>0.61650299323779167</v>
      </c>
      <c r="B26">
        <v>27</v>
      </c>
      <c r="C26" s="10" t="s">
        <v>61</v>
      </c>
      <c r="J26" s="16" t="s">
        <v>57</v>
      </c>
      <c r="L26" s="16" t="s">
        <v>48</v>
      </c>
    </row>
    <row r="27" spans="1:12" x14ac:dyDescent="0.2">
      <c r="A27">
        <v>0.8798319551077185</v>
      </c>
      <c r="B27">
        <v>6</v>
      </c>
      <c r="C27" s="11" t="s">
        <v>62</v>
      </c>
      <c r="J27" s="16" t="s">
        <v>40</v>
      </c>
      <c r="L27" s="16" t="s">
        <v>50</v>
      </c>
    </row>
    <row r="28" spans="1:12" x14ac:dyDescent="0.2">
      <c r="A28">
        <v>5.4875825615315899E-2</v>
      </c>
      <c r="B28">
        <v>47</v>
      </c>
      <c r="C28" s="10" t="s">
        <v>63</v>
      </c>
      <c r="J28" s="16" t="s">
        <v>53</v>
      </c>
      <c r="L28" s="16" t="s">
        <v>55</v>
      </c>
    </row>
    <row r="29" spans="1:12" x14ac:dyDescent="0.2">
      <c r="A29">
        <v>0.77625126351654683</v>
      </c>
      <c r="B29">
        <v>14</v>
      </c>
      <c r="C29" s="11" t="s">
        <v>64</v>
      </c>
      <c r="J29" s="16" t="s">
        <v>84</v>
      </c>
      <c r="L29" s="16" t="s">
        <v>73</v>
      </c>
    </row>
    <row r="30" spans="1:12" x14ac:dyDescent="0.2">
      <c r="A30">
        <v>8.6176688120297551E-2</v>
      </c>
      <c r="B30">
        <v>45</v>
      </c>
      <c r="C30" s="10" t="s">
        <v>65</v>
      </c>
    </row>
    <row r="31" spans="1:12" x14ac:dyDescent="0.2">
      <c r="A31">
        <v>0.74135980714594918</v>
      </c>
      <c r="B31">
        <v>20</v>
      </c>
      <c r="C31" s="11" t="s">
        <v>66</v>
      </c>
    </row>
    <row r="32" spans="1:12" x14ac:dyDescent="0.2">
      <c r="A32">
        <v>0.8024999665642909</v>
      </c>
      <c r="B32">
        <v>12</v>
      </c>
      <c r="C32" s="10" t="s">
        <v>67</v>
      </c>
      <c r="J32" s="15" t="s">
        <v>135</v>
      </c>
      <c r="L32" s="15" t="s">
        <v>139</v>
      </c>
    </row>
    <row r="33" spans="1:12" x14ac:dyDescent="0.2">
      <c r="A33">
        <v>9.0965139219004842E-2</v>
      </c>
      <c r="B33">
        <v>44</v>
      </c>
      <c r="C33" s="11" t="s">
        <v>68</v>
      </c>
      <c r="I33" s="17" t="s">
        <v>145</v>
      </c>
      <c r="J33" s="17" t="s">
        <v>147</v>
      </c>
      <c r="K33" s="17" t="s">
        <v>145</v>
      </c>
      <c r="L33" s="17" t="s">
        <v>148</v>
      </c>
    </row>
    <row r="34" spans="1:12" x14ac:dyDescent="0.2">
      <c r="A34">
        <v>0.78886407509399725</v>
      </c>
      <c r="B34">
        <v>13</v>
      </c>
      <c r="C34" s="10" t="s">
        <v>69</v>
      </c>
      <c r="J34" s="16" t="s">
        <v>71</v>
      </c>
      <c r="L34" s="16" t="s">
        <v>38</v>
      </c>
    </row>
    <row r="35" spans="1:12" x14ac:dyDescent="0.2">
      <c r="A35">
        <v>0.70070586972508009</v>
      </c>
      <c r="B35">
        <v>21</v>
      </c>
      <c r="C35" s="11" t="s">
        <v>70</v>
      </c>
      <c r="J35" s="16" t="s">
        <v>66</v>
      </c>
      <c r="L35" s="16" t="s">
        <v>68</v>
      </c>
    </row>
    <row r="36" spans="1:12" x14ac:dyDescent="0.2">
      <c r="A36">
        <v>0.75934171242426818</v>
      </c>
      <c r="B36">
        <v>19</v>
      </c>
      <c r="C36" s="10" t="s">
        <v>71</v>
      </c>
      <c r="J36" s="16" t="s">
        <v>70</v>
      </c>
      <c r="L36" s="16" t="s">
        <v>65</v>
      </c>
    </row>
    <row r="37" spans="1:12" x14ac:dyDescent="0.2">
      <c r="A37">
        <v>0.63338842478596991</v>
      </c>
      <c r="B37">
        <v>25</v>
      </c>
      <c r="C37" s="11" t="s">
        <v>72</v>
      </c>
      <c r="J37" s="16" t="s">
        <v>43</v>
      </c>
      <c r="L37" s="16" t="s">
        <v>81</v>
      </c>
    </row>
    <row r="38" spans="1:12" x14ac:dyDescent="0.2">
      <c r="A38">
        <v>0.25638839316950091</v>
      </c>
      <c r="B38">
        <v>42</v>
      </c>
      <c r="C38" s="10" t="s">
        <v>73</v>
      </c>
      <c r="J38" s="16" t="s">
        <v>76</v>
      </c>
      <c r="L38" s="16" t="s">
        <v>63</v>
      </c>
    </row>
    <row r="39" spans="1:12" x14ac:dyDescent="0.2">
      <c r="A39">
        <v>0.53490938805867261</v>
      </c>
      <c r="B39">
        <v>32</v>
      </c>
      <c r="C39" s="11" t="s">
        <v>74</v>
      </c>
      <c r="J39" s="16" t="s">
        <v>45</v>
      </c>
      <c r="L39" s="16" t="s">
        <v>78</v>
      </c>
    </row>
    <row r="40" spans="1:12" x14ac:dyDescent="0.2">
      <c r="A40">
        <v>0.85347796635083328</v>
      </c>
      <c r="B40">
        <v>8</v>
      </c>
      <c r="C40" s="10" t="s">
        <v>75</v>
      </c>
    </row>
    <row r="41" spans="1:12" x14ac:dyDescent="0.2">
      <c r="A41">
        <v>0.64662789316208713</v>
      </c>
      <c r="B41">
        <v>23</v>
      </c>
      <c r="C41" s="11" t="s">
        <v>76</v>
      </c>
    </row>
    <row r="42" spans="1:12" x14ac:dyDescent="0.2">
      <c r="A42">
        <v>0.62508489923955812</v>
      </c>
      <c r="B42">
        <v>26</v>
      </c>
      <c r="C42" s="10" t="s">
        <v>77</v>
      </c>
    </row>
    <row r="43" spans="1:12" x14ac:dyDescent="0.2">
      <c r="A43">
        <v>2.429436479343916E-2</v>
      </c>
      <c r="B43">
        <v>48</v>
      </c>
      <c r="C43" s="11" t="s">
        <v>78</v>
      </c>
    </row>
    <row r="44" spans="1:12" x14ac:dyDescent="0.2">
      <c r="A44">
        <v>0.92833169139667182</v>
      </c>
      <c r="B44">
        <v>2</v>
      </c>
      <c r="C44" s="10" t="s">
        <v>79</v>
      </c>
    </row>
    <row r="45" spans="1:12" x14ac:dyDescent="0.2">
      <c r="A45">
        <v>0.43914039381978187</v>
      </c>
      <c r="B45">
        <v>35</v>
      </c>
      <c r="C45" s="11" t="s">
        <v>80</v>
      </c>
    </row>
    <row r="46" spans="1:12" x14ac:dyDescent="0.2">
      <c r="A46">
        <v>5.9749659719637971E-2</v>
      </c>
      <c r="B46">
        <v>46</v>
      </c>
      <c r="C46" s="10" t="s">
        <v>81</v>
      </c>
    </row>
    <row r="47" spans="1:12" x14ac:dyDescent="0.2">
      <c r="A47">
        <v>0.54991172945147204</v>
      </c>
      <c r="B47">
        <v>30</v>
      </c>
      <c r="C47" s="11" t="s">
        <v>82</v>
      </c>
    </row>
    <row r="48" spans="1:12" x14ac:dyDescent="0.2">
      <c r="A48">
        <v>0.5361068044929701</v>
      </c>
      <c r="B48">
        <v>31</v>
      </c>
      <c r="C48" s="10" t="s">
        <v>83</v>
      </c>
    </row>
    <row r="49" spans="1:3" x14ac:dyDescent="0.2">
      <c r="A49">
        <v>0.77195748644043949</v>
      </c>
      <c r="B49">
        <v>18</v>
      </c>
      <c r="C49" s="11" t="s">
        <v>84</v>
      </c>
    </row>
  </sheetData>
  <conditionalFormatting sqref="B1:B49">
    <cfRule type="duplicateValues" dxfId="37" priority="2"/>
  </conditionalFormatting>
  <conditionalFormatting sqref="F1:F9">
    <cfRule type="duplicateValues" dxfId="36" priority="1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9"/>
  <sheetViews>
    <sheetView showGridLines="0" topLeftCell="B1" workbookViewId="0">
      <selection activeCell="G27" sqref="G27"/>
    </sheetView>
  </sheetViews>
  <sheetFormatPr defaultRowHeight="12.75" x14ac:dyDescent="0.2"/>
  <cols>
    <col min="1" max="1" width="0" hidden="1" customWidth="1"/>
    <col min="3" max="3" width="45.85546875" bestFit="1" customWidth="1"/>
    <col min="4" max="4" width="5" customWidth="1"/>
    <col min="5" max="5" width="12" hidden="1" customWidth="1"/>
    <col min="6" max="6" width="5.140625" bestFit="1" customWidth="1"/>
    <col min="7" max="7" width="63.28515625" customWidth="1"/>
    <col min="8" max="8" width="6" customWidth="1"/>
    <col min="9" max="9" width="6.7109375" bestFit="1" customWidth="1"/>
    <col min="10" max="10" width="28.28515625" bestFit="1" customWidth="1"/>
    <col min="11" max="11" width="6.140625" bestFit="1" customWidth="1"/>
    <col min="12" max="12" width="23.28515625" customWidth="1"/>
    <col min="13" max="13" width="24.28515625" bestFit="1" customWidth="1"/>
    <col min="14" max="14" width="24.5703125" bestFit="1" customWidth="1"/>
    <col min="15" max="15" width="24.28515625" bestFit="1" customWidth="1"/>
    <col min="16" max="16" width="29.7109375" bestFit="1" customWidth="1"/>
    <col min="17" max="17" width="32.5703125" bestFit="1" customWidth="1"/>
  </cols>
  <sheetData>
    <row r="1" spans="1:12" x14ac:dyDescent="0.2">
      <c r="B1" t="e">
        <f ca="1">_xlfn.RANK.EQ(A1,$A$2:$A$100)</f>
        <v>#N/A</v>
      </c>
      <c r="C1" t="s">
        <v>131</v>
      </c>
      <c r="F1" t="e">
        <f ca="1">_xlfn.RANK.EQ(E1,$E$2:$E$9)</f>
        <v>#N/A</v>
      </c>
      <c r="G1" t="s">
        <v>144</v>
      </c>
    </row>
    <row r="2" spans="1:12" x14ac:dyDescent="0.2">
      <c r="A2">
        <f ca="1">RAND()</f>
        <v>7.1454928414614538E-2</v>
      </c>
      <c r="C2" s="10" t="s">
        <v>37</v>
      </c>
      <c r="E2">
        <f ca="1">RAND()</f>
        <v>0.44473555230891015</v>
      </c>
      <c r="G2" s="12" t="s">
        <v>140</v>
      </c>
      <c r="J2" s="15" t="s">
        <v>132</v>
      </c>
      <c r="L2" s="15" t="s">
        <v>136</v>
      </c>
    </row>
    <row r="3" spans="1:12" x14ac:dyDescent="0.2">
      <c r="A3">
        <f t="shared" ref="A3:A49" ca="1" si="0">RAND()</f>
        <v>9.9357892585241192E-3</v>
      </c>
      <c r="C3" s="11" t="s">
        <v>38</v>
      </c>
      <c r="E3">
        <f t="shared" ref="E3:E9" ca="1" si="1">RAND()</f>
        <v>0.10217063211384458</v>
      </c>
      <c r="G3" s="13" t="s">
        <v>147</v>
      </c>
      <c r="I3" s="17" t="s">
        <v>145</v>
      </c>
      <c r="J3" s="17" t="e">
        <f>VLOOKUP(1,$F$2:$G$9,2,0)</f>
        <v>#N/A</v>
      </c>
      <c r="K3" s="17" t="s">
        <v>145</v>
      </c>
      <c r="L3" s="17" t="e">
        <f>VLOOKUP(5,$F$2:$G$9,2,0)</f>
        <v>#N/A</v>
      </c>
    </row>
    <row r="4" spans="1:12" x14ac:dyDescent="0.2">
      <c r="A4">
        <f t="shared" ca="1" si="0"/>
        <v>0.32335713740394256</v>
      </c>
      <c r="C4" s="10" t="s">
        <v>39</v>
      </c>
      <c r="E4">
        <f t="shared" ca="1" si="1"/>
        <v>0.33660039151937304</v>
      </c>
      <c r="G4" s="12" t="s">
        <v>146</v>
      </c>
      <c r="J4" s="16" t="e">
        <f>VLOOKUP(1,$B$2:$C$49,2,0)</f>
        <v>#N/A</v>
      </c>
      <c r="L4" s="16" t="e">
        <f>VLOOKUP(25,$B$2:$C$49,2,0)</f>
        <v>#N/A</v>
      </c>
    </row>
    <row r="5" spans="1:12" x14ac:dyDescent="0.2">
      <c r="A5">
        <f t="shared" ca="1" si="0"/>
        <v>6.9175237680558777E-3</v>
      </c>
      <c r="C5" s="11" t="s">
        <v>40</v>
      </c>
      <c r="E5">
        <f t="shared" ca="1" si="1"/>
        <v>0.11727980744636657</v>
      </c>
      <c r="G5" s="13" t="s">
        <v>149</v>
      </c>
      <c r="J5" s="16" t="e">
        <f>VLOOKUP(2,$B$2:$C$49,2,0)</f>
        <v>#N/A</v>
      </c>
      <c r="L5" s="16" t="e">
        <f>VLOOKUP(26,$B$2:$C$49,2,0)</f>
        <v>#N/A</v>
      </c>
    </row>
    <row r="6" spans="1:12" x14ac:dyDescent="0.2">
      <c r="A6">
        <f t="shared" ca="1" si="0"/>
        <v>0.19773768689755944</v>
      </c>
      <c r="C6" s="10" t="s">
        <v>41</v>
      </c>
      <c r="E6">
        <f t="shared" ca="1" si="1"/>
        <v>0.43139353643941503</v>
      </c>
      <c r="G6" s="12" t="s">
        <v>141</v>
      </c>
      <c r="J6" s="16" t="e">
        <f>VLOOKUP(3,$B$2:$C$49,2,0)</f>
        <v>#N/A</v>
      </c>
      <c r="L6" s="16" t="e">
        <f>VLOOKUP(27,$B$2:$C$49,2,0)</f>
        <v>#N/A</v>
      </c>
    </row>
    <row r="7" spans="1:12" x14ac:dyDescent="0.2">
      <c r="A7">
        <f t="shared" ca="1" si="0"/>
        <v>0.44629965817533856</v>
      </c>
      <c r="C7" s="11" t="s">
        <v>42</v>
      </c>
      <c r="E7">
        <f t="shared" ca="1" si="1"/>
        <v>0.19852300950206792</v>
      </c>
      <c r="G7" s="13" t="s">
        <v>148</v>
      </c>
      <c r="J7" s="16" t="e">
        <f>VLOOKUP(4,$B$2:$C$49,2,0)</f>
        <v>#N/A</v>
      </c>
      <c r="L7" s="16" t="e">
        <f>VLOOKUP(28,$B$2:$C$49,2,0)</f>
        <v>#N/A</v>
      </c>
    </row>
    <row r="8" spans="1:12" x14ac:dyDescent="0.2">
      <c r="A8">
        <f t="shared" ca="1" si="0"/>
        <v>0.17429270226179794</v>
      </c>
      <c r="C8" s="10" t="s">
        <v>43</v>
      </c>
      <c r="E8">
        <f t="shared" ca="1" si="1"/>
        <v>6.0054341403615208E-2</v>
      </c>
      <c r="G8" s="12" t="s">
        <v>142</v>
      </c>
      <c r="J8" s="16" t="e">
        <f>VLOOKUP(5,$B$2:$C$49,2,0)</f>
        <v>#N/A</v>
      </c>
      <c r="L8" s="16" t="e">
        <f>VLOOKUP(29,$B$2:$C$49,2,0)</f>
        <v>#N/A</v>
      </c>
    </row>
    <row r="9" spans="1:12" x14ac:dyDescent="0.2">
      <c r="A9">
        <f t="shared" ca="1" si="0"/>
        <v>0.41011428421039831</v>
      </c>
      <c r="C9" s="11" t="s">
        <v>44</v>
      </c>
      <c r="E9">
        <f t="shared" ca="1" si="1"/>
        <v>0.1610016766004565</v>
      </c>
      <c r="G9" s="14" t="s">
        <v>143</v>
      </c>
      <c r="J9" s="16" t="e">
        <f>VLOOKUP(6,$B$2:$C$49,2,0)</f>
        <v>#N/A</v>
      </c>
      <c r="L9" s="16" t="e">
        <f>VLOOKUP(30,$B$2:$C$49,2,0)</f>
        <v>#N/A</v>
      </c>
    </row>
    <row r="10" spans="1:12" x14ac:dyDescent="0.2">
      <c r="A10">
        <f t="shared" ca="1" si="0"/>
        <v>0.80554175430009023</v>
      </c>
      <c r="C10" s="10" t="s">
        <v>45</v>
      </c>
    </row>
    <row r="11" spans="1:12" x14ac:dyDescent="0.2">
      <c r="A11">
        <f t="shared" ca="1" si="0"/>
        <v>0.32927086418703122</v>
      </c>
      <c r="C11" s="11" t="s">
        <v>46</v>
      </c>
    </row>
    <row r="12" spans="1:12" x14ac:dyDescent="0.2">
      <c r="A12">
        <f t="shared" ca="1" si="0"/>
        <v>0.98553629311229962</v>
      </c>
      <c r="C12" s="10" t="s">
        <v>47</v>
      </c>
      <c r="J12" s="15" t="s">
        <v>133</v>
      </c>
      <c r="L12" s="15" t="s">
        <v>137</v>
      </c>
    </row>
    <row r="13" spans="1:12" x14ac:dyDescent="0.2">
      <c r="A13">
        <f t="shared" ca="1" si="0"/>
        <v>0.81326901876532409</v>
      </c>
      <c r="C13" s="11" t="s">
        <v>48</v>
      </c>
      <c r="I13" s="17" t="s">
        <v>145</v>
      </c>
      <c r="J13" s="17" t="e">
        <f>VLOOKUP(2,$F$2:$G$9,2,0)</f>
        <v>#N/A</v>
      </c>
      <c r="K13" s="17" t="s">
        <v>145</v>
      </c>
      <c r="L13" s="17" t="e">
        <f>VLOOKUP(6,$F$2:$G$9,2,0)</f>
        <v>#N/A</v>
      </c>
    </row>
    <row r="14" spans="1:12" x14ac:dyDescent="0.2">
      <c r="A14">
        <f t="shared" ca="1" si="0"/>
        <v>0.96295415725831068</v>
      </c>
      <c r="C14" s="10" t="s">
        <v>49</v>
      </c>
      <c r="J14" s="16" t="e">
        <f>VLOOKUP(7,$B$2:$C$49,2,0)</f>
        <v>#N/A</v>
      </c>
      <c r="L14" s="16" t="e">
        <f>VLOOKUP(31,$B$2:$C$49,2,0)</f>
        <v>#N/A</v>
      </c>
    </row>
    <row r="15" spans="1:12" x14ac:dyDescent="0.2">
      <c r="A15">
        <f t="shared" ca="1" si="0"/>
        <v>0.92102407602034175</v>
      </c>
      <c r="C15" s="11" t="s">
        <v>50</v>
      </c>
      <c r="J15" s="16" t="e">
        <f>VLOOKUP(8,$B$2:$C$49,2,0)</f>
        <v>#N/A</v>
      </c>
      <c r="L15" s="16" t="e">
        <f>VLOOKUP(32,$B$2:$C$49,2,0)</f>
        <v>#N/A</v>
      </c>
    </row>
    <row r="16" spans="1:12" x14ac:dyDescent="0.2">
      <c r="A16">
        <f t="shared" ca="1" si="0"/>
        <v>3.8355025802336074E-2</v>
      </c>
      <c r="C16" s="10" t="s">
        <v>51</v>
      </c>
      <c r="J16" s="16" t="e">
        <f>VLOOKUP(9,$B$2:$C$49,2,0)</f>
        <v>#N/A</v>
      </c>
      <c r="L16" s="16" t="e">
        <f>VLOOKUP(33,$B$2:$C$49,2,0)</f>
        <v>#N/A</v>
      </c>
    </row>
    <row r="17" spans="1:12" x14ac:dyDescent="0.2">
      <c r="A17">
        <f t="shared" ca="1" si="0"/>
        <v>0.38057743977090608</v>
      </c>
      <c r="C17" s="11" t="s">
        <v>52</v>
      </c>
      <c r="J17" s="16" t="e">
        <f>VLOOKUP(10,$B$2:$C$49,2,0)</f>
        <v>#N/A</v>
      </c>
      <c r="L17" s="16" t="e">
        <f>VLOOKUP(34,$B$2:$C$49,2,0)</f>
        <v>#N/A</v>
      </c>
    </row>
    <row r="18" spans="1:12" x14ac:dyDescent="0.2">
      <c r="A18">
        <f t="shared" ca="1" si="0"/>
        <v>0.49074983316551102</v>
      </c>
      <c r="C18" s="10" t="s">
        <v>53</v>
      </c>
      <c r="J18" s="16" t="e">
        <f>VLOOKUP(11,$B$2:$C$49,2,0)</f>
        <v>#N/A</v>
      </c>
      <c r="L18" s="16" t="e">
        <f>VLOOKUP(35,$B$2:$C$49,2,0)</f>
        <v>#N/A</v>
      </c>
    </row>
    <row r="19" spans="1:12" x14ac:dyDescent="0.2">
      <c r="A19">
        <f t="shared" ca="1" si="0"/>
        <v>0.26148511757849302</v>
      </c>
      <c r="C19" s="11" t="s">
        <v>54</v>
      </c>
      <c r="J19" s="16" t="e">
        <f>VLOOKUP(12,$B$2:$C$49,2,0)</f>
        <v>#N/A</v>
      </c>
      <c r="L19" s="16" t="e">
        <f>VLOOKUP(36,$B$2:$C$49,2,0)</f>
        <v>#N/A</v>
      </c>
    </row>
    <row r="20" spans="1:12" x14ac:dyDescent="0.2">
      <c r="A20">
        <f t="shared" ca="1" si="0"/>
        <v>0.85997052014052056</v>
      </c>
      <c r="C20" s="10" t="s">
        <v>55</v>
      </c>
    </row>
    <row r="21" spans="1:12" x14ac:dyDescent="0.2">
      <c r="A21">
        <f t="shared" ca="1" si="0"/>
        <v>0.1189087054173481</v>
      </c>
      <c r="C21" s="11" t="s">
        <v>56</v>
      </c>
    </row>
    <row r="22" spans="1:12" x14ac:dyDescent="0.2">
      <c r="A22">
        <f t="shared" ca="1" si="0"/>
        <v>0.21801945295565284</v>
      </c>
      <c r="C22" s="10" t="s">
        <v>57</v>
      </c>
      <c r="J22" s="15" t="s">
        <v>134</v>
      </c>
      <c r="L22" s="15" t="s">
        <v>138</v>
      </c>
    </row>
    <row r="23" spans="1:12" x14ac:dyDescent="0.2">
      <c r="A23">
        <f t="shared" ca="1" si="0"/>
        <v>0.83312469580593229</v>
      </c>
      <c r="C23" s="11" t="s">
        <v>58</v>
      </c>
      <c r="I23" s="17" t="s">
        <v>145</v>
      </c>
      <c r="J23" s="17" t="e">
        <f>VLOOKUP(3,$F$2:$G$9,2,0)</f>
        <v>#N/A</v>
      </c>
      <c r="K23" s="17" t="s">
        <v>145</v>
      </c>
      <c r="L23" s="17" t="e">
        <f>VLOOKUP(7,$F$2:$G$9,2,0)</f>
        <v>#N/A</v>
      </c>
    </row>
    <row r="24" spans="1:12" x14ac:dyDescent="0.2">
      <c r="A24">
        <f t="shared" ca="1" si="0"/>
        <v>0.64044820107019396</v>
      </c>
      <c r="C24" s="10" t="s">
        <v>59</v>
      </c>
      <c r="J24" s="16" t="e">
        <f>VLOOKUP(13,$B$2:$C$49,2,0)</f>
        <v>#N/A</v>
      </c>
      <c r="L24" s="16" t="e">
        <f>VLOOKUP(37,$B$2:$C$49,2,0)</f>
        <v>#N/A</v>
      </c>
    </row>
    <row r="25" spans="1:12" x14ac:dyDescent="0.2">
      <c r="A25">
        <f t="shared" ca="1" si="0"/>
        <v>0.58693666331361605</v>
      </c>
      <c r="C25" s="11" t="s">
        <v>60</v>
      </c>
      <c r="J25" s="16" t="e">
        <f>VLOOKUP(14,$B$2:$C$49,2,0)</f>
        <v>#N/A</v>
      </c>
      <c r="L25" s="16" t="e">
        <f>VLOOKUP(38,$B$2:$C$49,2,0)</f>
        <v>#N/A</v>
      </c>
    </row>
    <row r="26" spans="1:12" x14ac:dyDescent="0.2">
      <c r="A26">
        <f t="shared" ca="1" si="0"/>
        <v>0.33378843526471635</v>
      </c>
      <c r="C26" s="10" t="s">
        <v>61</v>
      </c>
      <c r="J26" s="16" t="e">
        <f>VLOOKUP(15,$B$2:$C$49,2,0)</f>
        <v>#N/A</v>
      </c>
      <c r="L26" s="16" t="e">
        <f>VLOOKUP(39,$B$2:$C$49,2,0)</f>
        <v>#N/A</v>
      </c>
    </row>
    <row r="27" spans="1:12" x14ac:dyDescent="0.2">
      <c r="A27">
        <f t="shared" ca="1" si="0"/>
        <v>0.57811603886764085</v>
      </c>
      <c r="C27" s="11" t="s">
        <v>62</v>
      </c>
      <c r="J27" s="16" t="e">
        <f>VLOOKUP(16,$B$2:$C$49,2,0)</f>
        <v>#N/A</v>
      </c>
      <c r="L27" s="16" t="e">
        <f>VLOOKUP(40,$B$2:$C$49,2,0)</f>
        <v>#N/A</v>
      </c>
    </row>
    <row r="28" spans="1:12" x14ac:dyDescent="0.2">
      <c r="A28">
        <f t="shared" ca="1" si="0"/>
        <v>0.15100754450789822</v>
      </c>
      <c r="C28" s="10" t="s">
        <v>63</v>
      </c>
      <c r="J28" s="16" t="e">
        <f>VLOOKUP(17,$B$2:$C$49,2,0)</f>
        <v>#N/A</v>
      </c>
      <c r="L28" s="16" t="e">
        <f>VLOOKUP(41,$B$2:$C$49,2,0)</f>
        <v>#N/A</v>
      </c>
    </row>
    <row r="29" spans="1:12" x14ac:dyDescent="0.2">
      <c r="A29">
        <f t="shared" ca="1" si="0"/>
        <v>0.66028208187727366</v>
      </c>
      <c r="C29" s="11" t="s">
        <v>64</v>
      </c>
      <c r="J29" s="16" t="e">
        <f>VLOOKUP(18,$B$2:$C$49,2,0)</f>
        <v>#N/A</v>
      </c>
      <c r="L29" s="16" t="e">
        <f>VLOOKUP(42,$B$2:$C$49,2,0)</f>
        <v>#N/A</v>
      </c>
    </row>
    <row r="30" spans="1:12" x14ac:dyDescent="0.2">
      <c r="A30">
        <f t="shared" ca="1" si="0"/>
        <v>0.22059726369948118</v>
      </c>
      <c r="C30" s="10" t="s">
        <v>65</v>
      </c>
    </row>
    <row r="31" spans="1:12" x14ac:dyDescent="0.2">
      <c r="A31">
        <f t="shared" ca="1" si="0"/>
        <v>0.54703909260865036</v>
      </c>
      <c r="C31" s="11" t="s">
        <v>66</v>
      </c>
    </row>
    <row r="32" spans="1:12" x14ac:dyDescent="0.2">
      <c r="A32">
        <f t="shared" ca="1" si="0"/>
        <v>0.54493351721941041</v>
      </c>
      <c r="C32" s="10" t="s">
        <v>67</v>
      </c>
      <c r="J32" s="15" t="s">
        <v>135</v>
      </c>
      <c r="L32" s="15" t="s">
        <v>139</v>
      </c>
    </row>
    <row r="33" spans="1:12" x14ac:dyDescent="0.2">
      <c r="A33">
        <f t="shared" ca="1" si="0"/>
        <v>0.1416134542791726</v>
      </c>
      <c r="C33" s="11" t="s">
        <v>68</v>
      </c>
      <c r="I33" s="17" t="s">
        <v>145</v>
      </c>
      <c r="J33" s="17" t="e">
        <f>VLOOKUP(4,$F$2:$G$9,2,0)</f>
        <v>#N/A</v>
      </c>
      <c r="K33" s="17" t="s">
        <v>145</v>
      </c>
      <c r="L33" s="17" t="e">
        <f>VLOOKUP(8,$F$2:$G$9,2,0)</f>
        <v>#N/A</v>
      </c>
    </row>
    <row r="34" spans="1:12" x14ac:dyDescent="0.2">
      <c r="A34">
        <f t="shared" ca="1" si="0"/>
        <v>0.79356907316103464</v>
      </c>
      <c r="C34" s="10" t="s">
        <v>69</v>
      </c>
      <c r="J34" s="16" t="e">
        <f>VLOOKUP(19,$B$2:$C$49,2,0)</f>
        <v>#N/A</v>
      </c>
      <c r="L34" s="16" t="e">
        <f>VLOOKUP(43,$B$2:$C$49,2,0)</f>
        <v>#N/A</v>
      </c>
    </row>
    <row r="35" spans="1:12" x14ac:dyDescent="0.2">
      <c r="A35">
        <f t="shared" ca="1" si="0"/>
        <v>0.89200179787288092</v>
      </c>
      <c r="C35" s="11" t="s">
        <v>70</v>
      </c>
      <c r="J35" s="16" t="e">
        <f>VLOOKUP(20,$B$2:$C$49,2,0)</f>
        <v>#N/A</v>
      </c>
      <c r="L35" s="16" t="e">
        <f>VLOOKUP(44,$B$2:$C$49,2,0)</f>
        <v>#N/A</v>
      </c>
    </row>
    <row r="36" spans="1:12" x14ac:dyDescent="0.2">
      <c r="A36">
        <f t="shared" ca="1" si="0"/>
        <v>0.40145039788238057</v>
      </c>
      <c r="C36" s="10" t="s">
        <v>71</v>
      </c>
      <c r="J36" s="16" t="e">
        <f>VLOOKUP(21,$B$2:$C$49,2,0)</f>
        <v>#N/A</v>
      </c>
      <c r="L36" s="16" t="e">
        <f>VLOOKUP(45,$B$2:$C$49,2,0)</f>
        <v>#N/A</v>
      </c>
    </row>
    <row r="37" spans="1:12" x14ac:dyDescent="0.2">
      <c r="A37">
        <f t="shared" ca="1" si="0"/>
        <v>0.82886358256607151</v>
      </c>
      <c r="C37" s="11" t="s">
        <v>72</v>
      </c>
      <c r="J37" s="16" t="e">
        <f>VLOOKUP(22,$B$2:$C$49,2,0)</f>
        <v>#N/A</v>
      </c>
      <c r="L37" s="16" t="e">
        <f>VLOOKUP(46,$B$2:$C$49,2,0)</f>
        <v>#N/A</v>
      </c>
    </row>
    <row r="38" spans="1:12" x14ac:dyDescent="0.2">
      <c r="A38">
        <f t="shared" ca="1" si="0"/>
        <v>0.93815000076736854</v>
      </c>
      <c r="C38" s="10" t="s">
        <v>73</v>
      </c>
      <c r="J38" s="16" t="e">
        <f>VLOOKUP(23,$B$2:$C$49,2,0)</f>
        <v>#N/A</v>
      </c>
      <c r="L38" s="16" t="e">
        <f>VLOOKUP(47,$B$2:$C$49,2,0)</f>
        <v>#N/A</v>
      </c>
    </row>
    <row r="39" spans="1:12" x14ac:dyDescent="0.2">
      <c r="A39">
        <f t="shared" ca="1" si="0"/>
        <v>0.54735455981120784</v>
      </c>
      <c r="C39" s="11" t="s">
        <v>74</v>
      </c>
      <c r="J39" s="16" t="e">
        <f>VLOOKUP(24,$B$2:$C$49,2,0)</f>
        <v>#N/A</v>
      </c>
      <c r="L39" s="16" t="e">
        <f>VLOOKUP(48,$B$2:$C$49,2,0)</f>
        <v>#N/A</v>
      </c>
    </row>
    <row r="40" spans="1:12" x14ac:dyDescent="0.2">
      <c r="A40">
        <f t="shared" ca="1" si="0"/>
        <v>0.65490074472787263</v>
      </c>
      <c r="C40" s="10" t="s">
        <v>75</v>
      </c>
    </row>
    <row r="41" spans="1:12" x14ac:dyDescent="0.2">
      <c r="A41">
        <f t="shared" ca="1" si="0"/>
        <v>0.88767354995476666</v>
      </c>
      <c r="C41" s="11" t="s">
        <v>76</v>
      </c>
    </row>
    <row r="42" spans="1:12" x14ac:dyDescent="0.2">
      <c r="A42">
        <f t="shared" ca="1" si="0"/>
        <v>0.38050247653101998</v>
      </c>
      <c r="C42" s="10" t="s">
        <v>77</v>
      </c>
    </row>
    <row r="43" spans="1:12" x14ac:dyDescent="0.2">
      <c r="A43">
        <f t="shared" ca="1" si="0"/>
        <v>0.76341710134638052</v>
      </c>
      <c r="C43" s="11" t="s">
        <v>78</v>
      </c>
    </row>
    <row r="44" spans="1:12" x14ac:dyDescent="0.2">
      <c r="A44">
        <f t="shared" ca="1" si="0"/>
        <v>0.94174395567177138</v>
      </c>
      <c r="C44" s="10" t="s">
        <v>79</v>
      </c>
    </row>
    <row r="45" spans="1:12" x14ac:dyDescent="0.2">
      <c r="A45">
        <f t="shared" ca="1" si="0"/>
        <v>0.65051847550791031</v>
      </c>
      <c r="C45" s="11" t="s">
        <v>80</v>
      </c>
    </row>
    <row r="46" spans="1:12" x14ac:dyDescent="0.2">
      <c r="A46">
        <f t="shared" ca="1" si="0"/>
        <v>0.85544274469161929</v>
      </c>
      <c r="C46" s="10" t="s">
        <v>81</v>
      </c>
    </row>
    <row r="47" spans="1:12" x14ac:dyDescent="0.2">
      <c r="A47">
        <f t="shared" ca="1" si="0"/>
        <v>0.36905886050833558</v>
      </c>
      <c r="C47" s="11" t="s">
        <v>82</v>
      </c>
    </row>
    <row r="48" spans="1:12" x14ac:dyDescent="0.2">
      <c r="A48">
        <f t="shared" ca="1" si="0"/>
        <v>0.78210565906193674</v>
      </c>
      <c r="C48" s="10" t="s">
        <v>83</v>
      </c>
    </row>
    <row r="49" spans="1:3" x14ac:dyDescent="0.2">
      <c r="A49">
        <f t="shared" ca="1" si="0"/>
        <v>0.29553626329928617</v>
      </c>
      <c r="C49" s="11" t="s">
        <v>84</v>
      </c>
    </row>
  </sheetData>
  <conditionalFormatting sqref="B1:B49">
    <cfRule type="duplicateValues" dxfId="35" priority="2"/>
  </conditionalFormatting>
  <conditionalFormatting sqref="F1:F9">
    <cfRule type="duplicateValues" dxfId="34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Lista Controladoria</vt:lpstr>
      <vt:lpstr>Grupos Trabalho</vt:lpstr>
      <vt:lpstr>Grupos Trabalho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Jose Silva Bitti</cp:lastModifiedBy>
  <dcterms:created xsi:type="dcterms:W3CDTF">2018-03-05T23:18:12Z</dcterms:created>
  <dcterms:modified xsi:type="dcterms:W3CDTF">2019-06-25T00:13:56Z</dcterms:modified>
</cp:coreProperties>
</file>