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84" activeTab="3"/>
  </bookViews>
  <sheets>
    <sheet name="Q1" sheetId="6" r:id="rId1"/>
    <sheet name="Q2" sheetId="8" r:id="rId2"/>
    <sheet name="Q4" sheetId="7" r:id="rId3"/>
    <sheet name="Q5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9" l="1"/>
  <c r="S26" i="9" s="1"/>
  <c r="S3" i="9"/>
  <c r="S7" i="9" s="1"/>
  <c r="P7" i="9" s="1"/>
  <c r="R26" i="9"/>
  <c r="R28" i="9" s="1"/>
  <c r="S28" i="9" s="1"/>
  <c r="S22" i="9"/>
  <c r="R22" i="9"/>
  <c r="R24" i="9" s="1"/>
  <c r="V20" i="9"/>
  <c r="W19" i="9" s="1"/>
  <c r="N20" i="9" s="1"/>
  <c r="R20" i="9"/>
  <c r="Q20" i="9"/>
  <c r="Q22" i="9" s="1"/>
  <c r="Q24" i="9" s="1"/>
  <c r="W18" i="9"/>
  <c r="N18" i="9" s="1"/>
  <c r="P18" i="9"/>
  <c r="N13" i="9"/>
  <c r="N11" i="9"/>
  <c r="P13" i="9"/>
  <c r="P11" i="9"/>
  <c r="P9" i="9"/>
  <c r="P5" i="9"/>
  <c r="P3" i="9"/>
  <c r="R11" i="9"/>
  <c r="R7" i="9"/>
  <c r="R9" i="9" s="1"/>
  <c r="S11" i="9"/>
  <c r="R5" i="9"/>
  <c r="Q5" i="9"/>
  <c r="Q7" i="9" s="1"/>
  <c r="Q9" i="9" s="1"/>
  <c r="Q11" i="9" s="1"/>
  <c r="Q13" i="9" s="1"/>
  <c r="V5" i="9"/>
  <c r="H3" i="9" s="1"/>
  <c r="I16" i="7"/>
  <c r="I18" i="7" s="1"/>
  <c r="H18" i="7" s="1"/>
  <c r="I14" i="7"/>
  <c r="H14" i="7"/>
  <c r="H12" i="7"/>
  <c r="D6" i="7"/>
  <c r="H9" i="7"/>
  <c r="H7" i="7"/>
  <c r="H5" i="7"/>
  <c r="H3" i="7"/>
  <c r="I9" i="7"/>
  <c r="I7" i="7"/>
  <c r="I5" i="7"/>
  <c r="E12" i="8"/>
  <c r="E5" i="8"/>
  <c r="H11" i="8"/>
  <c r="H4" i="8"/>
  <c r="N3" i="8"/>
  <c r="L3" i="8" s="1"/>
  <c r="N10" i="8"/>
  <c r="L10" i="8" s="1"/>
  <c r="L14" i="8"/>
  <c r="H14" i="8" s="1"/>
  <c r="L12" i="8"/>
  <c r="L7" i="8"/>
  <c r="H7" i="8" s="1"/>
  <c r="L5" i="8"/>
  <c r="J12" i="8"/>
  <c r="J5" i="8"/>
  <c r="G11" i="6"/>
  <c r="E10" i="6" s="1"/>
  <c r="G5" i="6"/>
  <c r="E4" i="6" s="1"/>
  <c r="P20" i="9" l="1"/>
  <c r="I19" i="9" s="1"/>
  <c r="Q26" i="9"/>
  <c r="P24" i="9"/>
  <c r="H18" i="9"/>
  <c r="V23" i="9"/>
  <c r="P22" i="9"/>
  <c r="L12" i="9"/>
  <c r="R13" i="9"/>
  <c r="S13" i="9" s="1"/>
  <c r="W3" i="9"/>
  <c r="N3" i="9" s="1"/>
  <c r="W4" i="9"/>
  <c r="N5" i="9" s="1"/>
  <c r="V8" i="9"/>
  <c r="V9" i="9" s="1"/>
  <c r="W7" i="9" s="1"/>
  <c r="N7" i="9" s="1"/>
  <c r="H16" i="7"/>
  <c r="D15" i="7" s="1"/>
  <c r="V24" i="9" l="1"/>
  <c r="P26" i="9"/>
  <c r="Q28" i="9"/>
  <c r="P28" i="9" s="1"/>
  <c r="W8" i="9"/>
  <c r="N9" i="9" s="1"/>
  <c r="L8" i="9" s="1"/>
  <c r="I9" i="9" s="1"/>
  <c r="H8" i="9"/>
  <c r="I4" i="9"/>
  <c r="E7" i="9" l="1"/>
  <c r="H23" i="9"/>
  <c r="W22" i="9"/>
  <c r="N22" i="9" s="1"/>
  <c r="W23" i="9"/>
  <c r="N24" i="9" s="1"/>
  <c r="N28" i="9" s="1"/>
  <c r="N26" i="9" l="1"/>
  <c r="L27" i="9" s="1"/>
  <c r="L23" i="9"/>
  <c r="I24" i="9" s="1"/>
  <c r="E22" i="9" s="1"/>
</calcChain>
</file>

<file path=xl/sharedStrings.xml><?xml version="1.0" encoding="utf-8"?>
<sst xmlns="http://schemas.openxmlformats.org/spreadsheetml/2006/main" count="68" uniqueCount="30">
  <si>
    <t>Chuva</t>
  </si>
  <si>
    <t>Seca</t>
  </si>
  <si>
    <t>Quebra</t>
  </si>
  <si>
    <t>Sem Quebra</t>
  </si>
  <si>
    <t>Sem Problemas</t>
  </si>
  <si>
    <t>Com Problemas</t>
  </si>
  <si>
    <t>Sofisticado</t>
  </si>
  <si>
    <t>Simples</t>
  </si>
  <si>
    <t>Com Praga</t>
  </si>
  <si>
    <t>Sem Praga</t>
  </si>
  <si>
    <t>Semente A</t>
  </si>
  <si>
    <t>Semente B</t>
  </si>
  <si>
    <t>A) Sem Melhoras</t>
  </si>
  <si>
    <t>C) Poucas Melhiras</t>
  </si>
  <si>
    <t xml:space="preserve">D) Deterioração </t>
  </si>
  <si>
    <t>B) Melhoras Sensíveis</t>
  </si>
  <si>
    <t>Gerador Maior</t>
  </si>
  <si>
    <t>Gerador Menor</t>
  </si>
  <si>
    <t>cc</t>
  </si>
  <si>
    <t>cs</t>
  </si>
  <si>
    <t>ss</t>
  </si>
  <si>
    <t>sc</t>
  </si>
  <si>
    <t>Com Irrigação</t>
  </si>
  <si>
    <t>Sem Irrigação</t>
  </si>
  <si>
    <t>Ano1</t>
  </si>
  <si>
    <t>Ano 2</t>
  </si>
  <si>
    <t>Cultura A</t>
  </si>
  <si>
    <t>Ano 0</t>
  </si>
  <si>
    <t>Ano 1</t>
  </si>
  <si>
    <t>Cultura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</si>
</sst>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43" fontId="0" fillId="0" borderId="0" xfId="1" applyFont="1"/>
    <xf numFmtId="0" fontId="0" fillId="2" borderId="1" xfId="0" applyFill="1" applyBorder="1"/>
    <xf numFmtId="0" fontId="0" fillId="2" borderId="0" xfId="0" applyFill="1"/>
    <xf numFmtId="43" fontId="0" fillId="2" borderId="0" xfId="0" applyNumberFormat="1" applyFill="1"/>
    <xf numFmtId="9" fontId="0" fillId="2" borderId="0" xfId="0" applyNumberFormat="1" applyFill="1"/>
    <xf numFmtId="43" fontId="0" fillId="2" borderId="0" xfId="1" applyFont="1" applyFill="1"/>
    <xf numFmtId="9" fontId="0" fillId="3" borderId="0" xfId="0" applyNumberFormat="1" applyFill="1"/>
    <xf numFmtId="43" fontId="0" fillId="3" borderId="0" xfId="1" applyFont="1" applyFill="1"/>
    <xf numFmtId="0" fontId="0" fillId="3" borderId="0" xfId="0" applyFill="1"/>
    <xf numFmtId="9" fontId="0" fillId="4" borderId="0" xfId="0" applyNumberFormat="1" applyFill="1"/>
    <xf numFmtId="43" fontId="0" fillId="4" borderId="0" xfId="1" applyFont="1" applyFill="1"/>
    <xf numFmtId="0" fontId="0" fillId="4" borderId="0" xfId="0" applyFill="1"/>
    <xf numFmtId="0" fontId="0" fillId="4" borderId="1" xfId="0" applyFill="1" applyBorder="1"/>
    <xf numFmtId="43" fontId="0" fillId="4" borderId="0" xfId="0" applyNumberFormat="1" applyFill="1"/>
    <xf numFmtId="0" fontId="0" fillId="5" borderId="0" xfId="0" applyFill="1"/>
    <xf numFmtId="43" fontId="0" fillId="3" borderId="0" xfId="0" applyNumberFormat="1" applyFill="1"/>
    <xf numFmtId="0" fontId="0" fillId="3" borderId="1" xfId="0" applyFill="1" applyBorder="1"/>
    <xf numFmtId="0" fontId="0" fillId="5" borderId="1" xfId="0" applyFill="1" applyBorder="1"/>
    <xf numFmtId="9" fontId="0" fillId="5" borderId="0" xfId="0" applyNumberFormat="1" applyFill="1"/>
    <xf numFmtId="0" fontId="0" fillId="5" borderId="0" xfId="0" applyFill="1" applyBorder="1"/>
    <xf numFmtId="43" fontId="0" fillId="5" borderId="0" xfId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8" sqref="E18"/>
    </sheetView>
  </sheetViews>
  <sheetFormatPr defaultRowHeight="14.4" x14ac:dyDescent="0.3"/>
  <cols>
    <col min="2" max="2" width="3.88671875" customWidth="1"/>
    <col min="4" max="4" width="4" customWidth="1"/>
    <col min="5" max="5" width="10.33203125" bestFit="1" customWidth="1"/>
    <col min="8" max="8" width="13.88671875" bestFit="1" customWidth="1"/>
    <col min="9" max="9" width="10.33203125" style="2" bestFit="1" customWidth="1"/>
  </cols>
  <sheetData>
    <row r="3" spans="2:9" x14ac:dyDescent="0.3">
      <c r="E3" t="s">
        <v>6</v>
      </c>
      <c r="G3" s="6">
        <v>0.2</v>
      </c>
      <c r="H3" s="4" t="s">
        <v>2</v>
      </c>
      <c r="I3" s="7">
        <v>-25000</v>
      </c>
    </row>
    <row r="4" spans="2:9" x14ac:dyDescent="0.3">
      <c r="D4" s="4"/>
      <c r="E4" s="5">
        <f>G3*I3+G5*I5</f>
        <v>55000</v>
      </c>
      <c r="F4" s="4"/>
      <c r="G4" s="4"/>
    </row>
    <row r="5" spans="2:9" x14ac:dyDescent="0.3">
      <c r="D5" s="4"/>
      <c r="G5" s="6">
        <f>1-G3</f>
        <v>0.8</v>
      </c>
      <c r="H5" s="4" t="s">
        <v>3</v>
      </c>
      <c r="I5" s="7">
        <v>75000</v>
      </c>
    </row>
    <row r="6" spans="2:9" ht="15" thickBot="1" x14ac:dyDescent="0.35">
      <c r="D6" s="4"/>
    </row>
    <row r="7" spans="2:9" ht="15" thickBot="1" x14ac:dyDescent="0.35">
      <c r="B7" s="3"/>
      <c r="C7" s="4"/>
      <c r="D7" s="4"/>
    </row>
    <row r="8" spans="2:9" x14ac:dyDescent="0.3">
      <c r="D8" s="4"/>
    </row>
    <row r="9" spans="2:9" x14ac:dyDescent="0.3">
      <c r="D9" s="4"/>
      <c r="E9" t="s">
        <v>7</v>
      </c>
      <c r="G9" s="6">
        <v>0.1</v>
      </c>
      <c r="H9" s="4" t="s">
        <v>5</v>
      </c>
      <c r="I9" s="7">
        <v>-5000</v>
      </c>
    </row>
    <row r="10" spans="2:9" x14ac:dyDescent="0.3">
      <c r="D10" s="4"/>
      <c r="E10" s="5">
        <f>G9*I9+G11*I11</f>
        <v>44500</v>
      </c>
      <c r="F10" s="4"/>
      <c r="G10" s="4"/>
    </row>
    <row r="11" spans="2:9" x14ac:dyDescent="0.3">
      <c r="G11" s="6">
        <f>1-G9</f>
        <v>0.9</v>
      </c>
      <c r="H11" s="4" t="s">
        <v>4</v>
      </c>
      <c r="I11" s="7">
        <v>50000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4"/>
  <sheetViews>
    <sheetView workbookViewId="0">
      <selection activeCell="E12" sqref="E12"/>
    </sheetView>
  </sheetViews>
  <sheetFormatPr defaultRowHeight="14.4" x14ac:dyDescent="0.3"/>
  <cols>
    <col min="2" max="2" width="4.77734375" customWidth="1"/>
    <col min="3" max="3" width="4.33203125" customWidth="1"/>
    <col min="5" max="5" width="9.6640625" bestFit="1" customWidth="1"/>
    <col min="6" max="6" width="4.5546875" customWidth="1"/>
    <col min="8" max="8" width="9.33203125" style="2" bestFit="1" customWidth="1"/>
    <col min="10" max="10" width="5.44140625" bestFit="1" customWidth="1"/>
    <col min="11" max="11" width="11.109375" customWidth="1"/>
    <col min="12" max="12" width="10.33203125" bestFit="1" customWidth="1"/>
    <col min="13" max="13" width="11.33203125" style="2" bestFit="1" customWidth="1"/>
    <col min="14" max="14" width="10.33203125" style="2" bestFit="1" customWidth="1"/>
    <col min="15" max="19" width="8.88671875" style="2"/>
  </cols>
  <sheetData>
    <row r="3" spans="2:14" x14ac:dyDescent="0.3">
      <c r="G3" s="1">
        <v>0.9</v>
      </c>
      <c r="H3" s="2" t="s">
        <v>0</v>
      </c>
      <c r="J3" s="11">
        <v>0.25</v>
      </c>
      <c r="K3" s="13" t="s">
        <v>8</v>
      </c>
      <c r="L3" s="15">
        <f>N3/1.1+M3</f>
        <v>272.72727272727207</v>
      </c>
      <c r="M3" s="12">
        <v>-15000</v>
      </c>
      <c r="N3" s="12">
        <f>0.8*N5</f>
        <v>16800</v>
      </c>
    </row>
    <row r="4" spans="2:14" x14ac:dyDescent="0.3">
      <c r="E4" t="s">
        <v>10</v>
      </c>
      <c r="F4" s="13"/>
      <c r="G4" s="13"/>
      <c r="H4" s="12">
        <f>J3*L3+J5*L5</f>
        <v>3136.3636363636342</v>
      </c>
      <c r="I4" s="13"/>
      <c r="J4" s="13"/>
    </row>
    <row r="5" spans="2:14" x14ac:dyDescent="0.3">
      <c r="C5" s="13"/>
      <c r="D5" s="13"/>
      <c r="E5" s="15">
        <f>G3*H4+G6*H7</f>
        <v>2868.1818181818162</v>
      </c>
      <c r="F5" s="13"/>
      <c r="J5" s="11">
        <f>1-J3</f>
        <v>0.75</v>
      </c>
      <c r="K5" s="13" t="s">
        <v>9</v>
      </c>
      <c r="L5" s="15">
        <f>N5/1.1+M5</f>
        <v>4090.9090909090883</v>
      </c>
      <c r="M5" s="12">
        <v>-15000</v>
      </c>
      <c r="N5" s="12">
        <v>21000</v>
      </c>
    </row>
    <row r="6" spans="2:14" x14ac:dyDescent="0.3">
      <c r="C6" s="13"/>
      <c r="F6" s="13"/>
      <c r="G6" s="1">
        <v>0.1</v>
      </c>
      <c r="H6" s="2" t="s">
        <v>1</v>
      </c>
    </row>
    <row r="7" spans="2:14" x14ac:dyDescent="0.3">
      <c r="C7" s="13"/>
      <c r="F7" s="13"/>
      <c r="G7" s="13"/>
      <c r="H7" s="12">
        <f>L7</f>
        <v>454.54545454545405</v>
      </c>
      <c r="I7" s="13"/>
      <c r="J7" s="11">
        <v>1</v>
      </c>
      <c r="K7" s="13" t="s">
        <v>9</v>
      </c>
      <c r="L7" s="15">
        <f>N7/1.1+M7</f>
        <v>454.54545454545405</v>
      </c>
      <c r="M7" s="12">
        <v>-15000</v>
      </c>
      <c r="N7" s="12">
        <v>17000</v>
      </c>
    </row>
    <row r="8" spans="2:14" ht="15" thickBot="1" x14ac:dyDescent="0.35">
      <c r="C8" s="13"/>
    </row>
    <row r="9" spans="2:14" ht="15" thickBot="1" x14ac:dyDescent="0.35">
      <c r="B9" s="14"/>
      <c r="C9" s="13"/>
    </row>
    <row r="10" spans="2:14" x14ac:dyDescent="0.3">
      <c r="C10" s="13"/>
      <c r="G10" s="1">
        <v>0.9</v>
      </c>
      <c r="H10" s="2" t="s">
        <v>0</v>
      </c>
      <c r="J10" s="11">
        <v>0.25</v>
      </c>
      <c r="K10" s="13" t="s">
        <v>8</v>
      </c>
      <c r="L10" s="15">
        <f>N10/1.1+M10</f>
        <v>181.81818181818016</v>
      </c>
      <c r="M10" s="12">
        <v>-10000</v>
      </c>
      <c r="N10" s="12">
        <f>0.8*N12</f>
        <v>11200</v>
      </c>
    </row>
    <row r="11" spans="2:14" x14ac:dyDescent="0.3">
      <c r="C11" s="13"/>
      <c r="E11" t="s">
        <v>11</v>
      </c>
      <c r="F11" s="13"/>
      <c r="G11" s="13"/>
      <c r="H11" s="12">
        <f>J10*L10+J12*L12</f>
        <v>2090.9090909090896</v>
      </c>
      <c r="I11" s="13"/>
      <c r="J11" s="13"/>
    </row>
    <row r="12" spans="2:14" x14ac:dyDescent="0.3">
      <c r="C12" s="13"/>
      <c r="D12" s="13"/>
      <c r="E12" s="15">
        <f>G10*H11+G13*H14</f>
        <v>2063.6363636363626</v>
      </c>
      <c r="F12" s="13"/>
      <c r="J12" s="11">
        <f>1-J10</f>
        <v>0.75</v>
      </c>
      <c r="K12" s="13" t="s">
        <v>9</v>
      </c>
      <c r="L12" s="15">
        <f>N12/1.1+M12</f>
        <v>2727.2727272727261</v>
      </c>
      <c r="M12" s="12">
        <v>-10000</v>
      </c>
      <c r="N12" s="12">
        <v>14000</v>
      </c>
    </row>
    <row r="13" spans="2:14" x14ac:dyDescent="0.3">
      <c r="F13" s="13"/>
      <c r="G13" s="1">
        <v>0.1</v>
      </c>
      <c r="H13" s="2" t="s">
        <v>1</v>
      </c>
    </row>
    <row r="14" spans="2:14" x14ac:dyDescent="0.3">
      <c r="F14" s="13"/>
      <c r="G14" s="13"/>
      <c r="H14" s="12">
        <f>L14</f>
        <v>1818.181818181818</v>
      </c>
      <c r="I14" s="13"/>
      <c r="J14" s="11">
        <v>1</v>
      </c>
      <c r="K14" s="13" t="s">
        <v>9</v>
      </c>
      <c r="L14" s="15">
        <f>N14/1.1+M14</f>
        <v>1818.181818181818</v>
      </c>
      <c r="M14" s="12">
        <v>-10000</v>
      </c>
      <c r="N14" s="12">
        <v>13000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workbookViewId="0">
      <selection activeCell="C22" sqref="C22"/>
    </sheetView>
  </sheetViews>
  <sheetFormatPr defaultRowHeight="14.4" x14ac:dyDescent="0.3"/>
  <cols>
    <col min="2" max="2" width="5.109375" customWidth="1"/>
    <col min="3" max="3" width="4.33203125" customWidth="1"/>
    <col min="4" max="4" width="13.109375" bestFit="1" customWidth="1"/>
    <col min="6" max="6" width="4.44140625" bestFit="1" customWidth="1"/>
    <col min="7" max="7" width="18.6640625" bestFit="1" customWidth="1"/>
    <col min="8" max="8" width="11.33203125" style="2" bestFit="1" customWidth="1"/>
    <col min="9" max="9" width="10.33203125" style="2" bestFit="1" customWidth="1"/>
    <col min="10" max="10" width="11.33203125" style="2" bestFit="1" customWidth="1"/>
    <col min="11" max="14" width="8.88671875" style="2"/>
  </cols>
  <sheetData>
    <row r="3" spans="2:10" x14ac:dyDescent="0.3">
      <c r="F3" s="8">
        <v>0.4</v>
      </c>
      <c r="G3" s="10" t="s">
        <v>12</v>
      </c>
      <c r="H3" s="9">
        <f>I3+J3/1.02</f>
        <v>28039.215686274503</v>
      </c>
      <c r="I3" s="9">
        <v>-70000</v>
      </c>
      <c r="J3" s="9">
        <v>100000</v>
      </c>
    </row>
    <row r="4" spans="2:10" x14ac:dyDescent="0.3">
      <c r="F4" s="10"/>
    </row>
    <row r="5" spans="2:10" x14ac:dyDescent="0.3">
      <c r="D5" t="s">
        <v>16</v>
      </c>
      <c r="F5" s="8">
        <v>0.2</v>
      </c>
      <c r="G5" s="10" t="s">
        <v>15</v>
      </c>
      <c r="H5" s="9">
        <f>I5+J5/1.02</f>
        <v>-35686.274509803923</v>
      </c>
      <c r="I5" s="9">
        <f>I3</f>
        <v>-70000</v>
      </c>
      <c r="J5" s="9">
        <v>35000</v>
      </c>
    </row>
    <row r="6" spans="2:10" x14ac:dyDescent="0.3">
      <c r="C6" s="10"/>
      <c r="D6" s="17">
        <f>F3*H3+F5*H5+F7*H7+F9*H9</f>
        <v>19215.686274509804</v>
      </c>
      <c r="E6" s="10"/>
      <c r="F6" s="10"/>
    </row>
    <row r="7" spans="2:10" x14ac:dyDescent="0.3">
      <c r="C7" s="10"/>
      <c r="F7" s="8">
        <v>0.3</v>
      </c>
      <c r="G7" s="10" t="s">
        <v>13</v>
      </c>
      <c r="H7" s="9">
        <f>I7+J7/1.02</f>
        <v>8431.3725490196084</v>
      </c>
      <c r="I7" s="9">
        <f>I5</f>
        <v>-70000</v>
      </c>
      <c r="J7" s="9">
        <v>80000</v>
      </c>
    </row>
    <row r="8" spans="2:10" x14ac:dyDescent="0.3">
      <c r="C8" s="10"/>
      <c r="F8" s="10"/>
    </row>
    <row r="9" spans="2:10" x14ac:dyDescent="0.3">
      <c r="C9" s="10"/>
      <c r="F9" s="8">
        <v>0.1</v>
      </c>
      <c r="G9" s="10" t="s">
        <v>14</v>
      </c>
      <c r="H9" s="9">
        <f>I9+J9/1.02</f>
        <v>126078.43137254901</v>
      </c>
      <c r="I9" s="9">
        <f>I7</f>
        <v>-70000</v>
      </c>
      <c r="J9" s="9">
        <v>200000</v>
      </c>
    </row>
    <row r="10" spans="2:10" ht="15" thickBot="1" x14ac:dyDescent="0.35">
      <c r="C10" s="10"/>
    </row>
    <row r="11" spans="2:10" ht="15" thickBot="1" x14ac:dyDescent="0.35">
      <c r="B11" s="18"/>
      <c r="C11" s="10"/>
    </row>
    <row r="12" spans="2:10" x14ac:dyDescent="0.3">
      <c r="C12" s="10"/>
      <c r="F12" s="8">
        <v>0.4</v>
      </c>
      <c r="G12" s="10" t="s">
        <v>12</v>
      </c>
      <c r="H12" s="9">
        <f>I12+J12/1.02</f>
        <v>23725.490196078434</v>
      </c>
      <c r="I12" s="9">
        <v>-40000</v>
      </c>
      <c r="J12" s="9">
        <v>65000</v>
      </c>
    </row>
    <row r="13" spans="2:10" x14ac:dyDescent="0.3">
      <c r="C13" s="10"/>
      <c r="F13" s="10"/>
    </row>
    <row r="14" spans="2:10" x14ac:dyDescent="0.3">
      <c r="C14" s="10"/>
      <c r="D14" t="s">
        <v>17</v>
      </c>
      <c r="F14" s="8">
        <v>0.2</v>
      </c>
      <c r="G14" s="10" t="s">
        <v>15</v>
      </c>
      <c r="H14" s="9">
        <f>I14+J14/1.02</f>
        <v>-5686.2745098039231</v>
      </c>
      <c r="I14" s="9">
        <f>I12</f>
        <v>-40000</v>
      </c>
      <c r="J14" s="9">
        <v>35000</v>
      </c>
    </row>
    <row r="15" spans="2:10" x14ac:dyDescent="0.3">
      <c r="C15" s="10"/>
      <c r="D15" s="17">
        <f>F12*H12+F14*H14+F16*H16+F18*H18</f>
        <v>17352.941176470587</v>
      </c>
      <c r="E15" s="10"/>
      <c r="F15" s="10"/>
    </row>
    <row r="16" spans="2:10" x14ac:dyDescent="0.3">
      <c r="F16" s="8">
        <v>0.3</v>
      </c>
      <c r="G16" s="10" t="s">
        <v>13</v>
      </c>
      <c r="H16" s="9">
        <f>I16+J16/1.02</f>
        <v>13921.568627450979</v>
      </c>
      <c r="I16" s="9">
        <f>I14</f>
        <v>-40000</v>
      </c>
      <c r="J16" s="9">
        <v>55000</v>
      </c>
    </row>
    <row r="17" spans="6:10" x14ac:dyDescent="0.3">
      <c r="F17" s="10"/>
    </row>
    <row r="18" spans="6:10" x14ac:dyDescent="0.3">
      <c r="F18" s="8">
        <v>0.1</v>
      </c>
      <c r="G18" s="10" t="s">
        <v>14</v>
      </c>
      <c r="H18" s="9">
        <f>I18+J18/1.02</f>
        <v>48235.294117647063</v>
      </c>
      <c r="I18" s="9">
        <f>I16</f>
        <v>-40000</v>
      </c>
      <c r="J18" s="9">
        <v>90000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tabSelected="1" workbookViewId="0">
      <selection activeCell="E10" sqref="E10"/>
    </sheetView>
  </sheetViews>
  <sheetFormatPr defaultRowHeight="14.4" x14ac:dyDescent="0.3"/>
  <cols>
    <col min="2" max="2" width="4.77734375" customWidth="1"/>
    <col min="4" max="4" width="4.44140625" customWidth="1"/>
    <col min="5" max="5" width="9.33203125" style="2" bestFit="1" customWidth="1"/>
    <col min="6" max="6" width="4.88671875" customWidth="1"/>
    <col min="7" max="7" width="3.77734375" customWidth="1"/>
    <col min="9" max="9" width="9.33203125" style="2" bestFit="1" customWidth="1"/>
    <col min="10" max="10" width="4.77734375" customWidth="1"/>
    <col min="11" max="11" width="3.109375" customWidth="1"/>
    <col min="12" max="12" width="12.44140625" style="2" bestFit="1" customWidth="1"/>
    <col min="13" max="13" width="5.21875" customWidth="1"/>
    <col min="14" max="14" width="4.44140625" bestFit="1" customWidth="1"/>
    <col min="15" max="15" width="6" bestFit="1" customWidth="1"/>
    <col min="16" max="16" width="11.5546875" style="2" bestFit="1" customWidth="1"/>
    <col min="17" max="19" width="10.33203125" style="2" bestFit="1" customWidth="1"/>
    <col min="20" max="20" width="10.33203125" style="2" customWidth="1"/>
    <col min="21" max="21" width="2.77734375" bestFit="1" customWidth="1"/>
    <col min="22" max="23" width="4.44140625" bestFit="1" customWidth="1"/>
  </cols>
  <sheetData>
    <row r="1" spans="2:23" x14ac:dyDescent="0.3">
      <c r="I1" s="2" t="s">
        <v>24</v>
      </c>
      <c r="O1" t="s">
        <v>25</v>
      </c>
      <c r="Q1" s="2" t="s">
        <v>27</v>
      </c>
      <c r="R1" s="2" t="s">
        <v>28</v>
      </c>
      <c r="S1" s="2" t="s">
        <v>25</v>
      </c>
    </row>
    <row r="3" spans="2:23" x14ac:dyDescent="0.3">
      <c r="H3" s="1">
        <f>V5</f>
        <v>0.65</v>
      </c>
      <c r="I3" s="2" t="s">
        <v>0</v>
      </c>
      <c r="N3" s="20">
        <f>W3</f>
        <v>0.61538461538461542</v>
      </c>
      <c r="O3" s="16" t="s">
        <v>0</v>
      </c>
      <c r="P3" s="22">
        <f>NPV(0.1,R3:S3)+Q3</f>
        <v>7355.3719008264416</v>
      </c>
      <c r="Q3" s="22">
        <v>-10000</v>
      </c>
      <c r="R3" s="22">
        <v>10000</v>
      </c>
      <c r="S3" s="22">
        <f>R3</f>
        <v>10000</v>
      </c>
      <c r="U3" t="s">
        <v>18</v>
      </c>
      <c r="V3" s="1">
        <v>0.4</v>
      </c>
      <c r="W3" s="1">
        <f>V3/V5</f>
        <v>0.61538461538461542</v>
      </c>
    </row>
    <row r="4" spans="2:23" x14ac:dyDescent="0.3">
      <c r="G4" s="16"/>
      <c r="H4" s="16"/>
      <c r="I4" s="22">
        <f>N3*P3+N5*P5</f>
        <v>6083.9160839160804</v>
      </c>
      <c r="J4" s="16"/>
      <c r="K4" s="16"/>
      <c r="L4" s="22"/>
      <c r="M4" s="16"/>
      <c r="N4" s="16"/>
      <c r="U4" t="s">
        <v>19</v>
      </c>
      <c r="V4" s="1">
        <v>0.25</v>
      </c>
      <c r="W4" s="1">
        <f>V4/V5</f>
        <v>0.38461538461538458</v>
      </c>
    </row>
    <row r="5" spans="2:23" x14ac:dyDescent="0.3">
      <c r="E5" s="2" t="s">
        <v>26</v>
      </c>
      <c r="G5" s="16"/>
      <c r="N5" s="20">
        <f>W4</f>
        <v>0.38461538461538458</v>
      </c>
      <c r="O5" s="16" t="s">
        <v>1</v>
      </c>
      <c r="P5" s="22">
        <f>NPV(0.1,R5:S5)+Q5</f>
        <v>4049.5867768595017</v>
      </c>
      <c r="Q5" s="22">
        <f>Q3</f>
        <v>-10000</v>
      </c>
      <c r="R5" s="22">
        <f>R3</f>
        <v>10000</v>
      </c>
      <c r="S5" s="22">
        <v>6000</v>
      </c>
      <c r="V5" s="1">
        <f>SUM(V3:V4)</f>
        <v>0.65</v>
      </c>
    </row>
    <row r="6" spans="2:23" x14ac:dyDescent="0.3">
      <c r="D6" s="16"/>
      <c r="E6" s="22"/>
      <c r="F6" s="21"/>
      <c r="G6" s="16"/>
    </row>
    <row r="7" spans="2:23" x14ac:dyDescent="0.3">
      <c r="D7" s="16"/>
      <c r="E7" s="2">
        <f>H3*I4+H8*I9</f>
        <v>4772.7272727272693</v>
      </c>
      <c r="G7" s="16"/>
      <c r="L7" s="2" t="s">
        <v>22</v>
      </c>
      <c r="N7" s="20">
        <f>W7</f>
        <v>0.4285714285714286</v>
      </c>
      <c r="O7" s="16" t="s">
        <v>0</v>
      </c>
      <c r="P7" s="22">
        <f>NPV(0.1,R7:S7)+Q7</f>
        <v>2809.9173553718992</v>
      </c>
      <c r="Q7" s="22">
        <f>Q5</f>
        <v>-10000</v>
      </c>
      <c r="R7" s="22">
        <f>S5-1000</f>
        <v>5000</v>
      </c>
      <c r="S7" s="22">
        <f>S3</f>
        <v>10000</v>
      </c>
      <c r="U7" t="s">
        <v>20</v>
      </c>
      <c r="V7" s="1">
        <v>0.15</v>
      </c>
      <c r="W7" s="1">
        <f>V7/V9</f>
        <v>0.4285714285714286</v>
      </c>
    </row>
    <row r="8" spans="2:23" ht="15" thickBot="1" x14ac:dyDescent="0.35">
      <c r="D8" s="16"/>
      <c r="G8" s="16"/>
      <c r="H8" s="1">
        <f>V9</f>
        <v>0.35</v>
      </c>
      <c r="I8" s="2" t="s">
        <v>1</v>
      </c>
      <c r="K8" s="16"/>
      <c r="L8" s="22">
        <f>N7*P7+N9*P9</f>
        <v>2337.6623376623352</v>
      </c>
      <c r="M8" s="16"/>
      <c r="N8" s="16"/>
      <c r="U8" t="s">
        <v>21</v>
      </c>
      <c r="V8" s="1">
        <f>1-V7-V5</f>
        <v>0.19999999999999996</v>
      </c>
      <c r="W8" s="1">
        <f>V8/V9</f>
        <v>0.57142857142857129</v>
      </c>
    </row>
    <row r="9" spans="2:23" ht="15" thickBot="1" x14ac:dyDescent="0.35">
      <c r="D9" s="16"/>
      <c r="G9" s="16"/>
      <c r="H9" s="16"/>
      <c r="I9" s="22">
        <f>MAX(L8:L12)</f>
        <v>2337.6623376623352</v>
      </c>
      <c r="J9" s="19"/>
      <c r="K9" s="16"/>
      <c r="N9" s="20">
        <f>W8</f>
        <v>0.57142857142857129</v>
      </c>
      <c r="O9" s="16" t="s">
        <v>1</v>
      </c>
      <c r="P9" s="22">
        <f>NPV(0.1,R9:S9)+Q9</f>
        <v>1983.4710743801625</v>
      </c>
      <c r="Q9" s="22">
        <f>Q7</f>
        <v>-10000</v>
      </c>
      <c r="R9" s="22">
        <f>R7</f>
        <v>5000</v>
      </c>
      <c r="S9" s="22">
        <v>9000</v>
      </c>
      <c r="V9" s="1">
        <f>SUM(V7:V8)</f>
        <v>0.35</v>
      </c>
    </row>
    <row r="10" spans="2:23" x14ac:dyDescent="0.3">
      <c r="D10" s="16"/>
      <c r="K10" s="16"/>
    </row>
    <row r="11" spans="2:23" x14ac:dyDescent="0.3">
      <c r="D11" s="16"/>
      <c r="K11" s="16"/>
      <c r="L11" s="2" t="s">
        <v>23</v>
      </c>
      <c r="N11" s="20">
        <f>N7</f>
        <v>0.4285714285714286</v>
      </c>
      <c r="O11" s="16" t="s">
        <v>0</v>
      </c>
      <c r="P11" s="22">
        <f>NPV(0.1,R11:S11)+Q11</f>
        <v>3719.0082644628073</v>
      </c>
      <c r="Q11" s="22">
        <f>Q9</f>
        <v>-10000</v>
      </c>
      <c r="R11" s="22">
        <f>S5</f>
        <v>6000</v>
      </c>
      <c r="S11" s="22">
        <f>S3</f>
        <v>10000</v>
      </c>
    </row>
    <row r="12" spans="2:23" x14ac:dyDescent="0.3">
      <c r="D12" s="16"/>
      <c r="K12" s="16"/>
      <c r="L12" s="22">
        <f>N11*P11+N13*P13</f>
        <v>1829.9881936245552</v>
      </c>
      <c r="M12" s="16"/>
      <c r="N12" s="16"/>
    </row>
    <row r="13" spans="2:23" ht="15" thickBot="1" x14ac:dyDescent="0.35">
      <c r="D13" s="16"/>
      <c r="N13" s="20">
        <f>N9</f>
        <v>0.57142857142857129</v>
      </c>
      <c r="O13" s="16" t="s">
        <v>1</v>
      </c>
      <c r="P13" s="22">
        <f>NPV(0.1,R13:S13)+Q13</f>
        <v>413.22314049586566</v>
      </c>
      <c r="Q13" s="22">
        <f>Q11</f>
        <v>-10000</v>
      </c>
      <c r="R13" s="22">
        <f>R11</f>
        <v>6000</v>
      </c>
      <c r="S13" s="22">
        <f>R13</f>
        <v>6000</v>
      </c>
    </row>
    <row r="14" spans="2:23" ht="15" thickBot="1" x14ac:dyDescent="0.35">
      <c r="B14" s="19"/>
      <c r="C14" s="16"/>
      <c r="D14" s="16"/>
    </row>
    <row r="15" spans="2:23" x14ac:dyDescent="0.3">
      <c r="D15" s="16"/>
    </row>
    <row r="16" spans="2:23" x14ac:dyDescent="0.3">
      <c r="D16" s="16"/>
      <c r="I16" s="2" t="s">
        <v>24</v>
      </c>
      <c r="O16" t="s">
        <v>25</v>
      </c>
      <c r="Q16" s="2" t="s">
        <v>27</v>
      </c>
      <c r="R16" s="2" t="s">
        <v>28</v>
      </c>
      <c r="S16" s="2" t="s">
        <v>25</v>
      </c>
    </row>
    <row r="17" spans="4:23" x14ac:dyDescent="0.3">
      <c r="D17" s="16"/>
    </row>
    <row r="18" spans="4:23" x14ac:dyDescent="0.3">
      <c r="D18" s="16"/>
      <c r="H18" s="1">
        <f>V20</f>
        <v>0.65</v>
      </c>
      <c r="I18" s="2" t="s">
        <v>0</v>
      </c>
      <c r="N18" s="20">
        <f>W18</f>
        <v>0.61538461538461542</v>
      </c>
      <c r="O18" s="16" t="s">
        <v>0</v>
      </c>
      <c r="P18" s="22">
        <f>NPV(0.1,R18:S18)+Q18</f>
        <v>7768.5950413223109</v>
      </c>
      <c r="Q18" s="22">
        <v>-20000</v>
      </c>
      <c r="R18" s="22">
        <v>16000</v>
      </c>
      <c r="S18" s="22">
        <f>R18</f>
        <v>16000</v>
      </c>
      <c r="U18" t="s">
        <v>18</v>
      </c>
      <c r="V18" s="1">
        <v>0.4</v>
      </c>
      <c r="W18" s="1">
        <f>V18/V20</f>
        <v>0.61538461538461542</v>
      </c>
    </row>
    <row r="19" spans="4:23" x14ac:dyDescent="0.3">
      <c r="D19" s="16"/>
      <c r="G19" s="16"/>
      <c r="H19" s="16"/>
      <c r="I19" s="22">
        <f>N18*P18+N20*P20</f>
        <v>6179.2752701843592</v>
      </c>
      <c r="J19" s="16"/>
      <c r="K19" s="16"/>
      <c r="L19" s="22"/>
      <c r="M19" s="16"/>
      <c r="N19" s="16"/>
      <c r="U19" t="s">
        <v>19</v>
      </c>
      <c r="V19" s="1">
        <v>0.25</v>
      </c>
      <c r="W19" s="1">
        <f>V19/V20</f>
        <v>0.38461538461538458</v>
      </c>
    </row>
    <row r="20" spans="4:23" x14ac:dyDescent="0.3">
      <c r="D20" s="16"/>
      <c r="E20" s="2" t="s">
        <v>29</v>
      </c>
      <c r="G20" s="16"/>
      <c r="N20" s="20">
        <f>W19</f>
        <v>0.38461538461538458</v>
      </c>
      <c r="O20" s="16" t="s">
        <v>1</v>
      </c>
      <c r="P20" s="22">
        <f>NPV(0.1,R20:S20)+Q20</f>
        <v>3636.363636363636</v>
      </c>
      <c r="Q20" s="22">
        <f>Q18</f>
        <v>-20000</v>
      </c>
      <c r="R20" s="22">
        <f>R18</f>
        <v>16000</v>
      </c>
      <c r="S20" s="22">
        <v>11000</v>
      </c>
      <c r="V20" s="1">
        <f>SUM(V18:V19)</f>
        <v>0.65</v>
      </c>
    </row>
    <row r="21" spans="4:23" x14ac:dyDescent="0.3">
      <c r="D21" s="16"/>
      <c r="E21" s="22"/>
      <c r="F21" s="21"/>
      <c r="G21" s="16"/>
    </row>
    <row r="22" spans="4:23" x14ac:dyDescent="0.3">
      <c r="E22" s="2">
        <f>H18*I19+H23*I24</f>
        <v>4661.157024793386</v>
      </c>
      <c r="G22" s="16"/>
      <c r="L22" s="2" t="s">
        <v>22</v>
      </c>
      <c r="N22" s="20">
        <f>W22</f>
        <v>0.4285714285714286</v>
      </c>
      <c r="O22" s="16" t="s">
        <v>0</v>
      </c>
      <c r="P22" s="22">
        <f>NPV(0.1,R22:S22)+Q22</f>
        <v>2314.049586776855</v>
      </c>
      <c r="Q22" s="22">
        <f>Q20</f>
        <v>-20000</v>
      </c>
      <c r="R22" s="22">
        <f>S20-1000</f>
        <v>10000</v>
      </c>
      <c r="S22" s="22">
        <f>S18</f>
        <v>16000</v>
      </c>
      <c r="U22" t="s">
        <v>20</v>
      </c>
      <c r="V22" s="1">
        <v>0.15</v>
      </c>
      <c r="W22" s="1">
        <f>V22/V24</f>
        <v>0.4285714285714286</v>
      </c>
    </row>
    <row r="23" spans="4:23" ht="15" thickBot="1" x14ac:dyDescent="0.35">
      <c r="G23" s="16"/>
      <c r="H23" s="1">
        <f>V24</f>
        <v>0.35</v>
      </c>
      <c r="I23" s="2" t="s">
        <v>1</v>
      </c>
      <c r="K23" s="16"/>
      <c r="L23" s="22">
        <f>N22*P22+N24*P24</f>
        <v>1841.7945690672941</v>
      </c>
      <c r="M23" s="16"/>
      <c r="N23" s="16"/>
      <c r="U23" t="s">
        <v>21</v>
      </c>
      <c r="V23" s="1">
        <f>1-V22-V20</f>
        <v>0.19999999999999996</v>
      </c>
      <c r="W23" s="1">
        <f>V23/V24</f>
        <v>0.57142857142857129</v>
      </c>
    </row>
    <row r="24" spans="4:23" ht="15" thickBot="1" x14ac:dyDescent="0.35">
      <c r="G24" s="16"/>
      <c r="H24" s="16"/>
      <c r="I24" s="22">
        <f>MAX(L23:L27)</f>
        <v>1841.7945690672941</v>
      </c>
      <c r="J24" s="19"/>
      <c r="K24" s="16"/>
      <c r="N24" s="20">
        <f>W23</f>
        <v>0.57142857142857129</v>
      </c>
      <c r="O24" s="16" t="s">
        <v>1</v>
      </c>
      <c r="P24" s="22">
        <f>NPV(0.1,R24:S24)+Q24</f>
        <v>1487.6033057851237</v>
      </c>
      <c r="Q24" s="22">
        <f>Q22</f>
        <v>-20000</v>
      </c>
      <c r="R24" s="22">
        <f>R22</f>
        <v>10000</v>
      </c>
      <c r="S24" s="22">
        <v>15000</v>
      </c>
      <c r="V24" s="1">
        <f>SUM(V22:V23)</f>
        <v>0.35</v>
      </c>
    </row>
    <row r="25" spans="4:23" x14ac:dyDescent="0.3">
      <c r="K25" s="16"/>
    </row>
    <row r="26" spans="4:23" x14ac:dyDescent="0.3">
      <c r="K26" s="16"/>
      <c r="L26" s="2" t="s">
        <v>23</v>
      </c>
      <c r="N26" s="20">
        <f>N22</f>
        <v>0.4285714285714286</v>
      </c>
      <c r="O26" s="16" t="s">
        <v>0</v>
      </c>
      <c r="P26" s="22">
        <f>NPV(0.1,R26:S26)+Q26</f>
        <v>3223.1404958677667</v>
      </c>
      <c r="Q26" s="22">
        <f>Q24</f>
        <v>-20000</v>
      </c>
      <c r="R26" s="22">
        <f>S20</f>
        <v>11000</v>
      </c>
      <c r="S26" s="22">
        <f>S18</f>
        <v>16000</v>
      </c>
    </row>
    <row r="27" spans="4:23" x14ac:dyDescent="0.3">
      <c r="K27" s="16"/>
      <c r="L27" s="22">
        <f>N26*P26+N28*P28</f>
        <v>861.86540731995058</v>
      </c>
      <c r="M27" s="16"/>
      <c r="N27" s="16"/>
    </row>
    <row r="28" spans="4:23" x14ac:dyDescent="0.3">
      <c r="N28" s="20">
        <f>N24</f>
        <v>0.57142857142857129</v>
      </c>
      <c r="O28" s="16" t="s">
        <v>1</v>
      </c>
      <c r="P28" s="22">
        <f>NPV(0.1,R28:S28)+Q28</f>
        <v>-909.09090909091174</v>
      </c>
      <c r="Q28" s="22">
        <f>Q26</f>
        <v>-20000</v>
      </c>
      <c r="R28" s="22">
        <f>R26</f>
        <v>11000</v>
      </c>
      <c r="S28" s="22">
        <f>R28</f>
        <v>11000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Q1</vt:lpstr>
      <vt:lpstr>Q2</vt:lpstr>
      <vt:lpstr>Q4</vt:lpstr>
      <vt:lpstr>Q5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2018-10-08T01:06:27Z</dcterms:created>
  <dcterms:modified xsi:type="dcterms:W3CDTF">2019-05-07T01:20:19Z</dcterms:modified>
</cp:coreProperties>
</file>