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12" activeTab="18"/>
  </bookViews>
  <sheets>
    <sheet name="Gráfico 1" sheetId="1" r:id="rId1"/>
    <sheet name="Gráfico 2" sheetId="2" r:id="rId2"/>
    <sheet name="Gráfico 3" sheetId="3" r:id="rId3"/>
    <sheet name="Gráfico 4" sheetId="4" r:id="rId4"/>
    <sheet name="Gráfico 5" sheetId="5" r:id="rId5"/>
    <sheet name="Gráfico 6" sheetId="6" r:id="rId6"/>
    <sheet name="Gráfico 7" sheetId="7" r:id="rId7"/>
    <sheet name="Gráfico 8" sheetId="8" r:id="rId8"/>
    <sheet name="Gráfico 9" sheetId="9" r:id="rId9"/>
    <sheet name="Gráfico 10" sheetId="10" r:id="rId10"/>
    <sheet name="Gráfico 11" sheetId="11" r:id="rId11"/>
    <sheet name="Gráfico 12" sheetId="12" r:id="rId12"/>
    <sheet name="Gráfico 13" sheetId="14" r:id="rId13"/>
    <sheet name="Gráfico 14" sheetId="15" r:id="rId14"/>
    <sheet name="gráfico 15 indexado" sheetId="23" r:id="rId15"/>
    <sheet name="Gráfico 15" sheetId="20" r:id="rId16"/>
    <sheet name="Gráfico 16" sheetId="13" r:id="rId17"/>
    <sheet name="Gráfico 17" sheetId="18" r:id="rId18"/>
    <sheet name="Gráfico 18" sheetId="19" r:id="rId19"/>
    <sheet name="Plan1" sheetId="16" r:id="rId20"/>
    <sheet name="Plan2" sheetId="17" r:id="rId21"/>
    <sheet name="Plan3" sheetId="21" r:id="rId22"/>
    <sheet name="Plan4" sheetId="22" r:id="rId23"/>
    <sheet name="Plan5" sheetId="24" r:id="rId24"/>
    <sheet name="Plan6" sheetId="25" r:id="rId25"/>
    <sheet name="Plan7" sheetId="26" r:id="rId26"/>
  </sheets>
  <externalReferences>
    <externalReference r:id="rId27"/>
    <externalReference r:id="rId28"/>
    <externalReference r:id="rId29"/>
    <externalReference r:id="rId30"/>
    <externalReference r:id="rId31"/>
  </externalReferences>
  <calcPr calcId="125725"/>
</workbook>
</file>

<file path=xl/calcChain.xml><?xml version="1.0" encoding="utf-8"?>
<calcChain xmlns="http://schemas.openxmlformats.org/spreadsheetml/2006/main">
  <c r="E27" i="4"/>
  <c r="L10" i="20" l="1"/>
  <c r="K10"/>
  <c r="J10"/>
  <c r="I10"/>
  <c r="H10"/>
  <c r="G10"/>
  <c r="F10"/>
  <c r="E10"/>
  <c r="D10"/>
  <c r="C10"/>
  <c r="L8"/>
  <c r="K8"/>
  <c r="J8"/>
  <c r="I8"/>
  <c r="H8"/>
  <c r="G8"/>
  <c r="F8"/>
  <c r="E8"/>
  <c r="D8"/>
  <c r="C8"/>
  <c r="B8"/>
  <c r="B5"/>
  <c r="B10" s="1"/>
  <c r="H21" i="11" l="1"/>
  <c r="G21"/>
  <c r="E23"/>
  <c r="D21"/>
  <c r="E21" s="1"/>
  <c r="L12" i="4" l="1"/>
  <c r="M12" s="1"/>
  <c r="M11"/>
  <c r="L11"/>
  <c r="D19" i="13" l="1"/>
  <c r="D18"/>
  <c r="D17"/>
  <c r="D16"/>
  <c r="D15"/>
  <c r="D14"/>
  <c r="D13"/>
  <c r="D12"/>
  <c r="L17" i="12" l="1"/>
  <c r="K17"/>
  <c r="J17"/>
  <c r="I17"/>
  <c r="H17"/>
  <c r="G17"/>
  <c r="F17"/>
  <c r="E17"/>
  <c r="B9" i="11"/>
  <c r="B8"/>
  <c r="F7"/>
  <c r="B7"/>
  <c r="F6"/>
  <c r="E6"/>
  <c r="D6"/>
  <c r="C6"/>
  <c r="B6" s="1"/>
  <c r="F5"/>
  <c r="E5"/>
  <c r="D5"/>
  <c r="C5"/>
  <c r="B5" s="1"/>
  <c r="F4"/>
  <c r="E4"/>
  <c r="D4"/>
  <c r="B4" s="1"/>
  <c r="C4"/>
  <c r="B3"/>
  <c r="G2"/>
  <c r="B2"/>
  <c r="B8" i="15"/>
  <c r="C8" i="7"/>
  <c r="D8" i="6"/>
  <c r="C22" i="3"/>
</calcChain>
</file>

<file path=xl/sharedStrings.xml><?xml version="1.0" encoding="utf-8"?>
<sst xmlns="http://schemas.openxmlformats.org/spreadsheetml/2006/main" count="72" uniqueCount="60">
  <si>
    <t>2.2</t>
  </si>
  <si>
    <t>3.4</t>
  </si>
  <si>
    <t>0.0</t>
  </si>
  <si>
    <t>0.3</t>
  </si>
  <si>
    <t>4.3</t>
  </si>
  <si>
    <t>1.3</t>
  </si>
  <si>
    <t>2.7</t>
  </si>
  <si>
    <t>1.1</t>
  </si>
  <si>
    <t>5.7</t>
  </si>
  <si>
    <t>3.2</t>
  </si>
  <si>
    <t>4.0</t>
  </si>
  <si>
    <t>EF</t>
  </si>
  <si>
    <t>Número de Matrículas na Educação Infantil por Etapa de Ensino e Ano, segundo a Região Geográfica e a Unidade da Federação - 2010-2013</t>
  </si>
  <si>
    <t xml:space="preserve">Unidade da Federação </t>
  </si>
  <si>
    <t>Matrículas na Educação Infantil por Etapa de Ensino e Ano</t>
  </si>
  <si>
    <t>Educação Infantil - Total</t>
  </si>
  <si>
    <t>Creche</t>
  </si>
  <si>
    <t>Pré-Escola</t>
  </si>
  <si>
    <t>Brasil</t>
  </si>
  <si>
    <t>EJA/EF 1a a 4a</t>
  </si>
  <si>
    <t>EJA/EM</t>
  </si>
  <si>
    <t>EM</t>
  </si>
  <si>
    <t>Pós</t>
  </si>
  <si>
    <t>alunos no final do ano</t>
  </si>
  <si>
    <t>Pública</t>
  </si>
  <si>
    <t>Privada</t>
  </si>
  <si>
    <t>TOTAL</t>
  </si>
  <si>
    <t xml:space="preserve"> Número de matrículas em graduação na rede federal de educação superior                  (em milhares)</t>
  </si>
  <si>
    <t>presencial</t>
  </si>
  <si>
    <t>a distância</t>
  </si>
  <si>
    <t>total</t>
  </si>
  <si>
    <t>Fonte INEP e CAPES/MEC</t>
  </si>
  <si>
    <t>Brasil - Evolução do Ensino Superior                   1968-2012</t>
  </si>
  <si>
    <t>Ano</t>
  </si>
  <si>
    <t>Instituições</t>
  </si>
  <si>
    <t>Cursos</t>
  </si>
  <si>
    <t>Concluintes</t>
  </si>
  <si>
    <t>Total</t>
  </si>
  <si>
    <t>BRASIL</t>
  </si>
  <si>
    <t>NORTE</t>
  </si>
  <si>
    <t>NORDESTE</t>
  </si>
  <si>
    <t>SUDESTE</t>
  </si>
  <si>
    <t>SUL</t>
  </si>
  <si>
    <t>CENTRO-OESTE</t>
  </si>
  <si>
    <t>Gráfico 2 - Brasil - Evolução das classes de renda - 2003/2006</t>
  </si>
  <si>
    <t>Fonte: NERI, Marcelo, 2010.</t>
  </si>
  <si>
    <t xml:space="preserve">Fonte Receita Federal -Demonstrativo dos Gastos Governamentais Indiretos de Natureza Tributária </t>
  </si>
  <si>
    <t>R$ 415.020,029,11</t>
  </si>
  <si>
    <t>377,6 </t>
  </si>
  <si>
    <t>556,5 </t>
  </si>
  <si>
    <t xml:space="preserve">R$ </t>
  </si>
  <si>
    <t>FUNÇÃO/SUBFUNÇÃO</t>
  </si>
  <si>
    <t>União</t>
  </si>
  <si>
    <t>Estados</t>
  </si>
  <si>
    <t>Municípios</t>
  </si>
  <si>
    <t>Fonte: STN/Consolidação das Contas Públicas . Demonstrativo da Despesa por Função - exercícios de 2000 a 2012</t>
  </si>
  <si>
    <t>série</t>
  </si>
  <si>
    <t>matriculas</t>
  </si>
  <si>
    <t>pop de 0-3</t>
  </si>
  <si>
    <t xml:space="preserve">Fonte: IBGE/Anuário Estatístico e INEP/MEC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</si>
</sst>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(* #,##0.0_);_(* \(#,##0.0\);_(* &quot;-&quot;??_);_(@_)"/>
    <numFmt numFmtId="167" formatCode="_-* #,##0.0_-;\-* #,##0.0_-;_-* &quot;-&quot;?_-;_-@_-"/>
    <numFmt numFmtId="168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9.5"/>
      <color rgb="FF000000"/>
      <name val="Arial"/>
      <family val="2"/>
    </font>
    <font>
      <sz val="8"/>
      <color theme="1"/>
      <name val="Calibri"/>
      <family val="2"/>
      <scheme val="minor"/>
    </font>
    <font>
      <sz val="9.5"/>
      <color rgb="FF000000"/>
      <name val="Calibri"/>
      <family val="2"/>
      <scheme val="minor"/>
    </font>
    <font>
      <sz val="9.5"/>
      <color rgb="FF626262"/>
      <name val="Arial"/>
      <family val="2"/>
    </font>
    <font>
      <sz val="9.5"/>
      <name val="Calibri"/>
      <family val="2"/>
      <scheme val="minor"/>
    </font>
    <font>
      <sz val="9.5"/>
      <name val="Arial"/>
      <family val="2"/>
    </font>
    <font>
      <b/>
      <sz val="11"/>
      <color theme="1"/>
      <name val="Calibri"/>
      <family val="2"/>
      <scheme val="minor"/>
    </font>
    <font>
      <sz val="12"/>
      <color rgb="FF80000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000000"/>
      <name val="Verdana"/>
      <family val="2"/>
    </font>
    <font>
      <sz val="8"/>
      <color rgb="FFFF0000"/>
      <name val="Times New Roman"/>
      <family val="1"/>
    </font>
    <font>
      <sz val="10"/>
      <color rgb="FFFF0000"/>
      <name val="Verdana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1" applyNumberFormat="1" applyFont="1"/>
    <xf numFmtId="3" fontId="0" fillId="0" borderId="0" xfId="0" applyNumberFormat="1"/>
    <xf numFmtId="2" fontId="0" fillId="0" borderId="2" xfId="0" applyNumberFormat="1" applyBorder="1"/>
    <xf numFmtId="3" fontId="3" fillId="0" borderId="0" xfId="2" applyNumberFormat="1" applyFont="1" applyAlignment="1">
      <alignment horizontal="center" vertical="center" wrapText="1"/>
    </xf>
    <xf numFmtId="1" fontId="4" fillId="0" borderId="2" xfId="2" applyNumberFormat="1" applyFont="1" applyBorder="1" applyAlignment="1">
      <alignment horizontal="center" vertical="center" wrapText="1"/>
    </xf>
    <xf numFmtId="1" fontId="4" fillId="0" borderId="4" xfId="2" applyNumberFormat="1" applyFont="1" applyBorder="1" applyAlignment="1">
      <alignment horizontal="center" vertical="center" wrapText="1"/>
    </xf>
    <xf numFmtId="164" fontId="0" fillId="0" borderId="0" xfId="1" applyNumberFormat="1" applyFont="1"/>
    <xf numFmtId="2" fontId="0" fillId="0" borderId="0" xfId="0" applyNumberFormat="1"/>
    <xf numFmtId="2" fontId="0" fillId="0" borderId="0" xfId="1" applyNumberFormat="1" applyFont="1"/>
    <xf numFmtId="43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  <xf numFmtId="3" fontId="6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1" fontId="0" fillId="0" borderId="0" xfId="0" applyNumberFormat="1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9" fillId="0" borderId="6" xfId="0" applyFont="1" applyBorder="1" applyAlignment="1">
      <alignment horizontal="justify" vertical="top" wrapText="1"/>
    </xf>
    <xf numFmtId="3" fontId="9" fillId="0" borderId="7" xfId="0" applyNumberFormat="1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43" fontId="0" fillId="0" borderId="0" xfId="1" applyFont="1"/>
    <xf numFmtId="43" fontId="9" fillId="0" borderId="0" xfId="1" applyFont="1"/>
    <xf numFmtId="0" fontId="0" fillId="0" borderId="2" xfId="0" applyBorder="1"/>
    <xf numFmtId="43" fontId="0" fillId="0" borderId="2" xfId="1" applyFont="1" applyBorder="1"/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3" fillId="0" borderId="7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20" fillId="0" borderId="3" xfId="0" applyFont="1" applyFill="1" applyBorder="1" applyAlignment="1" applyProtection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0" xfId="0" applyFont="1" applyFill="1" applyBorder="1" applyAlignment="1"/>
    <xf numFmtId="166" fontId="20" fillId="0" borderId="11" xfId="0" applyNumberFormat="1" applyFont="1" applyFill="1" applyBorder="1" applyAlignment="1"/>
    <xf numFmtId="166" fontId="20" fillId="0" borderId="12" xfId="0" applyNumberFormat="1" applyFont="1" applyFill="1" applyBorder="1" applyAlignment="1"/>
    <xf numFmtId="166" fontId="20" fillId="0" borderId="12" xfId="0" applyNumberFormat="1" applyFont="1" applyFill="1" applyBorder="1"/>
    <xf numFmtId="166" fontId="20" fillId="0" borderId="11" xfId="0" applyNumberFormat="1" applyFont="1" applyFill="1" applyBorder="1"/>
    <xf numFmtId="166" fontId="20" fillId="0" borderId="12" xfId="1" applyNumberFormat="1" applyFont="1" applyFill="1" applyBorder="1"/>
    <xf numFmtId="166" fontId="20" fillId="0" borderId="11" xfId="1" applyNumberFormat="1" applyFont="1" applyFill="1" applyBorder="1"/>
    <xf numFmtId="168" fontId="0" fillId="0" borderId="0" xfId="0" applyNumberFormat="1"/>
    <xf numFmtId="0" fontId="25" fillId="0" borderId="0" xfId="0" applyFont="1"/>
    <xf numFmtId="3" fontId="26" fillId="0" borderId="0" xfId="0" applyNumberFormat="1" applyFont="1"/>
    <xf numFmtId="164" fontId="0" fillId="0" borderId="0" xfId="0" applyNumberFormat="1"/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/>
    <xf numFmtId="0" fontId="21" fillId="0" borderId="0" xfId="0" applyFont="1" applyBorder="1"/>
    <xf numFmtId="0" fontId="20" fillId="0" borderId="0" xfId="0" applyFont="1" applyFill="1" applyBorder="1" applyAlignment="1"/>
    <xf numFmtId="166" fontId="20" fillId="0" borderId="0" xfId="0" applyNumberFormat="1" applyFont="1" applyFill="1" applyBorder="1" applyAlignment="1"/>
    <xf numFmtId="0" fontId="22" fillId="0" borderId="0" xfId="0" applyFont="1" applyBorder="1"/>
    <xf numFmtId="166" fontId="23" fillId="0" borderId="0" xfId="0" applyNumberFormat="1" applyFont="1" applyFill="1" applyBorder="1" applyAlignment="1"/>
    <xf numFmtId="166" fontId="20" fillId="0" borderId="0" xfId="0" applyNumberFormat="1" applyFont="1" applyFill="1" applyBorder="1"/>
    <xf numFmtId="166" fontId="23" fillId="0" borderId="0" xfId="0" applyNumberFormat="1" applyFont="1" applyFill="1" applyBorder="1"/>
    <xf numFmtId="166" fontId="20" fillId="0" borderId="0" xfId="1" applyNumberFormat="1" applyFont="1" applyFill="1" applyBorder="1"/>
    <xf numFmtId="167" fontId="21" fillId="0" borderId="0" xfId="0" applyNumberFormat="1" applyFont="1" applyBorder="1"/>
    <xf numFmtId="43" fontId="0" fillId="0" borderId="0" xfId="0" applyNumberFormat="1" applyBorder="1"/>
    <xf numFmtId="43" fontId="21" fillId="0" borderId="0" xfId="0" applyNumberFormat="1" applyFont="1" applyBorder="1"/>
    <xf numFmtId="0" fontId="24" fillId="0" borderId="0" xfId="0" applyFont="1" applyBorder="1"/>
    <xf numFmtId="0" fontId="17" fillId="0" borderId="0" xfId="0" applyFont="1" applyBorder="1"/>
    <xf numFmtId="43" fontId="17" fillId="0" borderId="0" xfId="1" applyFont="1" applyBorder="1"/>
    <xf numFmtId="3" fontId="17" fillId="0" borderId="0" xfId="0" applyNumberFormat="1" applyFont="1" applyBorder="1"/>
    <xf numFmtId="43" fontId="17" fillId="0" borderId="0" xfId="1" applyFont="1" applyBorder="1" applyAlignment="1">
      <alignment horizontal="right"/>
    </xf>
    <xf numFmtId="0" fontId="17" fillId="0" borderId="0" xfId="0" applyFont="1" applyBorder="1" applyAlignment="1">
      <alignment wrapText="1"/>
    </xf>
    <xf numFmtId="43" fontId="17" fillId="0" borderId="0" xfId="0" applyNumberFormat="1" applyFont="1" applyBorder="1"/>
    <xf numFmtId="0" fontId="16" fillId="0" borderId="0" xfId="0" applyFont="1" applyBorder="1"/>
    <xf numFmtId="3" fontId="3" fillId="0" borderId="0" xfId="2" applyNumberFormat="1" applyFont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 wrapText="1"/>
    </xf>
    <xf numFmtId="11" fontId="4" fillId="0" borderId="2" xfId="2" applyNumberFormat="1" applyFont="1" applyBorder="1" applyAlignment="1">
      <alignment horizontal="center" vertical="center" wrapText="1"/>
    </xf>
    <xf numFmtId="11" fontId="4" fillId="0" borderId="4" xfId="2" applyNumberFormat="1" applyFont="1" applyBorder="1" applyAlignment="1">
      <alignment horizontal="center" vertical="center" wrapText="1"/>
    </xf>
    <xf numFmtId="3" fontId="5" fillId="0" borderId="4" xfId="2" applyNumberFormat="1" applyFont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15" fillId="0" borderId="0" xfId="0" applyFont="1" applyBorder="1" applyAlignment="1">
      <alignment horizontal="left" vertical="top"/>
    </xf>
  </cellXfs>
  <cellStyles count="3">
    <cellStyle name="Normal" xfId="0" builtinId="0"/>
    <cellStyle name="Normal 9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Gráfico 1 - Evolução da taxa de crescimento do PIB </a:t>
            </a:r>
          </a:p>
          <a:p>
            <a:pPr>
              <a:defRPr sz="1400"/>
            </a:pPr>
            <a:r>
              <a:rPr lang="pt-BR" sz="1400"/>
              <a:t>1996/2013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howVal val="1"/>
          </c:dLbls>
          <c:cat>
            <c:numRef>
              <c:f>[1]Plan11!$C$1:$C$18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[1]Plan11!$D$1:$D$18</c:f>
              <c:numCache>
                <c:formatCode>General</c:formatCode>
                <c:ptCount val="18"/>
                <c:pt idx="0">
                  <c:v>2.2000000000000002</c:v>
                </c:pt>
                <c:pt idx="1">
                  <c:v>3.4</c:v>
                </c:pt>
                <c:pt idx="2">
                  <c:v>0</c:v>
                </c:pt>
                <c:pt idx="3">
                  <c:v>0.3</c:v>
                </c:pt>
                <c:pt idx="4">
                  <c:v>4.3</c:v>
                </c:pt>
                <c:pt idx="5">
                  <c:v>1.3</c:v>
                </c:pt>
                <c:pt idx="6">
                  <c:v>2.7</c:v>
                </c:pt>
                <c:pt idx="7">
                  <c:v>1.1000000000000001</c:v>
                </c:pt>
                <c:pt idx="8">
                  <c:v>5.7</c:v>
                </c:pt>
                <c:pt idx="9">
                  <c:v>3.2</c:v>
                </c:pt>
                <c:pt idx="10">
                  <c:v>4</c:v>
                </c:pt>
                <c:pt idx="11">
                  <c:v>6.1</c:v>
                </c:pt>
                <c:pt idx="12">
                  <c:v>5.2</c:v>
                </c:pt>
                <c:pt idx="13">
                  <c:v>-3</c:v>
                </c:pt>
                <c:pt idx="14">
                  <c:v>7.5</c:v>
                </c:pt>
                <c:pt idx="15">
                  <c:v>2.7</c:v>
                </c:pt>
                <c:pt idx="16">
                  <c:v>0.9</c:v>
                </c:pt>
                <c:pt idx="17">
                  <c:v>2.2999999999999998</c:v>
                </c:pt>
              </c:numCache>
            </c:numRef>
          </c:val>
        </c:ser>
        <c:marker val="1"/>
        <c:axId val="95970816"/>
        <c:axId val="95972352"/>
      </c:lineChart>
      <c:catAx>
        <c:axId val="95970816"/>
        <c:scaling>
          <c:orientation val="minMax"/>
        </c:scaling>
        <c:axPos val="b"/>
        <c:numFmt formatCode="General" sourceLinked="1"/>
        <c:majorTickMark val="none"/>
        <c:tickLblPos val="nextTo"/>
        <c:crossAx val="95972352"/>
        <c:crosses val="autoZero"/>
        <c:auto val="1"/>
        <c:lblAlgn val="ctr"/>
        <c:lblOffset val="100"/>
      </c:catAx>
      <c:valAx>
        <c:axId val="959723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taxa de crescimento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59708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</c:chart>
  <c:printSettings>
    <c:headerFooter/>
    <c:pageMargins b="0.78740157499999996" l="0.511811024" r="0.511811024" t="0.78740157499999996" header="0.31496062000000091" footer="0.3149606200000009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10 - Brasil Ensino Superior </a:t>
            </a:r>
          </a:p>
          <a:p>
            <a:pPr>
              <a:defRPr/>
            </a:pPr>
            <a:r>
              <a:rPr lang="pt-BR" sz="1200"/>
              <a:t>Taxa de Escolarização Bruta- 1960/2012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numRef>
              <c:f>[2]Plan2!$A$3:$A$11</c:f>
              <c:numCache>
                <c:formatCode>General</c:formatCode>
                <c:ptCount val="9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2009</c:v>
                </c:pt>
                <c:pt idx="8">
                  <c:v>2012</c:v>
                </c:pt>
              </c:numCache>
            </c:numRef>
          </c:cat>
          <c:val>
            <c:numRef>
              <c:f>[2]Plan2!$B$3:$B$11</c:f>
              <c:numCache>
                <c:formatCode>General</c:formatCode>
                <c:ptCount val="9"/>
                <c:pt idx="0">
                  <c:v>1.1000000000000001</c:v>
                </c:pt>
                <c:pt idx="1">
                  <c:v>3.6</c:v>
                </c:pt>
                <c:pt idx="2">
                  <c:v>8.3000000000000007</c:v>
                </c:pt>
                <c:pt idx="3">
                  <c:v>8.1999999999999993</c:v>
                </c:pt>
                <c:pt idx="4">
                  <c:v>9.4</c:v>
                </c:pt>
                <c:pt idx="5">
                  <c:v>12.3</c:v>
                </c:pt>
                <c:pt idx="6">
                  <c:v>19.899999999999999</c:v>
                </c:pt>
                <c:pt idx="7">
                  <c:v>26.7</c:v>
                </c:pt>
                <c:pt idx="8">
                  <c:v>28.7</c:v>
                </c:pt>
              </c:numCache>
            </c:numRef>
          </c:val>
        </c:ser>
        <c:gapWidth val="95"/>
        <c:gapDepth val="95"/>
        <c:shape val="cylinder"/>
        <c:axId val="98463744"/>
        <c:axId val="98465280"/>
        <c:axId val="0"/>
      </c:bar3DChart>
      <c:catAx>
        <c:axId val="98463744"/>
        <c:scaling>
          <c:orientation val="minMax"/>
        </c:scaling>
        <c:axPos val="b"/>
        <c:numFmt formatCode="General" sourceLinked="1"/>
        <c:majorTickMark val="none"/>
        <c:tickLblPos val="nextTo"/>
        <c:crossAx val="98465280"/>
        <c:crosses val="autoZero"/>
        <c:auto val="1"/>
        <c:lblAlgn val="ctr"/>
        <c:lblOffset val="100"/>
      </c:catAx>
      <c:valAx>
        <c:axId val="98465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84637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11 - Brasil/</a:t>
            </a:r>
            <a:r>
              <a:rPr lang="pt-BR" sz="1200" baseline="0"/>
              <a:t> Evolução da Matrícula no Ensino Superior em Curso </a:t>
            </a:r>
            <a:r>
              <a:rPr lang="pt-BR" sz="1200"/>
              <a:t> de Graduação por dependência administrativa - 1955/2012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Pública</c:v>
          </c:tx>
          <c:cat>
            <c:numRef>
              <c:f>[4]Plan3!$A$54:$A$61</c:f>
              <c:numCache>
                <c:formatCode>General</c:formatCode>
                <c:ptCount val="8"/>
                <c:pt idx="0">
                  <c:v>1955</c:v>
                </c:pt>
                <c:pt idx="1">
                  <c:v>1975</c:v>
                </c:pt>
                <c:pt idx="2">
                  <c:v>1979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[4]Plan3!$B$54:$B$61</c:f>
              <c:numCache>
                <c:formatCode>General</c:formatCode>
                <c:ptCount val="8"/>
                <c:pt idx="0">
                  <c:v>3.9024999999999997E-2</c:v>
                </c:pt>
                <c:pt idx="1">
                  <c:v>0.41022500000000001</c:v>
                </c:pt>
                <c:pt idx="2">
                  <c:v>0.46230300000000002</c:v>
                </c:pt>
                <c:pt idx="3">
                  <c:v>0.49224200000000001</c:v>
                </c:pt>
                <c:pt idx="4">
                  <c:v>0.57862499999999994</c:v>
                </c:pt>
                <c:pt idx="5">
                  <c:v>0.88702599999999998</c:v>
                </c:pt>
                <c:pt idx="6">
                  <c:v>1.6432979999999999</c:v>
                </c:pt>
                <c:pt idx="7">
                  <c:v>1.897376</c:v>
                </c:pt>
              </c:numCache>
            </c:numRef>
          </c:val>
        </c:ser>
        <c:ser>
          <c:idx val="1"/>
          <c:order val="1"/>
          <c:tx>
            <c:v>Privada</c:v>
          </c:tx>
          <c:cat>
            <c:numRef>
              <c:f>[4]Plan3!$A$54:$A$61</c:f>
              <c:numCache>
                <c:formatCode>General</c:formatCode>
                <c:ptCount val="8"/>
                <c:pt idx="0">
                  <c:v>1955</c:v>
                </c:pt>
                <c:pt idx="1">
                  <c:v>1975</c:v>
                </c:pt>
                <c:pt idx="2">
                  <c:v>1979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[4]Plan3!$C$54:$C$61</c:f>
              <c:numCache>
                <c:formatCode>General</c:formatCode>
                <c:ptCount val="8"/>
                <c:pt idx="0">
                  <c:v>3.6498999999999997E-2</c:v>
                </c:pt>
                <c:pt idx="1">
                  <c:v>0.662323</c:v>
                </c:pt>
                <c:pt idx="2">
                  <c:v>0.84949600000000003</c:v>
                </c:pt>
                <c:pt idx="3">
                  <c:v>0.88505400000000001</c:v>
                </c:pt>
                <c:pt idx="4">
                  <c:v>0.96145499999999995</c:v>
                </c:pt>
                <c:pt idx="5">
                  <c:v>1.8072189999999999</c:v>
                </c:pt>
                <c:pt idx="6">
                  <c:v>4.7360009999999999</c:v>
                </c:pt>
                <c:pt idx="7">
                  <c:v>5.1403119999999998</c:v>
                </c:pt>
              </c:numCache>
            </c:numRef>
          </c:val>
        </c:ser>
        <c:ser>
          <c:idx val="2"/>
          <c:order val="2"/>
          <c:tx>
            <c:v>TOTAL</c:v>
          </c:tx>
          <c:cat>
            <c:numRef>
              <c:f>[4]Plan3!$A$54:$A$61</c:f>
              <c:numCache>
                <c:formatCode>General</c:formatCode>
                <c:ptCount val="8"/>
                <c:pt idx="0">
                  <c:v>1955</c:v>
                </c:pt>
                <c:pt idx="1">
                  <c:v>1975</c:v>
                </c:pt>
                <c:pt idx="2">
                  <c:v>1979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2012</c:v>
                </c:pt>
              </c:numCache>
            </c:numRef>
          </c:cat>
          <c:val>
            <c:numRef>
              <c:f>[4]Plan3!$D$54:$D$61</c:f>
              <c:numCache>
                <c:formatCode>General</c:formatCode>
                <c:ptCount val="8"/>
                <c:pt idx="0">
                  <c:v>7.5523999999999994E-2</c:v>
                </c:pt>
                <c:pt idx="1">
                  <c:v>1.0725480000000001</c:v>
                </c:pt>
                <c:pt idx="2">
                  <c:v>1.3117989999999999</c:v>
                </c:pt>
                <c:pt idx="3">
                  <c:v>1.377386</c:v>
                </c:pt>
                <c:pt idx="4">
                  <c:v>1.5400799999999999</c:v>
                </c:pt>
                <c:pt idx="5">
                  <c:v>2.694245</c:v>
                </c:pt>
                <c:pt idx="6">
                  <c:v>6.3792989999999996</c:v>
                </c:pt>
                <c:pt idx="7">
                  <c:v>7.0376880000000002</c:v>
                </c:pt>
              </c:numCache>
            </c:numRef>
          </c:val>
        </c:ser>
        <c:axId val="98554624"/>
        <c:axId val="98556160"/>
      </c:barChart>
      <c:catAx>
        <c:axId val="98554624"/>
        <c:scaling>
          <c:orientation val="minMax"/>
        </c:scaling>
        <c:axPos val="b"/>
        <c:numFmt formatCode="General" sourceLinked="1"/>
        <c:majorTickMark val="none"/>
        <c:tickLblPos val="nextTo"/>
        <c:crossAx val="98556160"/>
        <c:crosses val="autoZero"/>
        <c:auto val="1"/>
        <c:lblAlgn val="ctr"/>
        <c:lblOffset val="100"/>
      </c:catAx>
      <c:valAx>
        <c:axId val="98556160"/>
        <c:scaling>
          <c:orientation val="minMax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valores em milhões</a:t>
                </a:r>
              </a:p>
            </c:rich>
          </c:tx>
          <c:layout>
            <c:manualLayout>
              <c:xMode val="edge"/>
              <c:yMode val="edge"/>
              <c:x val="0.10801687763713082"/>
              <c:y val="0.29606481481481495"/>
            </c:manualLayout>
          </c:layout>
        </c:title>
        <c:numFmt formatCode="General" sourceLinked="1"/>
        <c:majorTickMark val="none"/>
        <c:tickLblPos val="none"/>
        <c:crossAx val="985546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12 - Evolução das  matrículas em Curso de Graduação na Rede Federal de Educação Superior  2003/2012  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[4]Plan2!$D$28</c:f>
              <c:strCache>
                <c:ptCount val="1"/>
                <c:pt idx="0">
                  <c:v>presencial</c:v>
                </c:pt>
              </c:strCache>
            </c:strRef>
          </c:tx>
          <c:cat>
            <c:numRef>
              <c:f>[4]Plan2!$E$27:$L$27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2012</c:v>
                </c:pt>
              </c:numCache>
            </c:numRef>
          </c:cat>
          <c:val>
            <c:numRef>
              <c:f>[4]Plan2!$E$28:$L$28</c:f>
              <c:numCache>
                <c:formatCode>General</c:formatCode>
                <c:ptCount val="8"/>
                <c:pt idx="0">
                  <c:v>567.1</c:v>
                </c:pt>
                <c:pt idx="1">
                  <c:v>574.6</c:v>
                </c:pt>
                <c:pt idx="2">
                  <c:v>579.6</c:v>
                </c:pt>
                <c:pt idx="3">
                  <c:v>589.79999999999995</c:v>
                </c:pt>
                <c:pt idx="4">
                  <c:v>615.5</c:v>
                </c:pt>
                <c:pt idx="5">
                  <c:v>643.1</c:v>
                </c:pt>
                <c:pt idx="6">
                  <c:v>849.9</c:v>
                </c:pt>
                <c:pt idx="7">
                  <c:v>985.02</c:v>
                </c:pt>
              </c:numCache>
            </c:numRef>
          </c:val>
        </c:ser>
        <c:ser>
          <c:idx val="1"/>
          <c:order val="1"/>
          <c:tx>
            <c:strRef>
              <c:f>[4]Plan2!$D$29</c:f>
              <c:strCache>
                <c:ptCount val="1"/>
                <c:pt idx="0">
                  <c:v>a distância</c:v>
                </c:pt>
              </c:strCache>
            </c:strRef>
          </c:tx>
          <c:cat>
            <c:numRef>
              <c:f>[4]Plan2!$E$27:$L$27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2012</c:v>
                </c:pt>
              </c:numCache>
            </c:numRef>
          </c:cat>
          <c:val>
            <c:numRef>
              <c:f>[4]Plan2!$E$29:$L$29</c:f>
              <c:numCache>
                <c:formatCode>General</c:formatCode>
                <c:ptCount val="8"/>
                <c:pt idx="0">
                  <c:v>16.5</c:v>
                </c:pt>
                <c:pt idx="1">
                  <c:v>18.100000000000001</c:v>
                </c:pt>
                <c:pt idx="2">
                  <c:v>15.7</c:v>
                </c:pt>
                <c:pt idx="3">
                  <c:v>17.399999999999999</c:v>
                </c:pt>
                <c:pt idx="4">
                  <c:v>25.6</c:v>
                </c:pt>
                <c:pt idx="5">
                  <c:v>55.2</c:v>
                </c:pt>
                <c:pt idx="6">
                  <c:v>84.5</c:v>
                </c:pt>
                <c:pt idx="7">
                  <c:v>102.211</c:v>
                </c:pt>
              </c:numCache>
            </c:numRef>
          </c:val>
        </c:ser>
        <c:ser>
          <c:idx val="2"/>
          <c:order val="2"/>
          <c:tx>
            <c:strRef>
              <c:f>[4]Plan2!$D$30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[4]Plan2!$E$27:$L$27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2012</c:v>
                </c:pt>
              </c:numCache>
            </c:numRef>
          </c:cat>
          <c:val>
            <c:numRef>
              <c:f>[4]Plan2!$E$30:$L$30</c:f>
              <c:numCache>
                <c:formatCode>General</c:formatCode>
                <c:ptCount val="8"/>
                <c:pt idx="0">
                  <c:v>583.6</c:v>
                </c:pt>
                <c:pt idx="1">
                  <c:v>592.70000000000005</c:v>
                </c:pt>
                <c:pt idx="2">
                  <c:v>595.30000000000007</c:v>
                </c:pt>
                <c:pt idx="3">
                  <c:v>607.19999999999993</c:v>
                </c:pt>
                <c:pt idx="4">
                  <c:v>641.1</c:v>
                </c:pt>
                <c:pt idx="5">
                  <c:v>698.30000000000007</c:v>
                </c:pt>
                <c:pt idx="6">
                  <c:v>934.4</c:v>
                </c:pt>
                <c:pt idx="7">
                  <c:v>1087.231</c:v>
                </c:pt>
              </c:numCache>
            </c:numRef>
          </c:val>
        </c:ser>
        <c:gapWidth val="95"/>
        <c:gapDepth val="95"/>
        <c:shape val="cylinder"/>
        <c:axId val="97777536"/>
        <c:axId val="97779072"/>
        <c:axId val="0"/>
      </c:bar3DChart>
      <c:catAx>
        <c:axId val="97777536"/>
        <c:scaling>
          <c:orientation val="minMax"/>
        </c:scaling>
        <c:axPos val="b"/>
        <c:numFmt formatCode="General" sourceLinked="1"/>
        <c:majorTickMark val="none"/>
        <c:tickLblPos val="nextTo"/>
        <c:crossAx val="97779072"/>
        <c:crosses val="autoZero"/>
        <c:auto val="1"/>
        <c:lblAlgn val="ctr"/>
        <c:lblOffset val="100"/>
      </c:catAx>
      <c:valAx>
        <c:axId val="97779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valores em milhares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7775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/>
              <a:t>Gráfico 13 -  Brasil- Evolução da Matrícula em Cursos de Graduação à Distância - 2001/2012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10086111111111112"/>
          <c:y val="0"/>
        </c:manualLayout>
      </c:layout>
    </c:title>
    <c:view3D>
      <c:perspective val="30"/>
    </c:view3D>
    <c:plotArea>
      <c:layout>
        <c:manualLayout>
          <c:layoutTarget val="inner"/>
          <c:xMode val="edge"/>
          <c:yMode val="edge"/>
          <c:x val="7.279177602799651E-2"/>
          <c:y val="0.24550056380690258"/>
          <c:w val="0.89665266841644797"/>
          <c:h val="0.50246214045831783"/>
        </c:manualLayout>
      </c:layout>
      <c:bar3DChart>
        <c:barDir val="col"/>
        <c:grouping val="standard"/>
        <c:ser>
          <c:idx val="0"/>
          <c:order val="0"/>
          <c:cat>
            <c:numRef>
              <c:f>'Gráfico 13'!$A$7:$A$18</c:f>
              <c:numCache>
                <c:formatCode>General</c:formatCod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'Gráfico 13'!$B$7:$B$18</c:f>
              <c:numCache>
                <c:formatCode>_-* #,##0_-;\-* #,##0_-;_-* "-"??_-;_-@_-</c:formatCode>
                <c:ptCount val="12"/>
                <c:pt idx="0">
                  <c:v>5.359</c:v>
                </c:pt>
                <c:pt idx="1">
                  <c:v>40.713999999999999</c:v>
                </c:pt>
                <c:pt idx="2">
                  <c:v>49.911000000000001</c:v>
                </c:pt>
                <c:pt idx="3">
                  <c:v>59.610999999999997</c:v>
                </c:pt>
                <c:pt idx="4">
                  <c:v>114.642</c:v>
                </c:pt>
                <c:pt idx="5">
                  <c:v>207.20599999999999</c:v>
                </c:pt>
                <c:pt idx="6">
                  <c:v>369.76600000000002</c:v>
                </c:pt>
                <c:pt idx="7">
                  <c:v>727.96100000000001</c:v>
                </c:pt>
                <c:pt idx="8">
                  <c:v>838.125</c:v>
                </c:pt>
                <c:pt idx="9">
                  <c:v>930.17899999999997</c:v>
                </c:pt>
                <c:pt idx="10" formatCode="#,##0">
                  <c:v>992.92</c:v>
                </c:pt>
                <c:pt idx="11">
                  <c:v>1113.8499999999999</c:v>
                </c:pt>
              </c:numCache>
            </c:numRef>
          </c:val>
        </c:ser>
        <c:dLbls>
          <c:showVal val="1"/>
        </c:dLbls>
        <c:shape val="cylinder"/>
        <c:axId val="105183104"/>
        <c:axId val="105184640"/>
        <c:axId val="97410112"/>
      </c:bar3DChart>
      <c:catAx>
        <c:axId val="105183104"/>
        <c:scaling>
          <c:orientation val="minMax"/>
        </c:scaling>
        <c:axPos val="b"/>
        <c:numFmt formatCode="General" sourceLinked="0"/>
        <c:tickLblPos val="nextTo"/>
        <c:crossAx val="105184640"/>
        <c:crosses val="autoZero"/>
        <c:auto val="1"/>
        <c:lblAlgn val="ctr"/>
        <c:lblOffset val="100"/>
      </c:catAx>
      <c:valAx>
        <c:axId val="105184640"/>
        <c:scaling>
          <c:orientation val="minMax"/>
        </c:scaling>
        <c:delete val="1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valores</a:t>
                </a:r>
                <a:r>
                  <a:rPr lang="pt-BR" baseline="0"/>
                  <a:t> em milhares</a:t>
                </a:r>
                <a:endParaRPr lang="pt-BR"/>
              </a:p>
            </c:rich>
          </c:tx>
          <c:layout/>
        </c:title>
        <c:numFmt formatCode="_-* #,##0_-;\-* #,##0_-;_-* &quot;-&quot;??_-;_-@_-" sourceLinked="1"/>
        <c:tickLblPos val="none"/>
        <c:crossAx val="105183104"/>
        <c:crosses val="autoZero"/>
        <c:crossBetween val="between"/>
      </c:valAx>
      <c:serAx>
        <c:axId val="97410112"/>
        <c:scaling>
          <c:orientation val="minMax"/>
        </c:scaling>
        <c:delete val="1"/>
        <c:axPos val="b"/>
        <c:tickLblPos val="none"/>
        <c:crossAx val="105184640"/>
        <c:crosses val="autoZero"/>
      </c:ser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400"/>
              <a:t>Gráfico</a:t>
            </a:r>
            <a:r>
              <a:rPr lang="pt-BR" sz="1400" baseline="0"/>
              <a:t> 14 - Evolução da Matrícula na Pós-Graduação - 1960/2012</a:t>
            </a:r>
            <a:endParaRPr lang="pt-BR" sz="1400"/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numRef>
              <c:f>[2]Plan3!$B$127:$B$132</c:f>
              <c:numCache>
                <c:formatCode>General</c:formatCode>
                <c:ptCount val="6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1991</c:v>
                </c:pt>
                <c:pt idx="4">
                  <c:v>2000</c:v>
                </c:pt>
                <c:pt idx="5">
                  <c:v>2012</c:v>
                </c:pt>
              </c:numCache>
            </c:numRef>
          </c:cat>
          <c:val>
            <c:numRef>
              <c:f>[2]Plan3!$C$127:$C$132</c:f>
              <c:numCache>
                <c:formatCode>General</c:formatCode>
                <c:ptCount val="6"/>
                <c:pt idx="0">
                  <c:v>2489</c:v>
                </c:pt>
                <c:pt idx="1">
                  <c:v>4995</c:v>
                </c:pt>
                <c:pt idx="2">
                  <c:v>29296</c:v>
                </c:pt>
                <c:pt idx="3">
                  <c:v>41139</c:v>
                </c:pt>
                <c:pt idx="4">
                  <c:v>94739</c:v>
                </c:pt>
                <c:pt idx="5">
                  <c:v>203717</c:v>
                </c:pt>
              </c:numCache>
            </c:numRef>
          </c:val>
        </c:ser>
        <c:gapWidth val="95"/>
        <c:gapDepth val="95"/>
        <c:shape val="cylinder"/>
        <c:axId val="105224832"/>
        <c:axId val="105243008"/>
        <c:axId val="0"/>
      </c:bar3DChart>
      <c:catAx>
        <c:axId val="105224832"/>
        <c:scaling>
          <c:orientation val="minMax"/>
        </c:scaling>
        <c:axPos val="b"/>
        <c:numFmt formatCode="General" sourceLinked="1"/>
        <c:majorTickMark val="none"/>
        <c:tickLblPos val="nextTo"/>
        <c:crossAx val="105243008"/>
        <c:crosses val="autoZero"/>
        <c:auto val="1"/>
        <c:lblAlgn val="ctr"/>
        <c:lblOffset val="100"/>
      </c:catAx>
      <c:valAx>
        <c:axId val="105243008"/>
        <c:scaling>
          <c:orientation val="minMax"/>
        </c:scaling>
        <c:delete val="1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valores</a:t>
                </a:r>
                <a:r>
                  <a:rPr lang="pt-BR" baseline="0"/>
                  <a:t> em milhares</a:t>
                </a:r>
                <a:endParaRPr lang="pt-BR"/>
              </a:p>
            </c:rich>
          </c:tx>
          <c:layout/>
        </c:title>
        <c:numFmt formatCode="General" sourceLinked="1"/>
        <c:majorTickMark val="none"/>
        <c:tickLblPos val="none"/>
        <c:crossAx val="105224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/>
              <a:t>Gráfico 15- Evolução das Despesas na função Educação por nível de governo - 2002/2012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i="0" baseline="0"/>
              <a:t>(Valores atualizados pelo IGP-M (FGV) de 01/2014)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13496823877981592"/>
          <c:y val="0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4758311140829225"/>
          <c:y val="0.28864610673665791"/>
          <c:w val="0.82899082709829708"/>
          <c:h val="0.42377004957713621"/>
        </c:manualLayout>
      </c:layout>
      <c:bar3DChart>
        <c:barDir val="col"/>
        <c:grouping val="stacked"/>
        <c:ser>
          <c:idx val="0"/>
          <c:order val="0"/>
          <c:tx>
            <c:strRef>
              <c:f>'gráfico 15 indexado'!$A$2</c:f>
              <c:strCache>
                <c:ptCount val="1"/>
                <c:pt idx="0">
                  <c:v>União</c:v>
                </c:pt>
              </c:strCache>
            </c:strRef>
          </c:tx>
          <c:cat>
            <c:numRef>
              <c:f>'gráfico 15 indexado'!$B$1:$L$1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 indexado'!$B$2:$L$2</c:f>
              <c:numCache>
                <c:formatCode>0.0</c:formatCode>
                <c:ptCount val="11"/>
                <c:pt idx="0">
                  <c:v>27.398898643530835</c:v>
                </c:pt>
                <c:pt idx="1">
                  <c:v>26.296583542378031</c:v>
                </c:pt>
                <c:pt idx="2">
                  <c:v>23.929836317396052</c:v>
                </c:pt>
                <c:pt idx="3">
                  <c:v>26.142221479035861</c:v>
                </c:pt>
                <c:pt idx="4">
                  <c:v>27.048719613997143</c:v>
                </c:pt>
                <c:pt idx="5">
                  <c:v>31.577962664277177</c:v>
                </c:pt>
                <c:pt idx="6">
                  <c:v>32.911466600908248</c:v>
                </c:pt>
                <c:pt idx="7">
                  <c:v>48.929644749490478</c:v>
                </c:pt>
                <c:pt idx="8">
                  <c:v>53.3021453520793</c:v>
                </c:pt>
                <c:pt idx="9">
                  <c:v>60.411064049506244</c:v>
                </c:pt>
                <c:pt idx="10">
                  <c:v>69.778181282646358</c:v>
                </c:pt>
              </c:numCache>
            </c:numRef>
          </c:val>
        </c:ser>
        <c:ser>
          <c:idx val="1"/>
          <c:order val="1"/>
          <c:tx>
            <c:strRef>
              <c:f>'gráfico 15 indexado'!$A$3</c:f>
              <c:strCache>
                <c:ptCount val="1"/>
                <c:pt idx="0">
                  <c:v>Estados</c:v>
                </c:pt>
              </c:strCache>
            </c:strRef>
          </c:tx>
          <c:cat>
            <c:numRef>
              <c:f>'gráfico 15 indexado'!$B$1:$L$1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 indexado'!$B$3:$L$3</c:f>
              <c:numCache>
                <c:formatCode>0.0</c:formatCode>
                <c:ptCount val="11"/>
                <c:pt idx="0">
                  <c:v>48.076021817463378</c:v>
                </c:pt>
                <c:pt idx="1">
                  <c:v>71.887748689400411</c:v>
                </c:pt>
                <c:pt idx="2">
                  <c:v>64.145490982673238</c:v>
                </c:pt>
                <c:pt idx="3">
                  <c:v>69.362613860863803</c:v>
                </c:pt>
                <c:pt idx="4">
                  <c:v>76.113008558071485</c:v>
                </c:pt>
                <c:pt idx="5">
                  <c:v>80.114874800685897</c:v>
                </c:pt>
                <c:pt idx="6">
                  <c:v>88.026831068225675</c:v>
                </c:pt>
                <c:pt idx="7">
                  <c:v>94.143762073446425</c:v>
                </c:pt>
                <c:pt idx="8">
                  <c:v>91.064725956623676</c:v>
                </c:pt>
                <c:pt idx="9">
                  <c:v>99.16384522665291</c:v>
                </c:pt>
                <c:pt idx="10">
                  <c:v>89.995741807235163</c:v>
                </c:pt>
              </c:numCache>
            </c:numRef>
          </c:val>
        </c:ser>
        <c:ser>
          <c:idx val="2"/>
          <c:order val="2"/>
          <c:tx>
            <c:strRef>
              <c:f>'gráfico 15 indexado'!$A$4</c:f>
              <c:strCache>
                <c:ptCount val="1"/>
                <c:pt idx="0">
                  <c:v>Municípios</c:v>
                </c:pt>
              </c:strCache>
            </c:strRef>
          </c:tx>
          <c:cat>
            <c:numRef>
              <c:f>'gráfico 15 indexado'!$B$1:$L$1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 indexado'!$B$4:$L$4</c:f>
              <c:numCache>
                <c:formatCode>0.0</c:formatCode>
                <c:ptCount val="11"/>
                <c:pt idx="0">
                  <c:v>41.052672230255432</c:v>
                </c:pt>
                <c:pt idx="1">
                  <c:v>51.189010076671551</c:v>
                </c:pt>
                <c:pt idx="2">
                  <c:v>44.795524792889502</c:v>
                </c:pt>
                <c:pt idx="3">
                  <c:v>47.113304046246228</c:v>
                </c:pt>
                <c:pt idx="4">
                  <c:v>55.074902939168545</c:v>
                </c:pt>
                <c:pt idx="5">
                  <c:v>69.028640341580797</c:v>
                </c:pt>
                <c:pt idx="6">
                  <c:v>70.857062783092303</c:v>
                </c:pt>
                <c:pt idx="7">
                  <c:v>82.622815663853487</c:v>
                </c:pt>
                <c:pt idx="8">
                  <c:v>88.832735897764266</c:v>
                </c:pt>
                <c:pt idx="9">
                  <c:v>88.227459406835095</c:v>
                </c:pt>
                <c:pt idx="10">
                  <c:v>89.099406682869201</c:v>
                </c:pt>
              </c:numCache>
            </c:numRef>
          </c:val>
        </c:ser>
        <c:gapWidth val="95"/>
        <c:gapDepth val="95"/>
        <c:shape val="box"/>
        <c:axId val="106438656"/>
        <c:axId val="106440192"/>
        <c:axId val="0"/>
      </c:bar3DChart>
      <c:catAx>
        <c:axId val="106438656"/>
        <c:scaling>
          <c:orientation val="minMax"/>
        </c:scaling>
        <c:axPos val="b"/>
        <c:numFmt formatCode="General" sourceLinked="1"/>
        <c:majorTickMark val="none"/>
        <c:tickLblPos val="nextTo"/>
        <c:crossAx val="106440192"/>
        <c:crosses val="autoZero"/>
        <c:auto val="1"/>
        <c:lblAlgn val="ctr"/>
        <c:lblOffset val="100"/>
      </c:catAx>
      <c:valAx>
        <c:axId val="106440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Valores em bilhões</a:t>
                </a:r>
              </a:p>
            </c:rich>
          </c:tx>
          <c:layout>
            <c:manualLayout>
              <c:xMode val="edge"/>
              <c:yMode val="edge"/>
              <c:x val="4.3541731514892976E-2"/>
              <c:y val="0.36227726742490551"/>
            </c:manualLayout>
          </c:layout>
        </c:title>
        <c:numFmt formatCode="0.0" sourceLinked="1"/>
        <c:majorTickMark val="none"/>
        <c:tickLblPos val="nextTo"/>
        <c:crossAx val="1064386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[5]Plan13!$A$5</c:f>
              <c:strCache>
                <c:ptCount val="1"/>
                <c:pt idx="0">
                  <c:v>União</c:v>
                </c:pt>
              </c:strCache>
            </c:strRef>
          </c:tx>
          <c:cat>
            <c:numRef>
              <c:f>[5]Plan13!$B$4:$L$4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[5]Plan13!$B$5:$L$5</c:f>
              <c:numCache>
                <c:formatCode>General</c:formatCode>
                <c:ptCount val="11"/>
                <c:pt idx="0">
                  <c:v>13.222748096489999</c:v>
                </c:pt>
                <c:pt idx="1">
                  <c:v>14.22426957399</c:v>
                </c:pt>
                <c:pt idx="2">
                  <c:v>14.53292706291</c:v>
                </c:pt>
                <c:pt idx="3">
                  <c:v>16.187695349830001</c:v>
                </c:pt>
                <c:pt idx="4">
                  <c:v>17.3362379352</c:v>
                </c:pt>
                <c:pt idx="5">
                  <c:v>21.498340861150002</c:v>
                </c:pt>
                <c:pt idx="6">
                  <c:v>25.068823155299999</c:v>
                </c:pt>
                <c:pt idx="7">
                  <c:v>36.679526520689997</c:v>
                </c:pt>
                <c:pt idx="8">
                  <c:v>44.061617776699997</c:v>
                </c:pt>
                <c:pt idx="9">
                  <c:v>52.909474149440001</c:v>
                </c:pt>
                <c:pt idx="10">
                  <c:v>65.364018392559998</c:v>
                </c:pt>
              </c:numCache>
            </c:numRef>
          </c:val>
        </c:ser>
        <c:ser>
          <c:idx val="1"/>
          <c:order val="1"/>
          <c:tx>
            <c:strRef>
              <c:f>[5]Plan13!$A$6</c:f>
              <c:strCache>
                <c:ptCount val="1"/>
                <c:pt idx="0">
                  <c:v>Estados</c:v>
                </c:pt>
              </c:strCache>
            </c:strRef>
          </c:tx>
          <c:cat>
            <c:numRef>
              <c:f>[5]Plan13!$B$4:$L$4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[5]Plan13!$B$6:$L$6</c:f>
              <c:numCache>
                <c:formatCode>General</c:formatCode>
                <c:ptCount val="11"/>
                <c:pt idx="0">
                  <c:v>23.201557633549999</c:v>
                </c:pt>
                <c:pt idx="1">
                  <c:v>38.885306708279998</c:v>
                </c:pt>
                <c:pt idx="2">
                  <c:v>38.95646127709</c:v>
                </c:pt>
                <c:pt idx="3">
                  <c:v>42.950476215190001</c:v>
                </c:pt>
                <c:pt idx="4">
                  <c:v>48.782835016109999</c:v>
                </c:pt>
                <c:pt idx="5">
                  <c:v>54.542368829319997</c:v>
                </c:pt>
                <c:pt idx="6">
                  <c:v>67.050462616269996</c:v>
                </c:pt>
                <c:pt idx="7">
                  <c:v>70.573752076269997</c:v>
                </c:pt>
                <c:pt idx="8">
                  <c:v>75.277629475080005</c:v>
                </c:pt>
                <c:pt idx="9">
                  <c:v>86.850099201679996</c:v>
                </c:pt>
                <c:pt idx="10">
                  <c:v>84.302617445880003</c:v>
                </c:pt>
              </c:numCache>
            </c:numRef>
          </c:val>
        </c:ser>
        <c:ser>
          <c:idx val="2"/>
          <c:order val="2"/>
          <c:tx>
            <c:strRef>
              <c:f>[5]Plan13!$A$7</c:f>
              <c:strCache>
                <c:ptCount val="1"/>
                <c:pt idx="0">
                  <c:v>Municípios</c:v>
                </c:pt>
              </c:strCache>
            </c:strRef>
          </c:tx>
          <c:cat>
            <c:numRef>
              <c:f>[5]Plan13!$B$4:$L$4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[5]Plan13!$B$7:$L$7</c:f>
              <c:numCache>
                <c:formatCode>General</c:formatCode>
                <c:ptCount val="11"/>
                <c:pt idx="0">
                  <c:v>19.812078968969999</c:v>
                </c:pt>
                <c:pt idx="1">
                  <c:v>27.689006725260001</c:v>
                </c:pt>
                <c:pt idx="2">
                  <c:v>27.204953929692401</c:v>
                </c:pt>
                <c:pt idx="3">
                  <c:v>29.173336070009999</c:v>
                </c:pt>
                <c:pt idx="4">
                  <c:v>35.298958147999997</c:v>
                </c:pt>
                <c:pt idx="5">
                  <c:v>46.994837983129997</c:v>
                </c:pt>
                <c:pt idx="6">
                  <c:v>53.9721671402</c:v>
                </c:pt>
                <c:pt idx="7">
                  <c:v>61.937211559010002</c:v>
                </c:pt>
                <c:pt idx="8">
                  <c:v>73.432580045920005</c:v>
                </c:pt>
                <c:pt idx="9">
                  <c:v>77.271747422480004</c:v>
                </c:pt>
                <c:pt idx="10">
                  <c:v>83.462984419079902</c:v>
                </c:pt>
              </c:numCache>
            </c:numRef>
          </c:val>
        </c:ser>
        <c:marker val="1"/>
        <c:axId val="106365696"/>
        <c:axId val="106367232"/>
      </c:lineChart>
      <c:catAx>
        <c:axId val="106365696"/>
        <c:scaling>
          <c:orientation val="minMax"/>
        </c:scaling>
        <c:axPos val="b"/>
        <c:numFmt formatCode="General" sourceLinked="1"/>
        <c:tickLblPos val="nextTo"/>
        <c:crossAx val="106367232"/>
        <c:crosses val="autoZero"/>
        <c:auto val="1"/>
        <c:lblAlgn val="ctr"/>
        <c:lblOffset val="100"/>
      </c:catAx>
      <c:valAx>
        <c:axId val="106367232"/>
        <c:scaling>
          <c:orientation val="minMax"/>
        </c:scaling>
        <c:axPos val="l"/>
        <c:majorGridlines/>
        <c:numFmt formatCode="General" sourceLinked="1"/>
        <c:tickLblPos val="nextTo"/>
        <c:crossAx val="106365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Gráfico</a:t>
            </a:r>
            <a:r>
              <a:rPr lang="pt-BR" baseline="0"/>
              <a:t> 15- Evolução das Despesas na função Educação por nível de governo - 2002/2012</a:t>
            </a:r>
            <a:endParaRPr lang="pt-BR"/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'Gráfico 15'!$A$5</c:f>
              <c:strCache>
                <c:ptCount val="1"/>
                <c:pt idx="0">
                  <c:v>União</c:v>
                </c:pt>
              </c:strCache>
            </c:strRef>
          </c:tx>
          <c:cat>
            <c:numRef>
              <c:f>'Gráfico 15'!$B$4:$L$4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15'!$B$5:$L$5</c:f>
              <c:numCache>
                <c:formatCode>_(* #,##0.0_);_(* \(#,##0.0\);_(* "-"??_);_(@_)</c:formatCode>
                <c:ptCount val="11"/>
                <c:pt idx="0">
                  <c:v>13.222748096489999</c:v>
                </c:pt>
                <c:pt idx="1">
                  <c:v>14.22426957399</c:v>
                </c:pt>
                <c:pt idx="2">
                  <c:v>14.53292706291</c:v>
                </c:pt>
                <c:pt idx="3">
                  <c:v>16.187695349830001</c:v>
                </c:pt>
                <c:pt idx="4">
                  <c:v>17.3362379352</c:v>
                </c:pt>
                <c:pt idx="5">
                  <c:v>21.498340861150002</c:v>
                </c:pt>
                <c:pt idx="6">
                  <c:v>25.068823155299999</c:v>
                </c:pt>
                <c:pt idx="7">
                  <c:v>36.679526520689997</c:v>
                </c:pt>
                <c:pt idx="8">
                  <c:v>44.061617776699997</c:v>
                </c:pt>
                <c:pt idx="9">
                  <c:v>52.909474149440001</c:v>
                </c:pt>
                <c:pt idx="10">
                  <c:v>65.364018392559998</c:v>
                </c:pt>
              </c:numCache>
            </c:numRef>
          </c:val>
        </c:ser>
        <c:ser>
          <c:idx val="1"/>
          <c:order val="1"/>
          <c:tx>
            <c:strRef>
              <c:f>'Gráfico 15'!$A$6</c:f>
              <c:strCache>
                <c:ptCount val="1"/>
                <c:pt idx="0">
                  <c:v>Estados</c:v>
                </c:pt>
              </c:strCache>
            </c:strRef>
          </c:tx>
          <c:cat>
            <c:numRef>
              <c:f>'Gráfico 15'!$B$4:$L$4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15'!$B$6:$L$6</c:f>
              <c:numCache>
                <c:formatCode>_(* #,##0.0_);_(* \(#,##0.0\);_(* "-"??_);_(@_)</c:formatCode>
                <c:ptCount val="11"/>
                <c:pt idx="0">
                  <c:v>23.201557633549999</c:v>
                </c:pt>
                <c:pt idx="1">
                  <c:v>38.885306708279998</c:v>
                </c:pt>
                <c:pt idx="2">
                  <c:v>38.95646127709</c:v>
                </c:pt>
                <c:pt idx="3">
                  <c:v>42.950476215190001</c:v>
                </c:pt>
                <c:pt idx="4">
                  <c:v>48.782835016109999</c:v>
                </c:pt>
                <c:pt idx="5">
                  <c:v>54.542368829319997</c:v>
                </c:pt>
                <c:pt idx="6">
                  <c:v>67.050462616269996</c:v>
                </c:pt>
                <c:pt idx="7">
                  <c:v>70.573752076269997</c:v>
                </c:pt>
                <c:pt idx="8">
                  <c:v>75.277629475080005</c:v>
                </c:pt>
                <c:pt idx="9">
                  <c:v>86.850099201679996</c:v>
                </c:pt>
                <c:pt idx="10">
                  <c:v>84.302617445880003</c:v>
                </c:pt>
              </c:numCache>
            </c:numRef>
          </c:val>
        </c:ser>
        <c:ser>
          <c:idx val="2"/>
          <c:order val="2"/>
          <c:tx>
            <c:strRef>
              <c:f>'Gráfico 15'!$A$7</c:f>
              <c:strCache>
                <c:ptCount val="1"/>
                <c:pt idx="0">
                  <c:v>Municípios</c:v>
                </c:pt>
              </c:strCache>
            </c:strRef>
          </c:tx>
          <c:cat>
            <c:numRef>
              <c:f>'Gráfico 15'!$B$4:$L$4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15'!$B$7:$L$7</c:f>
              <c:numCache>
                <c:formatCode>_(* #,##0.0_);_(* \(#,##0.0\);_(* "-"??_);_(@_)</c:formatCode>
                <c:ptCount val="11"/>
                <c:pt idx="0">
                  <c:v>19.812078968969999</c:v>
                </c:pt>
                <c:pt idx="1">
                  <c:v>27.689006725260001</c:v>
                </c:pt>
                <c:pt idx="2">
                  <c:v>27.204953929692401</c:v>
                </c:pt>
                <c:pt idx="3">
                  <c:v>29.173336070009999</c:v>
                </c:pt>
                <c:pt idx="4">
                  <c:v>35.298958147999997</c:v>
                </c:pt>
                <c:pt idx="5">
                  <c:v>46.994837983129997</c:v>
                </c:pt>
                <c:pt idx="6">
                  <c:v>53.9721671402</c:v>
                </c:pt>
                <c:pt idx="7">
                  <c:v>61.937211559010002</c:v>
                </c:pt>
                <c:pt idx="8">
                  <c:v>73.432580045920005</c:v>
                </c:pt>
                <c:pt idx="9">
                  <c:v>77.271747422480004</c:v>
                </c:pt>
                <c:pt idx="10">
                  <c:v>83.462984419079902</c:v>
                </c:pt>
              </c:numCache>
            </c:numRef>
          </c:val>
        </c:ser>
        <c:gapWidth val="95"/>
        <c:gapDepth val="95"/>
        <c:shape val="box"/>
        <c:axId val="106388864"/>
        <c:axId val="106411136"/>
        <c:axId val="0"/>
      </c:bar3DChart>
      <c:catAx>
        <c:axId val="106388864"/>
        <c:scaling>
          <c:orientation val="minMax"/>
        </c:scaling>
        <c:axPos val="b"/>
        <c:numFmt formatCode="General" sourceLinked="1"/>
        <c:majorTickMark val="none"/>
        <c:tickLblPos val="nextTo"/>
        <c:crossAx val="106411136"/>
        <c:crosses val="autoZero"/>
        <c:auto val="1"/>
        <c:lblAlgn val="ctr"/>
        <c:lblOffset val="100"/>
      </c:catAx>
      <c:valAx>
        <c:axId val="106411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valores em bilhões</a:t>
                </a:r>
              </a:p>
            </c:rich>
          </c:tx>
          <c:layout/>
        </c:title>
        <c:numFmt formatCode="_(* #,##0.0_);_(* \(#,##0.0\);_(* &quot;-&quot;??_);_(@_)" sourceLinked="1"/>
        <c:majorTickMark val="none"/>
        <c:tickLblPos val="nextTo"/>
        <c:crossAx val="106388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/>
              <a:t>Gráfico 15- Evolução das Despesas na função Educação por nível de governo - 2002/2012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1" i="0" baseline="0"/>
              <a:t>(Valores atualizados pelo IGP-M (FGV) de 01/2014)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13496823877981598"/>
          <c:y val="0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0.14758311140829231"/>
          <c:y val="0.28864610673665791"/>
          <c:w val="0.82899082709829752"/>
          <c:h val="0.42377004957713621"/>
        </c:manualLayout>
      </c:layout>
      <c:bar3DChart>
        <c:barDir val="col"/>
        <c:grouping val="stacked"/>
        <c:ser>
          <c:idx val="0"/>
          <c:order val="0"/>
          <c:tx>
            <c:strRef>
              <c:f>'gráfico 15 indexado'!$A$2</c:f>
              <c:strCache>
                <c:ptCount val="1"/>
                <c:pt idx="0">
                  <c:v>União</c:v>
                </c:pt>
              </c:strCache>
            </c:strRef>
          </c:tx>
          <c:cat>
            <c:numRef>
              <c:f>'gráfico 15 indexado'!$B$1:$L$1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 indexado'!$B$2:$L$2</c:f>
              <c:numCache>
                <c:formatCode>0.0</c:formatCode>
                <c:ptCount val="11"/>
                <c:pt idx="0">
                  <c:v>27.398898643530835</c:v>
                </c:pt>
                <c:pt idx="1">
                  <c:v>26.296583542378031</c:v>
                </c:pt>
                <c:pt idx="2">
                  <c:v>23.929836317396052</c:v>
                </c:pt>
                <c:pt idx="3">
                  <c:v>26.142221479035861</c:v>
                </c:pt>
                <c:pt idx="4">
                  <c:v>27.048719613997143</c:v>
                </c:pt>
                <c:pt idx="5">
                  <c:v>31.577962664277177</c:v>
                </c:pt>
                <c:pt idx="6">
                  <c:v>32.911466600908248</c:v>
                </c:pt>
                <c:pt idx="7">
                  <c:v>48.929644749490478</c:v>
                </c:pt>
                <c:pt idx="8">
                  <c:v>53.3021453520793</c:v>
                </c:pt>
                <c:pt idx="9">
                  <c:v>60.411064049506244</c:v>
                </c:pt>
                <c:pt idx="10">
                  <c:v>69.778181282646358</c:v>
                </c:pt>
              </c:numCache>
            </c:numRef>
          </c:val>
        </c:ser>
        <c:ser>
          <c:idx val="1"/>
          <c:order val="1"/>
          <c:tx>
            <c:strRef>
              <c:f>'gráfico 15 indexado'!$A$3</c:f>
              <c:strCache>
                <c:ptCount val="1"/>
                <c:pt idx="0">
                  <c:v>Estados</c:v>
                </c:pt>
              </c:strCache>
            </c:strRef>
          </c:tx>
          <c:cat>
            <c:numRef>
              <c:f>'gráfico 15 indexado'!$B$1:$L$1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 indexado'!$B$3:$L$3</c:f>
              <c:numCache>
                <c:formatCode>0.0</c:formatCode>
                <c:ptCount val="11"/>
                <c:pt idx="0">
                  <c:v>48.076021817463378</c:v>
                </c:pt>
                <c:pt idx="1">
                  <c:v>71.887748689400411</c:v>
                </c:pt>
                <c:pt idx="2">
                  <c:v>64.145490982673238</c:v>
                </c:pt>
                <c:pt idx="3">
                  <c:v>69.362613860863803</c:v>
                </c:pt>
                <c:pt idx="4">
                  <c:v>76.113008558071485</c:v>
                </c:pt>
                <c:pt idx="5">
                  <c:v>80.114874800685897</c:v>
                </c:pt>
                <c:pt idx="6">
                  <c:v>88.026831068225675</c:v>
                </c:pt>
                <c:pt idx="7">
                  <c:v>94.143762073446425</c:v>
                </c:pt>
                <c:pt idx="8">
                  <c:v>91.064725956623676</c:v>
                </c:pt>
                <c:pt idx="9">
                  <c:v>99.16384522665291</c:v>
                </c:pt>
                <c:pt idx="10">
                  <c:v>89.995741807235163</c:v>
                </c:pt>
              </c:numCache>
            </c:numRef>
          </c:val>
        </c:ser>
        <c:ser>
          <c:idx val="2"/>
          <c:order val="2"/>
          <c:tx>
            <c:strRef>
              <c:f>'gráfico 15 indexado'!$A$4</c:f>
              <c:strCache>
                <c:ptCount val="1"/>
                <c:pt idx="0">
                  <c:v>Municípios</c:v>
                </c:pt>
              </c:strCache>
            </c:strRef>
          </c:tx>
          <c:cat>
            <c:numRef>
              <c:f>'gráfico 15 indexado'!$B$1:$L$1</c:f>
              <c:numCache>
                <c:formatCode>General</c:formatCod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'gráfico 15 indexado'!$B$4:$L$4</c:f>
              <c:numCache>
                <c:formatCode>0.0</c:formatCode>
                <c:ptCount val="11"/>
                <c:pt idx="0">
                  <c:v>41.052672230255432</c:v>
                </c:pt>
                <c:pt idx="1">
                  <c:v>51.189010076671551</c:v>
                </c:pt>
                <c:pt idx="2">
                  <c:v>44.795524792889502</c:v>
                </c:pt>
                <c:pt idx="3">
                  <c:v>47.113304046246228</c:v>
                </c:pt>
                <c:pt idx="4">
                  <c:v>55.074902939168545</c:v>
                </c:pt>
                <c:pt idx="5">
                  <c:v>69.028640341580797</c:v>
                </c:pt>
                <c:pt idx="6">
                  <c:v>70.857062783092303</c:v>
                </c:pt>
                <c:pt idx="7">
                  <c:v>82.622815663853487</c:v>
                </c:pt>
                <c:pt idx="8">
                  <c:v>88.832735897764266</c:v>
                </c:pt>
                <c:pt idx="9">
                  <c:v>88.227459406835095</c:v>
                </c:pt>
                <c:pt idx="10">
                  <c:v>89.099406682869201</c:v>
                </c:pt>
              </c:numCache>
            </c:numRef>
          </c:val>
        </c:ser>
        <c:gapWidth val="95"/>
        <c:gapDepth val="95"/>
        <c:shape val="box"/>
        <c:axId val="106516864"/>
        <c:axId val="106518400"/>
        <c:axId val="0"/>
      </c:bar3DChart>
      <c:catAx>
        <c:axId val="106516864"/>
        <c:scaling>
          <c:orientation val="minMax"/>
        </c:scaling>
        <c:axPos val="b"/>
        <c:numFmt formatCode="General" sourceLinked="1"/>
        <c:majorTickMark val="none"/>
        <c:tickLblPos val="nextTo"/>
        <c:crossAx val="106518400"/>
        <c:crosses val="autoZero"/>
        <c:auto val="1"/>
        <c:lblAlgn val="ctr"/>
        <c:lblOffset val="100"/>
      </c:catAx>
      <c:valAx>
        <c:axId val="1065184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Valores em bilhões</a:t>
                </a:r>
              </a:p>
            </c:rich>
          </c:tx>
          <c:layout>
            <c:manualLayout>
              <c:xMode val="edge"/>
              <c:yMode val="edge"/>
              <c:x val="4.3541731514892976E-2"/>
              <c:y val="0.36227726742490562"/>
            </c:manualLayout>
          </c:layout>
        </c:title>
        <c:numFmt formatCode="0.0" sourceLinked="1"/>
        <c:majorTickMark val="none"/>
        <c:tickLblPos val="nextTo"/>
        <c:crossAx val="106516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16 - Brasil - Evolução da Matrícula do Ensino Superior - 2003/2012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[3]Plan2!$B$42</c:f>
              <c:strCache>
                <c:ptCount val="1"/>
                <c:pt idx="0">
                  <c:v>Pública</c:v>
                </c:pt>
              </c:strCache>
            </c:strRef>
          </c:tx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2,06</a:t>
                    </a:r>
                  </a:p>
                </c:rich>
              </c:tx>
              <c:showVal val="1"/>
            </c:dLbl>
            <c:showVal val="1"/>
          </c:dLbls>
          <c:cat>
            <c:numRef>
              <c:f>[3]Plan2!$A$43:$A$50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2012</c:v>
                </c:pt>
              </c:numCache>
            </c:numRef>
          </c:cat>
          <c:val>
            <c:numRef>
              <c:f>[3]Plan2!$B$43:$B$50</c:f>
              <c:numCache>
                <c:formatCode>General</c:formatCode>
                <c:ptCount val="8"/>
                <c:pt idx="0">
                  <c:v>1.18</c:v>
                </c:pt>
                <c:pt idx="1">
                  <c:v>1.21</c:v>
                </c:pt>
                <c:pt idx="2">
                  <c:v>1.25</c:v>
                </c:pt>
                <c:pt idx="3">
                  <c:v>1.25</c:v>
                </c:pt>
                <c:pt idx="4">
                  <c:v>1.34</c:v>
                </c:pt>
                <c:pt idx="5">
                  <c:v>1.55</c:v>
                </c:pt>
                <c:pt idx="6">
                  <c:v>1.68</c:v>
                </c:pt>
                <c:pt idx="7">
                  <c:v>2.0698439999999998</c:v>
                </c:pt>
              </c:numCache>
            </c:numRef>
          </c:val>
        </c:ser>
        <c:ser>
          <c:idx val="1"/>
          <c:order val="1"/>
          <c:tx>
            <c:strRef>
              <c:f>[3]Plan2!$C$42</c:f>
              <c:strCache>
                <c:ptCount val="1"/>
                <c:pt idx="0">
                  <c:v>Privada</c:v>
                </c:pt>
              </c:strCache>
            </c:strRef>
          </c:tx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5,19</a:t>
                    </a:r>
                  </a:p>
                </c:rich>
              </c:tx>
              <c:showVal val="1"/>
            </c:dLbl>
            <c:showVal val="1"/>
          </c:dLbls>
          <c:cat>
            <c:numRef>
              <c:f>[3]Plan2!$A$43:$A$50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2012</c:v>
                </c:pt>
              </c:numCache>
            </c:numRef>
          </c:cat>
          <c:val>
            <c:numRef>
              <c:f>[3]Plan2!$C$43:$C$50</c:f>
              <c:numCache>
                <c:formatCode>General</c:formatCode>
                <c:ptCount val="8"/>
                <c:pt idx="0">
                  <c:v>2.76</c:v>
                </c:pt>
                <c:pt idx="1">
                  <c:v>3.01</c:v>
                </c:pt>
                <c:pt idx="2">
                  <c:v>3.32</c:v>
                </c:pt>
                <c:pt idx="3">
                  <c:v>3.63</c:v>
                </c:pt>
                <c:pt idx="4">
                  <c:v>3.91</c:v>
                </c:pt>
                <c:pt idx="5">
                  <c:v>4.26</c:v>
                </c:pt>
                <c:pt idx="6">
                  <c:v>4.76</c:v>
                </c:pt>
                <c:pt idx="7">
                  <c:v>5.1919570000000004</c:v>
                </c:pt>
              </c:numCache>
            </c:numRef>
          </c:val>
        </c:ser>
        <c:ser>
          <c:idx val="2"/>
          <c:order val="2"/>
          <c:tx>
            <c:strRef>
              <c:f>[3]Plan2!$D$42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7,26</a:t>
                    </a:r>
                  </a:p>
                </c:rich>
              </c:tx>
              <c:showVal val="1"/>
            </c:dLbl>
            <c:showVal val="1"/>
          </c:dLbls>
          <c:cat>
            <c:numRef>
              <c:f>[3]Plan2!$A$43:$A$50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2012</c:v>
                </c:pt>
              </c:numCache>
            </c:numRef>
          </c:cat>
          <c:val>
            <c:numRef>
              <c:f>[3]Plan2!$D$43:$D$50</c:f>
              <c:numCache>
                <c:formatCode>General</c:formatCode>
                <c:ptCount val="8"/>
                <c:pt idx="0">
                  <c:v>3.9399999999999995</c:v>
                </c:pt>
                <c:pt idx="1">
                  <c:v>4.22</c:v>
                </c:pt>
                <c:pt idx="2">
                  <c:v>4.57</c:v>
                </c:pt>
                <c:pt idx="3">
                  <c:v>4.88</c:v>
                </c:pt>
                <c:pt idx="4">
                  <c:v>5.25</c:v>
                </c:pt>
                <c:pt idx="5">
                  <c:v>5.81</c:v>
                </c:pt>
                <c:pt idx="6">
                  <c:v>6.4399999999999995</c:v>
                </c:pt>
                <c:pt idx="7">
                  <c:v>7.2618010000000002</c:v>
                </c:pt>
              </c:numCache>
            </c:numRef>
          </c:val>
        </c:ser>
        <c:dLbls>
          <c:showVal val="1"/>
        </c:dLbls>
        <c:marker val="1"/>
        <c:axId val="106608896"/>
        <c:axId val="106622976"/>
      </c:lineChart>
      <c:catAx>
        <c:axId val="106608896"/>
        <c:scaling>
          <c:orientation val="minMax"/>
        </c:scaling>
        <c:axPos val="b"/>
        <c:numFmt formatCode="General" sourceLinked="1"/>
        <c:majorTickMark val="none"/>
        <c:tickLblPos val="nextTo"/>
        <c:crossAx val="106622976"/>
        <c:crosses val="autoZero"/>
        <c:auto val="1"/>
        <c:lblAlgn val="ctr"/>
        <c:lblOffset val="100"/>
      </c:catAx>
      <c:valAx>
        <c:axId val="106622976"/>
        <c:scaling>
          <c:orientation val="minMax"/>
        </c:scaling>
        <c:delete val="1"/>
        <c:axPos val="l"/>
        <c:numFmt formatCode="General" sourceLinked="1"/>
        <c:tickLblPos val="none"/>
        <c:crossAx val="10660889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Gráfico 1 - Evolução da taxa de crecimento do PIB </a:t>
            </a:r>
          </a:p>
          <a:p>
            <a:pPr>
              <a:defRPr/>
            </a:pPr>
            <a:r>
              <a:rPr lang="pt-BR"/>
              <a:t>1996/2013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dLbls>
            <c:showVal val="1"/>
          </c:dLbls>
          <c:cat>
            <c:numRef>
              <c:f>[1]Plan11!$C$1:$C$18</c:f>
              <c:numCache>
                <c:formatCode>General</c:formatCode>
                <c:ptCount val="1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[1]Plan11!$D$1:$D$18</c:f>
              <c:numCache>
                <c:formatCode>General</c:formatCode>
                <c:ptCount val="18"/>
                <c:pt idx="0">
                  <c:v>2.2000000000000002</c:v>
                </c:pt>
                <c:pt idx="1">
                  <c:v>3.4</c:v>
                </c:pt>
                <c:pt idx="2">
                  <c:v>0</c:v>
                </c:pt>
                <c:pt idx="3">
                  <c:v>0.3</c:v>
                </c:pt>
                <c:pt idx="4">
                  <c:v>4.3</c:v>
                </c:pt>
                <c:pt idx="5">
                  <c:v>1.3</c:v>
                </c:pt>
                <c:pt idx="6">
                  <c:v>2.7</c:v>
                </c:pt>
                <c:pt idx="7">
                  <c:v>1.1000000000000001</c:v>
                </c:pt>
                <c:pt idx="8">
                  <c:v>5.7</c:v>
                </c:pt>
                <c:pt idx="9">
                  <c:v>3.2</c:v>
                </c:pt>
                <c:pt idx="10">
                  <c:v>4</c:v>
                </c:pt>
                <c:pt idx="11">
                  <c:v>6.1</c:v>
                </c:pt>
                <c:pt idx="12">
                  <c:v>5.2</c:v>
                </c:pt>
                <c:pt idx="13">
                  <c:v>-3</c:v>
                </c:pt>
                <c:pt idx="14">
                  <c:v>7.5</c:v>
                </c:pt>
                <c:pt idx="15">
                  <c:v>2.7</c:v>
                </c:pt>
                <c:pt idx="16">
                  <c:v>0.9</c:v>
                </c:pt>
                <c:pt idx="17">
                  <c:v>2.2999999999999998</c:v>
                </c:pt>
              </c:numCache>
            </c:numRef>
          </c:val>
        </c:ser>
        <c:gapWidth val="95"/>
        <c:overlap val="100"/>
        <c:axId val="96817920"/>
        <c:axId val="96819456"/>
      </c:barChart>
      <c:catAx>
        <c:axId val="96817920"/>
        <c:scaling>
          <c:orientation val="minMax"/>
        </c:scaling>
        <c:axPos val="b"/>
        <c:numFmt formatCode="General" sourceLinked="1"/>
        <c:majorTickMark val="none"/>
        <c:tickLblPos val="nextTo"/>
        <c:crossAx val="96819456"/>
        <c:crosses val="autoZero"/>
        <c:auto val="1"/>
        <c:lblAlgn val="ctr"/>
        <c:lblOffset val="100"/>
      </c:catAx>
      <c:valAx>
        <c:axId val="968194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68179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</c:chart>
  <c:printSettings>
    <c:headerFooter/>
    <c:pageMargins b="0.78740157499999996" l="0.511811024" r="0.511811024" t="0.78740157499999996" header="0.31496062000000202" footer="0.314960620000002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400"/>
              <a:t> Gráfico 17 - Evolução dos valores previstos para o PROUNI</a:t>
            </a:r>
            <a:r>
              <a:rPr lang="pt-BR" sz="1400" baseline="0"/>
              <a:t>  2006/2014</a:t>
            </a:r>
            <a:endParaRPr lang="pt-BR" sz="140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cat>
            <c:numRef>
              <c:f>'Gráfico 17'!$A$2:$H$2</c:f>
              <c:numCache>
                <c:formatCode>General</c:formatCode>
                <c:ptCount val="8"/>
                <c:pt idx="0">
                  <c:v>2006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'Gráfico 17'!$A$3:$H$3</c:f>
              <c:numCache>
                <c:formatCode>_-* #,##0.00_-;\-* #,##0.00_-;_-* "-"??_-;_-@_-</c:formatCode>
                <c:ptCount val="8"/>
                <c:pt idx="0">
                  <c:v>265740831</c:v>
                </c:pt>
                <c:pt idx="1">
                  <c:v>325795326</c:v>
                </c:pt>
                <c:pt idx="2">
                  <c:v>530599079</c:v>
                </c:pt>
                <c:pt idx="3">
                  <c:v>578115899</c:v>
                </c:pt>
                <c:pt idx="4">
                  <c:v>510901338</c:v>
                </c:pt>
                <c:pt idx="5">
                  <c:v>733904013</c:v>
                </c:pt>
                <c:pt idx="6">
                  <c:v>750943828</c:v>
                </c:pt>
                <c:pt idx="7">
                  <c:v>725885270</c:v>
                </c:pt>
              </c:numCache>
            </c:numRef>
          </c:val>
        </c:ser>
        <c:gapWidth val="95"/>
        <c:overlap val="100"/>
        <c:axId val="106663936"/>
        <c:axId val="106665472"/>
      </c:barChart>
      <c:catAx>
        <c:axId val="106663936"/>
        <c:scaling>
          <c:orientation val="minMax"/>
        </c:scaling>
        <c:axPos val="b"/>
        <c:numFmt formatCode="General" sourceLinked="1"/>
        <c:majorTickMark val="none"/>
        <c:tickLblPos val="nextTo"/>
        <c:crossAx val="106665472"/>
        <c:crosses val="autoZero"/>
        <c:auto val="1"/>
        <c:lblAlgn val="ctr"/>
        <c:lblOffset val="100"/>
      </c:catAx>
      <c:valAx>
        <c:axId val="106665472"/>
        <c:scaling>
          <c:orientation val="minMax"/>
        </c:scaling>
        <c:delete val="1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Valores</a:t>
                </a:r>
                <a:r>
                  <a:rPr lang="pt-BR" baseline="0"/>
                  <a:t> em milhões</a:t>
                </a:r>
                <a:endParaRPr lang="pt-BR"/>
              </a:p>
            </c:rich>
          </c:tx>
          <c:layout/>
        </c:title>
        <c:numFmt formatCode="_-* #,##0.00_-;\-* #,##0.00_-;_-* &quot;-&quot;??_-;_-@_-" sourceLinked="1"/>
        <c:majorTickMark val="none"/>
        <c:tickLblPos val="none"/>
        <c:crossAx val="1066639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400"/>
              <a:t>Gráfico 18 - FIES - Evolução do número de  contratos - 2000</a:t>
            </a:r>
            <a:r>
              <a:rPr lang="pt-BR" sz="1400" baseline="0"/>
              <a:t> - 2013</a:t>
            </a:r>
            <a:r>
              <a:rPr lang="pt-BR" sz="1400"/>
              <a:t>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numRef>
              <c:f>'Gráfico 18'!$A$9:$A$12</c:f>
              <c:numCache>
                <c:formatCode>General</c:formatCode>
                <c:ptCount val="4"/>
                <c:pt idx="0">
                  <c:v>2000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'Gráfico 18'!$D$9:$D$12</c:f>
              <c:numCache>
                <c:formatCode>General</c:formatCode>
                <c:ptCount val="4"/>
                <c:pt idx="0">
                  <c:v>102.5</c:v>
                </c:pt>
                <c:pt idx="1">
                  <c:v>153</c:v>
                </c:pt>
                <c:pt idx="2">
                  <c:v>377.6</c:v>
                </c:pt>
                <c:pt idx="3">
                  <c:v>556.5</c:v>
                </c:pt>
              </c:numCache>
            </c:numRef>
          </c:val>
        </c:ser>
        <c:axId val="106683776"/>
        <c:axId val="103736448"/>
      </c:barChart>
      <c:catAx>
        <c:axId val="106683776"/>
        <c:scaling>
          <c:orientation val="minMax"/>
        </c:scaling>
        <c:axPos val="b"/>
        <c:numFmt formatCode="General" sourceLinked="1"/>
        <c:majorTickMark val="none"/>
        <c:tickLblPos val="nextTo"/>
        <c:crossAx val="103736448"/>
        <c:crosses val="autoZero"/>
        <c:auto val="1"/>
        <c:lblAlgn val="ctr"/>
        <c:lblOffset val="100"/>
      </c:catAx>
      <c:valAx>
        <c:axId val="103736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em milhares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66837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4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Gráfico 3 - Brasil- Evolução da Matrícula na Pré-Escola  </a:t>
            </a:r>
            <a:endParaRPr lang="pt-BR" sz="1400"/>
          </a:p>
          <a:p>
            <a:pPr>
              <a:defRPr/>
            </a:pPr>
            <a:r>
              <a:rPr lang="en-US" sz="1400" b="1" i="0" baseline="0"/>
              <a:t> 1935/2013</a:t>
            </a:r>
            <a:endParaRPr lang="pt-BR" sz="1400"/>
          </a:p>
          <a:p>
            <a:pPr>
              <a:defRPr/>
            </a:pPr>
            <a:endParaRPr lang="pt-BR"/>
          </a:p>
        </c:rich>
      </c:tx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'Gráfico 3'!$C$21</c:f>
              <c:strCache>
                <c:ptCount val="1"/>
                <c:pt idx="0">
                  <c:v>série</c:v>
                </c:pt>
              </c:strCache>
            </c:strRef>
          </c:tx>
          <c:spPr>
            <a:solidFill>
              <a:srgbClr val="0070C0"/>
            </a:solidFill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cat>
            <c:numRef>
              <c:f>'Gráfico 3'!$B$22:$B$29</c:f>
              <c:numCache>
                <c:formatCode>General</c:formatCode>
                <c:ptCount val="8"/>
                <c:pt idx="0">
                  <c:v>1935</c:v>
                </c:pt>
                <c:pt idx="1">
                  <c:v>1971</c:v>
                </c:pt>
                <c:pt idx="2">
                  <c:v>1980</c:v>
                </c:pt>
                <c:pt idx="3">
                  <c:v>1991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'Gráfico 3'!$C$22:$C$29</c:f>
              <c:numCache>
                <c:formatCode>0.00</c:formatCode>
                <c:ptCount val="8"/>
                <c:pt idx="0">
                  <c:v>2.7449000000000001E-2</c:v>
                </c:pt>
                <c:pt idx="1">
                  <c:v>0.42231299999999999</c:v>
                </c:pt>
                <c:pt idx="2">
                  <c:v>1.3353170000000001</c:v>
                </c:pt>
                <c:pt idx="3">
                  <c:v>3.396074</c:v>
                </c:pt>
                <c:pt idx="4">
                  <c:v>4.4213319999999996</c:v>
                </c:pt>
                <c:pt idx="5">
                  <c:v>4.6920450000000002</c:v>
                </c:pt>
                <c:pt idx="6">
                  <c:v>4.754721</c:v>
                </c:pt>
                <c:pt idx="7">
                  <c:v>4.8604810000000001</c:v>
                </c:pt>
              </c:numCache>
            </c:numRef>
          </c:val>
        </c:ser>
        <c:shape val="cylinder"/>
        <c:axId val="97174656"/>
        <c:axId val="97176192"/>
        <c:axId val="0"/>
      </c:bar3DChart>
      <c:catAx>
        <c:axId val="97174656"/>
        <c:scaling>
          <c:orientation val="minMax"/>
        </c:scaling>
        <c:axPos val="b"/>
        <c:numFmt formatCode="General" sourceLinked="1"/>
        <c:tickLblPos val="nextTo"/>
        <c:crossAx val="97176192"/>
        <c:crosses val="autoZero"/>
        <c:auto val="1"/>
        <c:lblAlgn val="ctr"/>
        <c:lblOffset val="100"/>
      </c:catAx>
      <c:valAx>
        <c:axId val="97176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Valores em milhões</a:t>
                </a:r>
                <a:endParaRPr lang="pt-BR"/>
              </a:p>
              <a:p>
                <a:pPr>
                  <a:defRPr/>
                </a:pPr>
                <a:endParaRPr lang="pt-BR"/>
              </a:p>
            </c:rich>
          </c:tx>
          <c:layout/>
        </c:title>
        <c:numFmt formatCode="0.00" sourceLinked="1"/>
        <c:tickLblPos val="nextTo"/>
        <c:crossAx val="97174656"/>
        <c:crosses val="autoZero"/>
        <c:crossBetween val="between"/>
      </c:valAx>
      <c:dTable>
        <c:showHorzBorder val="1"/>
        <c:showVertBorder val="1"/>
        <c:showOutline val="1"/>
      </c:dTable>
    </c:plotArea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/>
              <a:t>Gráfico 4 - Brasil -Evolução da Matrícula na Creche  1997/2013</a:t>
            </a:r>
            <a:endParaRPr lang="pt-BR" sz="1400"/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numRef>
              <c:f>'Gráfico 4'!$A$11:$A$25</c:f>
              <c:numCache>
                <c:formatCode>0</c:formatCode>
                <c:ptCount val="15"/>
                <c:pt idx="0">
                  <c:v>1997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 formatCode="General">
                  <c:v>2010</c:v>
                </c:pt>
                <c:pt idx="12">
                  <c:v>2011</c:v>
                </c:pt>
                <c:pt idx="13" formatCode="General">
                  <c:v>2012</c:v>
                </c:pt>
                <c:pt idx="14" formatCode="General">
                  <c:v>2013</c:v>
                </c:pt>
              </c:numCache>
            </c:numRef>
          </c:cat>
          <c:val>
            <c:numRef>
              <c:f>'Gráfico 4'!$B$11:$B$25</c:f>
              <c:numCache>
                <c:formatCode>0.00</c:formatCode>
                <c:ptCount val="15"/>
                <c:pt idx="0">
                  <c:v>0.34801199999999999</c:v>
                </c:pt>
                <c:pt idx="1">
                  <c:v>0.91686400000000001</c:v>
                </c:pt>
                <c:pt idx="2">
                  <c:v>1.0900000000000001</c:v>
                </c:pt>
                <c:pt idx="3">
                  <c:v>1.1525110000000001</c:v>
                </c:pt>
                <c:pt idx="4">
                  <c:v>1.2375579999999999</c:v>
                </c:pt>
                <c:pt idx="5">
                  <c:v>1.3482369999999999</c:v>
                </c:pt>
                <c:pt idx="6">
                  <c:v>1.4143429999999999</c:v>
                </c:pt>
                <c:pt idx="7">
                  <c:v>1.427942</c:v>
                </c:pt>
                <c:pt idx="8">
                  <c:v>1.5795809999999999</c:v>
                </c:pt>
                <c:pt idx="9">
                  <c:v>1.751736</c:v>
                </c:pt>
                <c:pt idx="10">
                  <c:v>1.896363</c:v>
                </c:pt>
                <c:pt idx="11">
                  <c:v>2.0646529999999998</c:v>
                </c:pt>
                <c:pt idx="12">
                  <c:v>2.29</c:v>
                </c:pt>
                <c:pt idx="13">
                  <c:v>2.540791</c:v>
                </c:pt>
                <c:pt idx="14">
                  <c:v>2.7301190000000002</c:v>
                </c:pt>
              </c:numCache>
            </c:numRef>
          </c:val>
        </c:ser>
        <c:gapWidth val="95"/>
        <c:gapDepth val="95"/>
        <c:shape val="cylinder"/>
        <c:axId val="97236096"/>
        <c:axId val="97237632"/>
        <c:axId val="0"/>
      </c:bar3DChart>
      <c:catAx>
        <c:axId val="97236096"/>
        <c:scaling>
          <c:orientation val="minMax"/>
        </c:scaling>
        <c:axPos val="b"/>
        <c:numFmt formatCode="0" sourceLinked="1"/>
        <c:majorTickMark val="none"/>
        <c:tickLblPos val="nextTo"/>
        <c:crossAx val="97237632"/>
        <c:crosses val="autoZero"/>
        <c:auto val="1"/>
        <c:lblAlgn val="ctr"/>
        <c:lblOffset val="100"/>
      </c:catAx>
      <c:valAx>
        <c:axId val="97237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valores em milhões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97236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0"/>
  <c:chart>
    <c:title>
      <c:tx>
        <c:rich>
          <a:bodyPr/>
          <a:lstStyle/>
          <a:p>
            <a:pPr>
              <a:defRPr/>
            </a:pPr>
            <a:r>
              <a:rPr lang="pt-BR"/>
              <a:t>Gráfico 5 - Brasil- Evolução da Matrícula no Ensino Fundamental - 1971-2013</a:t>
            </a:r>
          </a:p>
        </c:rich>
      </c:tx>
      <c:layout/>
    </c:title>
    <c:view3D>
      <c:perspective val="30"/>
    </c:view3D>
    <c:plotArea>
      <c:layout>
        <c:manualLayout>
          <c:layoutTarget val="inner"/>
          <c:xMode val="edge"/>
          <c:yMode val="edge"/>
          <c:x val="0.12848225260186039"/>
          <c:y val="0.25563861335514881"/>
          <c:w val="0.84152456403072318"/>
          <c:h val="0.44203838156594066"/>
        </c:manualLayout>
      </c:layout>
      <c:bar3DChart>
        <c:barDir val="col"/>
        <c:grouping val="stacked"/>
        <c:ser>
          <c:idx val="0"/>
          <c:order val="0"/>
          <c:tx>
            <c:v>matrículas</c:v>
          </c:tx>
          <c:cat>
            <c:numRef>
              <c:f>[2]Plan3!$B$10:$B$16</c:f>
              <c:numCache>
                <c:formatCode>General</c:formatCode>
                <c:ptCount val="7"/>
                <c:pt idx="0">
                  <c:v>1971</c:v>
                </c:pt>
                <c:pt idx="1">
                  <c:v>1980</c:v>
                </c:pt>
                <c:pt idx="2">
                  <c:v>1991</c:v>
                </c:pt>
                <c:pt idx="3">
                  <c:v>2000</c:v>
                </c:pt>
                <c:pt idx="4">
                  <c:v>2010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[2]Plan3!$C$10:$C$16</c:f>
              <c:numCache>
                <c:formatCode>General</c:formatCode>
                <c:ptCount val="7"/>
                <c:pt idx="0">
                  <c:v>13.623388</c:v>
                </c:pt>
                <c:pt idx="1">
                  <c:v>22.148809</c:v>
                </c:pt>
                <c:pt idx="2">
                  <c:v>28.948266</c:v>
                </c:pt>
                <c:pt idx="3">
                  <c:v>35.717948</c:v>
                </c:pt>
                <c:pt idx="4">
                  <c:v>31.005341000000001</c:v>
                </c:pt>
                <c:pt idx="5">
                  <c:v>29.702497999999999</c:v>
                </c:pt>
                <c:pt idx="6">
                  <c:v>29.069281</c:v>
                </c:pt>
              </c:numCache>
            </c:numRef>
          </c:val>
        </c:ser>
        <c:gapWidth val="95"/>
        <c:gapDepth val="95"/>
        <c:shape val="cylinder"/>
        <c:axId val="97567488"/>
        <c:axId val="97569024"/>
        <c:axId val="0"/>
      </c:bar3DChart>
      <c:catAx>
        <c:axId val="97567488"/>
        <c:scaling>
          <c:orientation val="minMax"/>
        </c:scaling>
        <c:axPos val="b"/>
        <c:numFmt formatCode="General" sourceLinked="1"/>
        <c:majorTickMark val="none"/>
        <c:tickLblPos val="nextTo"/>
        <c:crossAx val="97569024"/>
        <c:crosses val="autoZero"/>
        <c:auto val="1"/>
        <c:lblAlgn val="ctr"/>
        <c:lblOffset val="100"/>
      </c:catAx>
      <c:valAx>
        <c:axId val="97569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valores em milhões</a:t>
                </a:r>
              </a:p>
            </c:rich>
          </c:tx>
          <c:layout>
            <c:manualLayout>
              <c:xMode val="edge"/>
              <c:yMode val="edge"/>
              <c:x val="0.12635937585600665"/>
              <c:y val="0.33640545759514096"/>
            </c:manualLayout>
          </c:layout>
        </c:title>
        <c:numFmt formatCode="General" sourceLinked="1"/>
        <c:majorTickMark val="none"/>
        <c:tickLblPos val="nextTo"/>
        <c:crossAx val="975674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6 - Brasil  Evolução da Matrícula na EJA- Ensino Fundamental de 1</a:t>
            </a:r>
            <a:r>
              <a:rPr lang="pt-BR" sz="1200" baseline="30000"/>
              <a:t>a</a:t>
            </a:r>
            <a:r>
              <a:rPr lang="pt-BR" sz="1200"/>
              <a:t> a 4</a:t>
            </a:r>
            <a:r>
              <a:rPr lang="pt-BR" sz="1200" baseline="30000"/>
              <a:t>a </a:t>
            </a:r>
            <a:r>
              <a:rPr lang="pt-BR" sz="1200"/>
              <a:t> séries em cursos presenciais com avaliação no processo</a:t>
            </a:r>
          </a:p>
          <a:p>
            <a:pPr>
              <a:defRPr/>
            </a:pPr>
            <a:r>
              <a:rPr lang="pt-BR" sz="1200"/>
              <a:t>1935-2001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showVal val="1"/>
          </c:dLbls>
          <c:cat>
            <c:numRef>
              <c:f>[2]Plan3!$B$146:$B$153</c:f>
              <c:numCache>
                <c:formatCode>General</c:formatCode>
                <c:ptCount val="8"/>
                <c:pt idx="0">
                  <c:v>1935</c:v>
                </c:pt>
                <c:pt idx="1">
                  <c:v>1946</c:v>
                </c:pt>
                <c:pt idx="2">
                  <c:v>1948</c:v>
                </c:pt>
                <c:pt idx="3">
                  <c:v>1950</c:v>
                </c:pt>
                <c:pt idx="4">
                  <c:v>1969</c:v>
                </c:pt>
                <c:pt idx="5">
                  <c:v>1987</c:v>
                </c:pt>
                <c:pt idx="6">
                  <c:v>1997</c:v>
                </c:pt>
                <c:pt idx="7">
                  <c:v>2001</c:v>
                </c:pt>
              </c:numCache>
            </c:numRef>
          </c:cat>
          <c:val>
            <c:numRef>
              <c:f>[2]Plan3!$C$146:$C$153</c:f>
              <c:numCache>
                <c:formatCode>General</c:formatCode>
                <c:ptCount val="8"/>
                <c:pt idx="0">
                  <c:v>83.549000000000007</c:v>
                </c:pt>
                <c:pt idx="1">
                  <c:v>155.732</c:v>
                </c:pt>
                <c:pt idx="2">
                  <c:v>731.79499999999996</c:v>
                </c:pt>
                <c:pt idx="3">
                  <c:v>798.625</c:v>
                </c:pt>
                <c:pt idx="4">
                  <c:v>719.68799999999999</c:v>
                </c:pt>
                <c:pt idx="5">
                  <c:v>848.13199999999995</c:v>
                </c:pt>
                <c:pt idx="6">
                  <c:v>899.072</c:v>
                </c:pt>
                <c:pt idx="7">
                  <c:v>1151.4290000000001</c:v>
                </c:pt>
              </c:numCache>
            </c:numRef>
          </c:val>
        </c:ser>
        <c:gapWidth val="95"/>
        <c:gapDepth val="95"/>
        <c:shape val="cylinder"/>
        <c:axId val="97630080"/>
        <c:axId val="97631616"/>
        <c:axId val="0"/>
      </c:bar3DChart>
      <c:catAx>
        <c:axId val="97630080"/>
        <c:scaling>
          <c:orientation val="minMax"/>
        </c:scaling>
        <c:axPos val="b"/>
        <c:numFmt formatCode="General" sourceLinked="1"/>
        <c:majorTickMark val="none"/>
        <c:tickLblPos val="nextTo"/>
        <c:crossAx val="97631616"/>
        <c:crosses val="autoZero"/>
        <c:auto val="1"/>
        <c:lblAlgn val="ctr"/>
        <c:lblOffset val="100"/>
      </c:catAx>
      <c:valAx>
        <c:axId val="97631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valores em milhares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6300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sz="1200"/>
              <a:t>Gráfico 7 - Brasil- </a:t>
            </a:r>
            <a:r>
              <a:rPr lang="pt-BR" sz="1200" b="1" i="0" baseline="0"/>
              <a:t>Evolução da Matrícula na EJA- Ensino Médio em cursos presenciais com avaliação no processo</a:t>
            </a:r>
            <a:endParaRPr lang="pt-BR" sz="1200"/>
          </a:p>
          <a:p>
            <a:pPr>
              <a:defRPr/>
            </a:pPr>
            <a:r>
              <a:rPr lang="pt-BR" sz="1200" b="1" i="0" baseline="0"/>
              <a:t>1987/2012</a:t>
            </a:r>
            <a:endParaRPr lang="pt-BR" sz="1200"/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numRef>
              <c:f>[2]Plan3!$B$166:$B$171</c:f>
              <c:numCache>
                <c:formatCode>General</c:formatCode>
                <c:ptCount val="6"/>
                <c:pt idx="0">
                  <c:v>1987</c:v>
                </c:pt>
                <c:pt idx="1">
                  <c:v>1997</c:v>
                </c:pt>
                <c:pt idx="2">
                  <c:v>2001</c:v>
                </c:pt>
                <c:pt idx="3">
                  <c:v>2006</c:v>
                </c:pt>
                <c:pt idx="4">
                  <c:v>2010</c:v>
                </c:pt>
                <c:pt idx="5">
                  <c:v>2012</c:v>
                </c:pt>
              </c:numCache>
            </c:numRef>
          </c:cat>
          <c:val>
            <c:numRef>
              <c:f>[2]Plan3!$C$166:$C$171</c:f>
              <c:numCache>
                <c:formatCode>General</c:formatCode>
                <c:ptCount val="6"/>
                <c:pt idx="0">
                  <c:v>0.29808699999999999</c:v>
                </c:pt>
                <c:pt idx="1">
                  <c:v>0.39092500000000002</c:v>
                </c:pt>
                <c:pt idx="2">
                  <c:v>0.98737600000000003</c:v>
                </c:pt>
                <c:pt idx="3">
                  <c:v>1.3451649999999999</c:v>
                </c:pt>
                <c:pt idx="4">
                  <c:v>1.4270039999999999</c:v>
                </c:pt>
                <c:pt idx="5">
                  <c:v>1.3458639999999999</c:v>
                </c:pt>
              </c:numCache>
            </c:numRef>
          </c:val>
        </c:ser>
        <c:gapWidth val="95"/>
        <c:gapDepth val="95"/>
        <c:shape val="cylinder"/>
        <c:axId val="97698560"/>
        <c:axId val="97700096"/>
        <c:axId val="0"/>
      </c:bar3DChart>
      <c:catAx>
        <c:axId val="97698560"/>
        <c:scaling>
          <c:orientation val="minMax"/>
        </c:scaling>
        <c:axPos val="b"/>
        <c:numFmt formatCode="General" sourceLinked="1"/>
        <c:majorTickMark val="none"/>
        <c:tickLblPos val="nextTo"/>
        <c:crossAx val="97700096"/>
        <c:crosses val="autoZero"/>
        <c:auto val="1"/>
        <c:lblAlgn val="ctr"/>
        <c:lblOffset val="100"/>
      </c:catAx>
      <c:valAx>
        <c:axId val="977000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valores em milhões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698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>
              <a:defRPr/>
            </a:pPr>
            <a:r>
              <a:rPr lang="pt-BR" sz="1400"/>
              <a:t>Gráfico 8 - Brasil - Evolução da Matrícula no Ensino Médio  - </a:t>
            </a:r>
            <a:r>
              <a:rPr lang="pt-BR" sz="1400" baseline="0"/>
              <a:t>1962/2013</a:t>
            </a:r>
            <a:endParaRPr lang="pt-BR" sz="1400"/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numRef>
              <c:f>[2]Plan3!$B$40:$B$47</c:f>
              <c:numCache>
                <c:formatCode>General</c:formatCode>
                <c:ptCount val="8"/>
                <c:pt idx="0">
                  <c:v>1962</c:v>
                </c:pt>
                <c:pt idx="1">
                  <c:v>1971</c:v>
                </c:pt>
                <c:pt idx="2">
                  <c:v>1980</c:v>
                </c:pt>
                <c:pt idx="3">
                  <c:v>1991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[2]Plan3!$C$40:$C$47</c:f>
              <c:numCache>
                <c:formatCode>General</c:formatCode>
                <c:ptCount val="8"/>
                <c:pt idx="0">
                  <c:v>0.33576099999999998</c:v>
                </c:pt>
                <c:pt idx="1">
                  <c:v>1.119421</c:v>
                </c:pt>
                <c:pt idx="2">
                  <c:v>2.8235440000000001</c:v>
                </c:pt>
                <c:pt idx="3">
                  <c:v>3.7726980000000001</c:v>
                </c:pt>
                <c:pt idx="4">
                  <c:v>8.1929479999999995</c:v>
                </c:pt>
                <c:pt idx="5">
                  <c:v>8.3576750000000004</c:v>
                </c:pt>
                <c:pt idx="6">
                  <c:v>8.3768519999999995</c:v>
                </c:pt>
                <c:pt idx="7">
                  <c:v>8.3128150000000005</c:v>
                </c:pt>
              </c:numCache>
            </c:numRef>
          </c:val>
        </c:ser>
        <c:gapWidth val="95"/>
        <c:gapDepth val="95"/>
        <c:shape val="cylinder"/>
        <c:axId val="97760000"/>
        <c:axId val="97761536"/>
        <c:axId val="0"/>
      </c:bar3DChart>
      <c:catAx>
        <c:axId val="97760000"/>
        <c:scaling>
          <c:orientation val="minMax"/>
        </c:scaling>
        <c:axPos val="b"/>
        <c:numFmt formatCode="General" sourceLinked="1"/>
        <c:majorTickMark val="none"/>
        <c:tickLblPos val="nextTo"/>
        <c:crossAx val="97761536"/>
        <c:crosses val="autoZero"/>
        <c:auto val="1"/>
        <c:lblAlgn val="ctr"/>
        <c:lblOffset val="100"/>
      </c:catAx>
      <c:valAx>
        <c:axId val="977615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valores em milhões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7760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 baseline="0"/>
              <a:t>Gráfico 9 - Percentual da população de 25 anos e mais com pelo menos o Ensino Médio completo </a:t>
            </a:r>
          </a:p>
          <a:p>
            <a:pPr>
              <a:defRPr/>
            </a:pPr>
            <a:r>
              <a:rPr lang="pt-BR" baseline="0"/>
              <a:t>Brasil e Grandes Regiões/2000-2010</a:t>
            </a:r>
            <a:endParaRPr lang="pt-B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2000</c:v>
          </c:tx>
          <c:dLbls>
            <c:showVal val="1"/>
          </c:dLbls>
          <c:cat>
            <c:strRef>
              <c:f>[3]Plan2!$M$60:$M$65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[3]Plan2!$N$60:$N$65</c:f>
              <c:numCache>
                <c:formatCode>General</c:formatCode>
                <c:ptCount val="6"/>
                <c:pt idx="0">
                  <c:v>23.1</c:v>
                </c:pt>
                <c:pt idx="1">
                  <c:v>18.7</c:v>
                </c:pt>
                <c:pt idx="2">
                  <c:v>17.3</c:v>
                </c:pt>
                <c:pt idx="3">
                  <c:v>27</c:v>
                </c:pt>
                <c:pt idx="4">
                  <c:v>22.8</c:v>
                </c:pt>
                <c:pt idx="5">
                  <c:v>24.1</c:v>
                </c:pt>
              </c:numCache>
            </c:numRef>
          </c:val>
        </c:ser>
        <c:ser>
          <c:idx val="1"/>
          <c:order val="1"/>
          <c:tx>
            <c:v>2010</c:v>
          </c:tx>
          <c:dLbls>
            <c:showVal val="1"/>
          </c:dLbls>
          <c:cat>
            <c:strRef>
              <c:f>[3]Plan2!$M$60:$M$65</c:f>
              <c:strCache>
                <c:ptCount val="6"/>
                <c:pt idx="0">
                  <c:v>BRASIL</c:v>
                </c:pt>
                <c:pt idx="1">
                  <c:v>NORTE</c:v>
                </c:pt>
                <c:pt idx="2">
                  <c:v>NORDESTE</c:v>
                </c:pt>
                <c:pt idx="3">
                  <c:v>SUDESTE</c:v>
                </c:pt>
                <c:pt idx="4">
                  <c:v>SUL</c:v>
                </c:pt>
                <c:pt idx="5">
                  <c:v>CENTRO-OESTE</c:v>
                </c:pt>
              </c:strCache>
            </c:strRef>
          </c:cat>
          <c:val>
            <c:numRef>
              <c:f>[3]Plan2!$O$60:$O$65</c:f>
              <c:numCache>
                <c:formatCode>General</c:formatCode>
                <c:ptCount val="6"/>
                <c:pt idx="0">
                  <c:v>35.799999999999997</c:v>
                </c:pt>
                <c:pt idx="1">
                  <c:v>32.1</c:v>
                </c:pt>
                <c:pt idx="2">
                  <c:v>26.6</c:v>
                </c:pt>
                <c:pt idx="3">
                  <c:v>40.1</c:v>
                </c:pt>
                <c:pt idx="4">
                  <c:v>35.9</c:v>
                </c:pt>
                <c:pt idx="5">
                  <c:v>36.200000000000003</c:v>
                </c:pt>
              </c:numCache>
            </c:numRef>
          </c:val>
        </c:ser>
        <c:axId val="98417280"/>
        <c:axId val="98435456"/>
      </c:barChart>
      <c:catAx>
        <c:axId val="98417280"/>
        <c:scaling>
          <c:orientation val="minMax"/>
        </c:scaling>
        <c:axPos val="b"/>
        <c:majorTickMark val="none"/>
        <c:tickLblPos val="nextTo"/>
        <c:crossAx val="98435456"/>
        <c:crosses val="autoZero"/>
        <c:auto val="1"/>
        <c:lblAlgn val="ctr"/>
        <c:lblOffset val="100"/>
      </c:catAx>
      <c:valAx>
        <c:axId val="984354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98417280"/>
        <c:crosses val="autoZero"/>
        <c:crossBetween val="between"/>
      </c:valAx>
    </c:plotArea>
    <c:legend>
      <c:legendPos val="r"/>
      <c:layout/>
    </c:legend>
    <c:plotVisOnly val="1"/>
  </c:chart>
  <c:txPr>
    <a:bodyPr/>
    <a:lstStyle/>
    <a:p>
      <a:pPr>
        <a:defRPr sz="900" baseline="0">
          <a:latin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63043" cy="601869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7</xdr:col>
      <xdr:colOff>0</xdr:colOff>
      <xdr:row>37</xdr:row>
      <xdr:rowOff>0</xdr:rowOff>
    </xdr:from>
    <xdr:to>
      <xdr:col>18</xdr:col>
      <xdr:colOff>552450</xdr:colOff>
      <xdr:row>51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9</xdr:row>
      <xdr:rowOff>0</xdr:rowOff>
    </xdr:from>
    <xdr:to>
      <xdr:col>10</xdr:col>
      <xdr:colOff>209550</xdr:colOff>
      <xdr:row>21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0</xdr:rowOff>
    </xdr:from>
    <xdr:to>
      <xdr:col>11</xdr:col>
      <xdr:colOff>200025</xdr:colOff>
      <xdr:row>28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123825</xdr:rowOff>
    </xdr:from>
    <xdr:to>
      <xdr:col>11</xdr:col>
      <xdr:colOff>142875</xdr:colOff>
      <xdr:row>13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2</xdr:row>
      <xdr:rowOff>123825</xdr:rowOff>
    </xdr:from>
    <xdr:to>
      <xdr:col>16</xdr:col>
      <xdr:colOff>66675</xdr:colOff>
      <xdr:row>17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161925</xdr:rowOff>
    </xdr:from>
    <xdr:to>
      <xdr:col>14</xdr:col>
      <xdr:colOff>95250</xdr:colOff>
      <xdr:row>14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304799</xdr:colOff>
      <xdr:row>4</xdr:row>
      <xdr:rowOff>152399</xdr:rowOff>
    </xdr:from>
    <xdr:to>
      <xdr:col>14</xdr:col>
      <xdr:colOff>238124</xdr:colOff>
      <xdr:row>21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123825</xdr:rowOff>
    </xdr:from>
    <xdr:to>
      <xdr:col>10</xdr:col>
      <xdr:colOff>19050</xdr:colOff>
      <xdr:row>15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6</xdr:row>
      <xdr:rowOff>66673</xdr:rowOff>
    </xdr:from>
    <xdr:to>
      <xdr:col>14</xdr:col>
      <xdr:colOff>114300</xdr:colOff>
      <xdr:row>30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0.01318</cdr:x>
      <cdr:y>0.94191</cdr:y>
    </cdr:from>
    <cdr:to>
      <cdr:x>0.93683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 rot="10800000" flipV="1">
          <a:off x="93382" y="4324353"/>
          <a:ext cx="6545544" cy="266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Fonte: STN/Consolidação das Contas Públicas . Demonstrativo da Despesa por Função - exercícios de 2000 a 2012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14</xdr:row>
      <xdr:rowOff>114300</xdr:rowOff>
    </xdr:from>
    <xdr:to>
      <xdr:col>10</xdr:col>
      <xdr:colOff>390525</xdr:colOff>
      <xdr:row>29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47624</xdr:colOff>
      <xdr:row>1</xdr:row>
      <xdr:rowOff>171450</xdr:rowOff>
    </xdr:from>
    <xdr:to>
      <xdr:col>21</xdr:col>
      <xdr:colOff>485775</xdr:colOff>
      <xdr:row>17</xdr:row>
      <xdr:rowOff>180975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23</xdr:col>
      <xdr:colOff>381001</xdr:colOff>
      <xdr:row>44</xdr:row>
      <xdr:rowOff>19051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0.31627</cdr:x>
      <cdr:y>0.93706</cdr:y>
    </cdr:from>
    <cdr:to>
      <cdr:x>0.8937</cdr:x>
      <cdr:y>0.98252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95525" y="2552700"/>
          <a:ext cx="419100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0.01318</cdr:x>
      <cdr:y>0.94191</cdr:y>
    </cdr:from>
    <cdr:to>
      <cdr:x>0.93683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 rot="10800000" flipV="1">
          <a:off x="93382" y="4324353"/>
          <a:ext cx="6545544" cy="266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Fonte: STN/Consolidação das Contas Públicas . Demonstrativo da Despesa por Função - exercícios de 2000 a 2012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542924</xdr:colOff>
      <xdr:row>0</xdr:row>
      <xdr:rowOff>180975</xdr:rowOff>
    </xdr:from>
    <xdr:to>
      <xdr:col>14</xdr:col>
      <xdr:colOff>419099</xdr:colOff>
      <xdr:row>16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4</xdr:row>
      <xdr:rowOff>152400</xdr:rowOff>
    </xdr:from>
    <xdr:to>
      <xdr:col>9</xdr:col>
      <xdr:colOff>942974</xdr:colOff>
      <xdr:row>19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3</xdr:row>
      <xdr:rowOff>19050</xdr:rowOff>
    </xdr:from>
    <xdr:to>
      <xdr:col>14</xdr:col>
      <xdr:colOff>161925</xdr:colOff>
      <xdr:row>17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0.31627</cdr:x>
      <cdr:y>0.93706</cdr:y>
    </cdr:from>
    <cdr:to>
      <cdr:x>0.8937</cdr:x>
      <cdr:y>0.98252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95525" y="2552700"/>
          <a:ext cx="419100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314325</xdr:colOff>
      <xdr:row>12</xdr:row>
      <xdr:rowOff>133350</xdr:rowOff>
    </xdr:to>
    <xdr:pic>
      <xdr:nvPicPr>
        <xdr:cNvPr id="4097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0"/>
          <a:ext cx="4581525" cy="28003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10</xdr:row>
      <xdr:rowOff>95250</xdr:rowOff>
    </xdr:from>
    <xdr:to>
      <xdr:col>11</xdr:col>
      <xdr:colOff>314325</xdr:colOff>
      <xdr:row>27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409576</xdr:colOff>
      <xdr:row>5</xdr:row>
      <xdr:rowOff>142875</xdr:rowOff>
    </xdr:from>
    <xdr:to>
      <xdr:col>16</xdr:col>
      <xdr:colOff>361950</xdr:colOff>
      <xdr:row>20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504825</xdr:colOff>
      <xdr:row>17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114299</xdr:colOff>
      <xdr:row>0</xdr:row>
      <xdr:rowOff>161925</xdr:rowOff>
    </xdr:from>
    <xdr:to>
      <xdr:col>12</xdr:col>
      <xdr:colOff>285750</xdr:colOff>
      <xdr:row>15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123825</xdr:rowOff>
    </xdr:from>
    <xdr:to>
      <xdr:col>9</xdr:col>
      <xdr:colOff>542925</xdr:colOff>
      <xdr:row>15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&#205;VEIS%20E%20SUB%20N&#205;VEIS%20DA%20EDUCA&#199;&#195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/Documents/Artigo%20remo&#231;&#227;o%20pen/dados%20artigo%20lisete%20recuper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/Documents/Artigo%20remo&#231;&#227;o%20pen/dados%20artigo%20lise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atr&#237;cula%20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/Documents/artigos/n&#205;VEIS%20E%20SUB%20N&#205;VEIS%20DA%20EDUCA&#199;&#195;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4"/>
      <sheetName val="Figura 2"/>
      <sheetName val="Plan2"/>
      <sheetName val="Plan3"/>
      <sheetName val="Plan5"/>
      <sheetName val="Plan6"/>
      <sheetName val="Plan7"/>
      <sheetName val="Plan8"/>
      <sheetName val="Plan9"/>
      <sheetName val="Plan10"/>
      <sheetName val="Gráf1"/>
      <sheetName val="Plan11"/>
      <sheetName val="Plan12"/>
      <sheetName val="Plan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C1">
            <v>1996</v>
          </cell>
          <cell r="D1">
            <v>2.2000000000000002</v>
          </cell>
        </row>
        <row r="2">
          <cell r="C2">
            <v>1997</v>
          </cell>
          <cell r="D2">
            <v>3.4</v>
          </cell>
        </row>
        <row r="3">
          <cell r="C3">
            <v>1998</v>
          </cell>
          <cell r="D3">
            <v>0</v>
          </cell>
        </row>
        <row r="4">
          <cell r="C4">
            <v>1999</v>
          </cell>
          <cell r="D4">
            <v>0.3</v>
          </cell>
        </row>
        <row r="5">
          <cell r="C5">
            <v>2000</v>
          </cell>
          <cell r="D5">
            <v>4.3</v>
          </cell>
        </row>
        <row r="6">
          <cell r="C6">
            <v>2001</v>
          </cell>
          <cell r="D6">
            <v>1.3</v>
          </cell>
        </row>
        <row r="7">
          <cell r="C7">
            <v>2002</v>
          </cell>
          <cell r="D7">
            <v>2.7</v>
          </cell>
        </row>
        <row r="8">
          <cell r="C8">
            <v>2003</v>
          </cell>
          <cell r="D8">
            <v>1.1000000000000001</v>
          </cell>
        </row>
        <row r="9">
          <cell r="C9">
            <v>2004</v>
          </cell>
          <cell r="D9">
            <v>5.7</v>
          </cell>
        </row>
        <row r="10">
          <cell r="C10">
            <v>2005</v>
          </cell>
          <cell r="D10">
            <v>3.2</v>
          </cell>
        </row>
        <row r="11">
          <cell r="C11">
            <v>2006</v>
          </cell>
          <cell r="D11">
            <v>4</v>
          </cell>
        </row>
        <row r="12">
          <cell r="C12">
            <v>2007</v>
          </cell>
          <cell r="D12">
            <v>6.1</v>
          </cell>
        </row>
        <row r="13">
          <cell r="C13">
            <v>2008</v>
          </cell>
          <cell r="D13">
            <v>5.2</v>
          </cell>
        </row>
        <row r="14">
          <cell r="C14">
            <v>2009</v>
          </cell>
          <cell r="D14">
            <v>-3</v>
          </cell>
        </row>
        <row r="15">
          <cell r="C15">
            <v>2010</v>
          </cell>
          <cell r="D15">
            <v>7.5</v>
          </cell>
        </row>
        <row r="16">
          <cell r="C16">
            <v>2011</v>
          </cell>
          <cell r="D16">
            <v>2.7</v>
          </cell>
        </row>
        <row r="17">
          <cell r="C17">
            <v>2012</v>
          </cell>
          <cell r="D17">
            <v>0.9</v>
          </cell>
        </row>
        <row r="18">
          <cell r="C18">
            <v>2013</v>
          </cell>
          <cell r="D18">
            <v>2.2999999999999998</v>
          </cell>
        </row>
      </sheetData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3"/>
      <sheetName val="Plan4"/>
      <sheetName val="Plan5"/>
      <sheetName val="Plan6"/>
      <sheetName val="Plan7"/>
    </sheetNames>
    <sheetDataSet>
      <sheetData sheetId="0">
        <row r="3">
          <cell r="A3">
            <v>1960</v>
          </cell>
          <cell r="B3">
            <v>1.1000000000000001</v>
          </cell>
        </row>
        <row r="4">
          <cell r="A4">
            <v>1970</v>
          </cell>
          <cell r="B4">
            <v>3.6</v>
          </cell>
        </row>
        <row r="5">
          <cell r="A5">
            <v>1980</v>
          </cell>
          <cell r="B5">
            <v>8.3000000000000007</v>
          </cell>
        </row>
        <row r="6">
          <cell r="A6">
            <v>1990</v>
          </cell>
          <cell r="B6">
            <v>8.1999999999999993</v>
          </cell>
        </row>
        <row r="7">
          <cell r="A7">
            <v>1995</v>
          </cell>
          <cell r="B7">
            <v>9.4</v>
          </cell>
        </row>
        <row r="8">
          <cell r="A8">
            <v>2000</v>
          </cell>
          <cell r="B8">
            <v>12.3</v>
          </cell>
        </row>
        <row r="9">
          <cell r="A9">
            <v>2005</v>
          </cell>
          <cell r="B9">
            <v>19.899999999999999</v>
          </cell>
        </row>
        <row r="10">
          <cell r="A10">
            <v>2009</v>
          </cell>
          <cell r="B10">
            <v>26.7</v>
          </cell>
        </row>
        <row r="11">
          <cell r="A11">
            <v>2012</v>
          </cell>
          <cell r="B11">
            <v>28.7</v>
          </cell>
        </row>
      </sheetData>
      <sheetData sheetId="1">
        <row r="10">
          <cell r="B10">
            <v>1971</v>
          </cell>
          <cell r="C10">
            <v>13.623388</v>
          </cell>
        </row>
        <row r="11">
          <cell r="B11">
            <v>1980</v>
          </cell>
          <cell r="C11">
            <v>22.148809</v>
          </cell>
        </row>
        <row r="12">
          <cell r="B12">
            <v>1991</v>
          </cell>
          <cell r="C12">
            <v>28.948266</v>
          </cell>
        </row>
        <row r="13">
          <cell r="B13">
            <v>2000</v>
          </cell>
          <cell r="C13">
            <v>35.717948</v>
          </cell>
        </row>
        <row r="14">
          <cell r="B14">
            <v>2010</v>
          </cell>
          <cell r="C14">
            <v>31.005341000000001</v>
          </cell>
        </row>
        <row r="15">
          <cell r="B15">
            <v>2012</v>
          </cell>
          <cell r="C15">
            <v>29.702497999999999</v>
          </cell>
        </row>
        <row r="16">
          <cell r="B16">
            <v>2013</v>
          </cell>
          <cell r="C16">
            <v>29.069281</v>
          </cell>
        </row>
        <row r="40">
          <cell r="B40">
            <v>1962</v>
          </cell>
          <cell r="C40">
            <v>0.33576099999999998</v>
          </cell>
        </row>
        <row r="41">
          <cell r="B41">
            <v>1971</v>
          </cell>
          <cell r="C41">
            <v>1.119421</v>
          </cell>
        </row>
        <row r="42">
          <cell r="B42">
            <v>1980</v>
          </cell>
          <cell r="C42">
            <v>2.8235440000000001</v>
          </cell>
        </row>
        <row r="43">
          <cell r="B43">
            <v>1991</v>
          </cell>
          <cell r="C43">
            <v>3.7726980000000001</v>
          </cell>
        </row>
        <row r="44">
          <cell r="B44">
            <v>2000</v>
          </cell>
          <cell r="C44">
            <v>8.1929479999999995</v>
          </cell>
        </row>
        <row r="45">
          <cell r="B45">
            <v>2010</v>
          </cell>
          <cell r="C45">
            <v>8.3576750000000004</v>
          </cell>
        </row>
        <row r="46">
          <cell r="B46">
            <v>2012</v>
          </cell>
          <cell r="C46">
            <v>8.3768519999999995</v>
          </cell>
        </row>
        <row r="47">
          <cell r="B47">
            <v>2013</v>
          </cell>
          <cell r="C47">
            <v>8.3128150000000005</v>
          </cell>
        </row>
        <row r="127">
          <cell r="B127">
            <v>1960</v>
          </cell>
          <cell r="C127">
            <v>2489</v>
          </cell>
        </row>
        <row r="128">
          <cell r="B128">
            <v>1970</v>
          </cell>
          <cell r="C128">
            <v>4995</v>
          </cell>
        </row>
        <row r="129">
          <cell r="B129">
            <v>1980</v>
          </cell>
          <cell r="C129">
            <v>29296</v>
          </cell>
        </row>
        <row r="130">
          <cell r="B130">
            <v>1991</v>
          </cell>
          <cell r="C130">
            <v>41139</v>
          </cell>
        </row>
        <row r="131">
          <cell r="B131">
            <v>2000</v>
          </cell>
          <cell r="C131">
            <v>94739</v>
          </cell>
        </row>
        <row r="132">
          <cell r="B132">
            <v>2012</v>
          </cell>
          <cell r="C132">
            <v>203717</v>
          </cell>
        </row>
        <row r="146">
          <cell r="B146">
            <v>1935</v>
          </cell>
          <cell r="C146">
            <v>83.549000000000007</v>
          </cell>
        </row>
        <row r="147">
          <cell r="B147">
            <v>1946</v>
          </cell>
          <cell r="C147">
            <v>155.732</v>
          </cell>
        </row>
        <row r="148">
          <cell r="B148">
            <v>1948</v>
          </cell>
          <cell r="C148">
            <v>731.79499999999996</v>
          </cell>
        </row>
        <row r="149">
          <cell r="B149">
            <v>1950</v>
          </cell>
          <cell r="C149">
            <v>798.625</v>
          </cell>
        </row>
        <row r="150">
          <cell r="B150">
            <v>1969</v>
          </cell>
          <cell r="C150">
            <v>719.68799999999999</v>
          </cell>
        </row>
        <row r="151">
          <cell r="B151">
            <v>1987</v>
          </cell>
          <cell r="C151">
            <v>848.13199999999995</v>
          </cell>
        </row>
        <row r="152">
          <cell r="B152">
            <v>1997</v>
          </cell>
          <cell r="C152">
            <v>899.072</v>
          </cell>
        </row>
        <row r="153">
          <cell r="B153">
            <v>2001</v>
          </cell>
          <cell r="C153">
            <v>1151.4290000000001</v>
          </cell>
        </row>
        <row r="166">
          <cell r="B166">
            <v>1987</v>
          </cell>
          <cell r="C166">
            <v>0.29808699999999999</v>
          </cell>
        </row>
        <row r="167">
          <cell r="B167">
            <v>1997</v>
          </cell>
          <cell r="C167">
            <v>0.39092500000000002</v>
          </cell>
        </row>
        <row r="168">
          <cell r="B168">
            <v>2001</v>
          </cell>
          <cell r="C168">
            <v>0.98737600000000003</v>
          </cell>
        </row>
        <row r="169">
          <cell r="B169">
            <v>2006</v>
          </cell>
          <cell r="C169">
            <v>1.3451649999999999</v>
          </cell>
        </row>
        <row r="170">
          <cell r="B170">
            <v>2010</v>
          </cell>
          <cell r="C170">
            <v>1.4270039999999999</v>
          </cell>
        </row>
        <row r="171">
          <cell r="B171">
            <v>2012</v>
          </cell>
          <cell r="C171">
            <v>1.3458639999999999</v>
          </cell>
        </row>
      </sheetData>
      <sheetData sheetId="2">
        <row r="10">
          <cell r="A10">
            <v>2001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Plan3"/>
      <sheetName val="Plan4"/>
      <sheetName val="Plan5"/>
      <sheetName val="Plan6"/>
      <sheetName val="Plan7"/>
    </sheetNames>
    <sheetDataSet>
      <sheetData sheetId="0">
        <row r="42">
          <cell r="B42" t="str">
            <v>Pública</v>
          </cell>
          <cell r="C42" t="str">
            <v>Privada</v>
          </cell>
          <cell r="D42" t="str">
            <v>Total</v>
          </cell>
        </row>
        <row r="43">
          <cell r="A43">
            <v>2003</v>
          </cell>
          <cell r="B43">
            <v>1.18</v>
          </cell>
          <cell r="C43">
            <v>2.76</v>
          </cell>
          <cell r="D43">
            <v>3.9399999999999995</v>
          </cell>
        </row>
        <row r="44">
          <cell r="A44">
            <v>2004</v>
          </cell>
          <cell r="B44">
            <v>1.21</v>
          </cell>
          <cell r="C44">
            <v>3.01</v>
          </cell>
          <cell r="D44">
            <v>4.22</v>
          </cell>
        </row>
        <row r="45">
          <cell r="A45">
            <v>2005</v>
          </cell>
          <cell r="B45">
            <v>1.25</v>
          </cell>
          <cell r="C45">
            <v>3.32</v>
          </cell>
          <cell r="D45">
            <v>4.57</v>
          </cell>
        </row>
        <row r="46">
          <cell r="A46">
            <v>2006</v>
          </cell>
          <cell r="B46">
            <v>1.25</v>
          </cell>
          <cell r="C46">
            <v>3.63</v>
          </cell>
          <cell r="D46">
            <v>4.88</v>
          </cell>
        </row>
        <row r="47">
          <cell r="A47">
            <v>2007</v>
          </cell>
          <cell r="B47">
            <v>1.34</v>
          </cell>
          <cell r="C47">
            <v>3.91</v>
          </cell>
          <cell r="D47">
            <v>5.25</v>
          </cell>
        </row>
        <row r="48">
          <cell r="A48">
            <v>2008</v>
          </cell>
          <cell r="B48">
            <v>1.55</v>
          </cell>
          <cell r="C48">
            <v>4.26</v>
          </cell>
          <cell r="D48">
            <v>5.81</v>
          </cell>
        </row>
        <row r="49">
          <cell r="A49">
            <v>2009</v>
          </cell>
          <cell r="B49">
            <v>1.68</v>
          </cell>
          <cell r="C49">
            <v>4.76</v>
          </cell>
          <cell r="D49">
            <v>6.4399999999999995</v>
          </cell>
        </row>
        <row r="50">
          <cell r="A50">
            <v>2012</v>
          </cell>
          <cell r="B50">
            <v>2.0698439999999998</v>
          </cell>
          <cell r="C50">
            <v>5.1919570000000004</v>
          </cell>
          <cell r="D50">
            <v>7.2618010000000002</v>
          </cell>
        </row>
        <row r="60">
          <cell r="M60" t="str">
            <v>BRASIL</v>
          </cell>
          <cell r="N60">
            <v>23.1</v>
          </cell>
          <cell r="O60">
            <v>35.799999999999997</v>
          </cell>
        </row>
        <row r="61">
          <cell r="M61" t="str">
            <v>NORTE</v>
          </cell>
          <cell r="N61">
            <v>18.7</v>
          </cell>
          <cell r="O61">
            <v>32.1</v>
          </cell>
        </row>
        <row r="62">
          <cell r="M62" t="str">
            <v>NORDESTE</v>
          </cell>
          <cell r="N62">
            <v>17.3</v>
          </cell>
          <cell r="O62">
            <v>26.6</v>
          </cell>
        </row>
        <row r="63">
          <cell r="M63" t="str">
            <v>SUDESTE</v>
          </cell>
          <cell r="N63">
            <v>27</v>
          </cell>
          <cell r="O63">
            <v>40.1</v>
          </cell>
        </row>
        <row r="64">
          <cell r="M64" t="str">
            <v>SUL</v>
          </cell>
          <cell r="N64">
            <v>22.8</v>
          </cell>
          <cell r="O64">
            <v>35.9</v>
          </cell>
        </row>
        <row r="65">
          <cell r="M65" t="str">
            <v>CENTRO-OESTE</v>
          </cell>
          <cell r="N65">
            <v>24.1</v>
          </cell>
          <cell r="O65">
            <v>36.200000000000003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/>
      <sheetData sheetId="1">
        <row r="27">
          <cell r="E27">
            <v>2003</v>
          </cell>
          <cell r="F27">
            <v>2004</v>
          </cell>
          <cell r="G27">
            <v>2005</v>
          </cell>
          <cell r="H27">
            <v>2006</v>
          </cell>
          <cell r="I27">
            <v>2007</v>
          </cell>
          <cell r="J27">
            <v>2008</v>
          </cell>
          <cell r="K27">
            <v>2009</v>
          </cell>
          <cell r="L27">
            <v>2012</v>
          </cell>
        </row>
        <row r="28">
          <cell r="D28" t="str">
            <v>presencial</v>
          </cell>
          <cell r="E28">
            <v>567.1</v>
          </cell>
          <cell r="F28">
            <v>574.6</v>
          </cell>
          <cell r="G28">
            <v>579.6</v>
          </cell>
          <cell r="H28">
            <v>589.79999999999995</v>
          </cell>
          <cell r="I28">
            <v>615.5</v>
          </cell>
          <cell r="J28">
            <v>643.1</v>
          </cell>
          <cell r="K28">
            <v>849.9</v>
          </cell>
          <cell r="L28">
            <v>985.02</v>
          </cell>
        </row>
        <row r="29">
          <cell r="D29" t="str">
            <v>a distância</v>
          </cell>
          <cell r="E29">
            <v>16.5</v>
          </cell>
          <cell r="F29">
            <v>18.100000000000001</v>
          </cell>
          <cell r="G29">
            <v>15.7</v>
          </cell>
          <cell r="H29">
            <v>17.399999999999999</v>
          </cell>
          <cell r="I29">
            <v>25.6</v>
          </cell>
          <cell r="J29">
            <v>55.2</v>
          </cell>
          <cell r="K29">
            <v>84.5</v>
          </cell>
          <cell r="L29">
            <v>102.211</v>
          </cell>
        </row>
        <row r="30">
          <cell r="D30" t="str">
            <v>total</v>
          </cell>
          <cell r="E30">
            <v>583.6</v>
          </cell>
          <cell r="F30">
            <v>592.70000000000005</v>
          </cell>
          <cell r="G30">
            <v>595.30000000000007</v>
          </cell>
          <cell r="H30">
            <v>607.19999999999993</v>
          </cell>
          <cell r="I30">
            <v>641.1</v>
          </cell>
          <cell r="J30">
            <v>698.30000000000007</v>
          </cell>
          <cell r="K30">
            <v>934.4</v>
          </cell>
          <cell r="L30">
            <v>1087.231</v>
          </cell>
        </row>
      </sheetData>
      <sheetData sheetId="2">
        <row r="54">
          <cell r="A54">
            <v>1955</v>
          </cell>
          <cell r="B54">
            <v>3.9024999999999997E-2</v>
          </cell>
          <cell r="C54">
            <v>3.6498999999999997E-2</v>
          </cell>
          <cell r="D54">
            <v>7.5523999999999994E-2</v>
          </cell>
        </row>
        <row r="55">
          <cell r="A55">
            <v>1975</v>
          </cell>
          <cell r="B55">
            <v>0.41022500000000001</v>
          </cell>
          <cell r="C55">
            <v>0.662323</v>
          </cell>
          <cell r="D55">
            <v>1.0725480000000001</v>
          </cell>
        </row>
        <row r="56">
          <cell r="A56">
            <v>1979</v>
          </cell>
          <cell r="B56">
            <v>0.46230300000000002</v>
          </cell>
          <cell r="C56">
            <v>0.84949600000000003</v>
          </cell>
          <cell r="D56">
            <v>1.3117989999999999</v>
          </cell>
        </row>
        <row r="57">
          <cell r="A57">
            <v>1980</v>
          </cell>
          <cell r="B57">
            <v>0.49224200000000001</v>
          </cell>
          <cell r="C57">
            <v>0.88505400000000001</v>
          </cell>
          <cell r="D57">
            <v>1.377386</v>
          </cell>
        </row>
        <row r="58">
          <cell r="A58">
            <v>1990</v>
          </cell>
          <cell r="B58">
            <v>0.57862499999999994</v>
          </cell>
          <cell r="C58">
            <v>0.96145499999999995</v>
          </cell>
          <cell r="D58">
            <v>1.5400799999999999</v>
          </cell>
        </row>
        <row r="59">
          <cell r="A59">
            <v>2000</v>
          </cell>
          <cell r="B59">
            <v>0.88702599999999998</v>
          </cell>
          <cell r="C59">
            <v>1.8072189999999999</v>
          </cell>
          <cell r="D59">
            <v>2.694245</v>
          </cell>
        </row>
        <row r="60">
          <cell r="A60">
            <v>2010</v>
          </cell>
          <cell r="B60">
            <v>1.6432979999999999</v>
          </cell>
          <cell r="C60">
            <v>4.7360009999999999</v>
          </cell>
          <cell r="D60">
            <v>6.3792989999999996</v>
          </cell>
        </row>
        <row r="61">
          <cell r="A61">
            <v>2012</v>
          </cell>
          <cell r="B61">
            <v>1.897376</v>
          </cell>
          <cell r="C61">
            <v>5.1403119999999998</v>
          </cell>
          <cell r="D61">
            <v>7.0376880000000002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4"/>
      <sheetName val="Plan1"/>
      <sheetName val="Plan2"/>
      <sheetName val="Plan3"/>
      <sheetName val="Plan5"/>
      <sheetName val="Plan6"/>
      <sheetName val="Plan7"/>
      <sheetName val="Plan8"/>
      <sheetName val="Plan9"/>
      <sheetName val="Plan10"/>
      <sheetName val="Gráf1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B4">
            <v>2002</v>
          </cell>
          <cell r="C4">
            <v>2003</v>
          </cell>
          <cell r="D4">
            <v>2004</v>
          </cell>
          <cell r="E4">
            <v>2005</v>
          </cell>
          <cell r="F4">
            <v>2006</v>
          </cell>
          <cell r="G4">
            <v>2007</v>
          </cell>
          <cell r="H4">
            <v>2008</v>
          </cell>
          <cell r="I4">
            <v>2009</v>
          </cell>
          <cell r="J4">
            <v>2010</v>
          </cell>
          <cell r="K4">
            <v>2011</v>
          </cell>
          <cell r="L4">
            <v>2012</v>
          </cell>
        </row>
        <row r="5">
          <cell r="A5" t="str">
            <v>União</v>
          </cell>
          <cell r="B5">
            <v>13.222748096489999</v>
          </cell>
          <cell r="C5">
            <v>14.22426957399</v>
          </cell>
          <cell r="D5">
            <v>14.53292706291</v>
          </cell>
          <cell r="E5">
            <v>16.187695349830001</v>
          </cell>
          <cell r="F5">
            <v>17.3362379352</v>
          </cell>
          <cell r="G5">
            <v>21.498340861150002</v>
          </cell>
          <cell r="H5">
            <v>25.068823155299999</v>
          </cell>
          <cell r="I5">
            <v>36.679526520689997</v>
          </cell>
          <cell r="J5">
            <v>44.061617776699997</v>
          </cell>
          <cell r="K5">
            <v>52.909474149440001</v>
          </cell>
          <cell r="L5">
            <v>65.364018392559998</v>
          </cell>
        </row>
        <row r="6">
          <cell r="A6" t="str">
            <v>Estados</v>
          </cell>
          <cell r="B6">
            <v>23.201557633549999</v>
          </cell>
          <cell r="C6">
            <v>38.885306708279998</v>
          </cell>
          <cell r="D6">
            <v>38.95646127709</v>
          </cell>
          <cell r="E6">
            <v>42.950476215190001</v>
          </cell>
          <cell r="F6">
            <v>48.782835016109999</v>
          </cell>
          <cell r="G6">
            <v>54.542368829319997</v>
          </cell>
          <cell r="H6">
            <v>67.050462616269996</v>
          </cell>
          <cell r="I6">
            <v>70.573752076269997</v>
          </cell>
          <cell r="J6">
            <v>75.277629475080005</v>
          </cell>
          <cell r="K6">
            <v>86.850099201679996</v>
          </cell>
          <cell r="L6">
            <v>84.302617445880003</v>
          </cell>
        </row>
        <row r="7">
          <cell r="A7" t="str">
            <v>Municípios</v>
          </cell>
          <cell r="B7">
            <v>19.812078968969999</v>
          </cell>
          <cell r="C7">
            <v>27.689006725260001</v>
          </cell>
          <cell r="D7">
            <v>27.204953929692401</v>
          </cell>
          <cell r="E7">
            <v>29.173336070009999</v>
          </cell>
          <cell r="F7">
            <v>35.298958147999997</v>
          </cell>
          <cell r="G7">
            <v>46.994837983129997</v>
          </cell>
          <cell r="H7">
            <v>53.9721671402</v>
          </cell>
          <cell r="I7">
            <v>61.937211559010002</v>
          </cell>
          <cell r="J7">
            <v>73.432580045920005</v>
          </cell>
          <cell r="K7">
            <v>77.271747422480004</v>
          </cell>
          <cell r="L7">
            <v>83.462984419079902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D53"/>
  <sheetViews>
    <sheetView workbookViewId="0">
      <selection activeCell="Q9" sqref="Q9"/>
    </sheetView>
  </sheetViews>
  <sheetFormatPr defaultRowHeight="15"/>
  <sheetData>
    <row r="35" spans="1:4" ht="15.75" thickBot="1"/>
    <row r="36" spans="1:4" ht="16.5" thickTop="1" thickBot="1">
      <c r="A36">
        <v>1996</v>
      </c>
      <c r="B36" s="1" t="s">
        <v>0</v>
      </c>
      <c r="C36">
        <v>1996</v>
      </c>
      <c r="D36" s="2">
        <v>2.2000000000000002</v>
      </c>
    </row>
    <row r="37" spans="1:4" ht="15.75" thickTop="1">
      <c r="A37">
        <v>1997</v>
      </c>
      <c r="B37" s="2" t="s">
        <v>1</v>
      </c>
      <c r="C37">
        <v>1997</v>
      </c>
      <c r="D37" s="2">
        <v>3.4</v>
      </c>
    </row>
    <row r="38" spans="1:4">
      <c r="A38">
        <v>1998</v>
      </c>
      <c r="B38" s="2" t="s">
        <v>2</v>
      </c>
      <c r="C38">
        <v>1998</v>
      </c>
      <c r="D38" s="2">
        <v>0</v>
      </c>
    </row>
    <row r="39" spans="1:4">
      <c r="A39">
        <v>1999</v>
      </c>
      <c r="B39" s="2" t="s">
        <v>3</v>
      </c>
      <c r="C39">
        <v>1999</v>
      </c>
      <c r="D39" s="2">
        <v>0.3</v>
      </c>
    </row>
    <row r="40" spans="1:4">
      <c r="A40">
        <v>2000</v>
      </c>
      <c r="B40" s="2" t="s">
        <v>4</v>
      </c>
      <c r="C40">
        <v>2000</v>
      </c>
      <c r="D40" s="2">
        <v>4.3</v>
      </c>
    </row>
    <row r="41" spans="1:4">
      <c r="A41">
        <v>2001</v>
      </c>
      <c r="B41" s="2" t="s">
        <v>5</v>
      </c>
      <c r="C41">
        <v>2001</v>
      </c>
      <c r="D41" s="2">
        <v>1.3</v>
      </c>
    </row>
    <row r="42" spans="1:4">
      <c r="A42">
        <v>2002</v>
      </c>
      <c r="B42" s="2" t="s">
        <v>6</v>
      </c>
      <c r="C42">
        <v>2002</v>
      </c>
      <c r="D42" s="2">
        <v>2.7</v>
      </c>
    </row>
    <row r="43" spans="1:4">
      <c r="A43">
        <v>2003</v>
      </c>
      <c r="B43" s="2" t="s">
        <v>7</v>
      </c>
      <c r="C43">
        <v>2003</v>
      </c>
      <c r="D43" s="2">
        <v>1.1000000000000001</v>
      </c>
    </row>
    <row r="44" spans="1:4">
      <c r="A44">
        <v>2004</v>
      </c>
      <c r="B44" s="2" t="s">
        <v>8</v>
      </c>
      <c r="C44">
        <v>2004</v>
      </c>
      <c r="D44" s="2">
        <v>5.7</v>
      </c>
    </row>
    <row r="45" spans="1:4">
      <c r="A45">
        <v>2005</v>
      </c>
      <c r="B45" s="2" t="s">
        <v>9</v>
      </c>
      <c r="C45">
        <v>2005</v>
      </c>
      <c r="D45" s="2">
        <v>3.2</v>
      </c>
    </row>
    <row r="46" spans="1:4">
      <c r="A46">
        <v>2006</v>
      </c>
      <c r="B46" s="2" t="s">
        <v>10</v>
      </c>
      <c r="C46">
        <v>2006</v>
      </c>
      <c r="D46" s="2">
        <v>4</v>
      </c>
    </row>
    <row r="47" spans="1:4">
      <c r="A47">
        <v>2007</v>
      </c>
      <c r="B47" s="2">
        <v>6.1</v>
      </c>
      <c r="C47">
        <v>2007</v>
      </c>
      <c r="D47" s="2">
        <v>6.1</v>
      </c>
    </row>
    <row r="48" spans="1:4">
      <c r="A48">
        <v>2008</v>
      </c>
      <c r="B48" s="2">
        <v>5.2</v>
      </c>
      <c r="C48">
        <v>2008</v>
      </c>
      <c r="D48" s="2">
        <v>5.2</v>
      </c>
    </row>
    <row r="49" spans="1:4">
      <c r="A49">
        <v>2009</v>
      </c>
      <c r="B49" s="2">
        <v>-0.3</v>
      </c>
      <c r="C49">
        <v>2009</v>
      </c>
      <c r="D49" s="2">
        <v>-3</v>
      </c>
    </row>
    <row r="50" spans="1:4">
      <c r="A50">
        <v>2010</v>
      </c>
      <c r="B50" s="2">
        <v>7.5</v>
      </c>
      <c r="C50">
        <v>2010</v>
      </c>
      <c r="D50" s="2">
        <v>7.5</v>
      </c>
    </row>
    <row r="51" spans="1:4">
      <c r="A51">
        <v>2011</v>
      </c>
      <c r="B51" s="2">
        <v>2.7</v>
      </c>
      <c r="C51">
        <v>2011</v>
      </c>
      <c r="D51" s="2">
        <v>2.7</v>
      </c>
    </row>
    <row r="52" spans="1:4">
      <c r="A52">
        <v>2012</v>
      </c>
      <c r="B52" s="2">
        <v>0.9</v>
      </c>
      <c r="C52">
        <v>2012</v>
      </c>
      <c r="D52" s="2">
        <v>0.9</v>
      </c>
    </row>
    <row r="53" spans="1:4">
      <c r="A53">
        <v>2013</v>
      </c>
      <c r="B53" s="2">
        <v>2.2799999999999998</v>
      </c>
      <c r="C53">
        <v>2013</v>
      </c>
      <c r="D53" s="2">
        <v>2.2999999999999998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9"/>
  <sheetViews>
    <sheetView workbookViewId="0">
      <selection sqref="A1:L20"/>
    </sheetView>
  </sheetViews>
  <sheetFormatPr defaultRowHeight="15"/>
  <sheetData>
    <row r="2" spans="1:4">
      <c r="A2">
        <v>1960</v>
      </c>
      <c r="B2">
        <v>1.1000000000000001</v>
      </c>
    </row>
    <row r="3" spans="1:4">
      <c r="A3">
        <v>1970</v>
      </c>
      <c r="B3">
        <v>3.6</v>
      </c>
    </row>
    <row r="4" spans="1:4">
      <c r="A4">
        <v>1980</v>
      </c>
      <c r="B4">
        <v>8.3000000000000007</v>
      </c>
    </row>
    <row r="5" spans="1:4">
      <c r="A5">
        <v>1990</v>
      </c>
      <c r="B5">
        <v>8.1999999999999993</v>
      </c>
    </row>
    <row r="6" spans="1:4">
      <c r="A6">
        <v>1995</v>
      </c>
      <c r="B6">
        <v>9.4</v>
      </c>
    </row>
    <row r="7" spans="1:4">
      <c r="A7">
        <v>2000</v>
      </c>
      <c r="B7">
        <v>12.3</v>
      </c>
    </row>
    <row r="8" spans="1:4">
      <c r="A8">
        <v>2005</v>
      </c>
      <c r="B8">
        <v>19.899999999999999</v>
      </c>
    </row>
    <row r="9" spans="1:4">
      <c r="A9">
        <v>2009</v>
      </c>
      <c r="B9">
        <v>26.7</v>
      </c>
    </row>
    <row r="10" spans="1:4">
      <c r="A10">
        <v>2012</v>
      </c>
      <c r="B10">
        <v>28.7</v>
      </c>
    </row>
    <row r="12" spans="1:4">
      <c r="A12" s="85" t="s">
        <v>32</v>
      </c>
      <c r="B12" s="85"/>
      <c r="C12" s="85"/>
      <c r="D12" s="85"/>
    </row>
    <row r="13" spans="1:4">
      <c r="A13" s="2" t="s">
        <v>33</v>
      </c>
      <c r="B13" s="2" t="s">
        <v>34</v>
      </c>
      <c r="C13" s="2" t="s">
        <v>35</v>
      </c>
      <c r="D13" s="2" t="s">
        <v>36</v>
      </c>
    </row>
    <row r="14" spans="1:4">
      <c r="A14">
        <v>1968</v>
      </c>
      <c r="B14" s="10">
        <v>779</v>
      </c>
      <c r="C14" s="10">
        <v>1712</v>
      </c>
      <c r="D14" s="10">
        <v>42550</v>
      </c>
    </row>
    <row r="15" spans="1:4">
      <c r="A15">
        <v>1975</v>
      </c>
      <c r="B15" s="10">
        <v>860</v>
      </c>
      <c r="C15" s="10">
        <v>3497</v>
      </c>
      <c r="D15" s="10">
        <v>161183</v>
      </c>
    </row>
    <row r="16" spans="1:4">
      <c r="A16">
        <v>1985</v>
      </c>
      <c r="B16" s="10">
        <v>859</v>
      </c>
      <c r="C16" s="10">
        <v>3923</v>
      </c>
      <c r="D16" s="10">
        <v>234173</v>
      </c>
    </row>
    <row r="17" spans="1:4">
      <c r="A17">
        <v>1995</v>
      </c>
      <c r="B17" s="10">
        <v>894</v>
      </c>
      <c r="C17" s="10">
        <v>6652</v>
      </c>
      <c r="D17" s="10">
        <v>254401</v>
      </c>
    </row>
    <row r="18" spans="1:4">
      <c r="A18">
        <v>2005</v>
      </c>
      <c r="B18" s="10">
        <v>2165</v>
      </c>
      <c r="C18" s="10">
        <v>20595</v>
      </c>
      <c r="D18" s="10">
        <v>730484</v>
      </c>
    </row>
    <row r="19" spans="1:4">
      <c r="A19">
        <v>2012</v>
      </c>
      <c r="B19" s="10">
        <v>2416</v>
      </c>
      <c r="C19" s="10">
        <v>31866</v>
      </c>
      <c r="D19" s="10">
        <v>1050413</v>
      </c>
    </row>
  </sheetData>
  <mergeCells count="1">
    <mergeCell ref="A12:D12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3"/>
  <sheetViews>
    <sheetView topLeftCell="A4" workbookViewId="0">
      <selection activeCell="J29" sqref="J29"/>
    </sheetView>
  </sheetViews>
  <sheetFormatPr defaultRowHeight="15"/>
  <cols>
    <col min="1" max="1" width="5" bestFit="1" customWidth="1"/>
    <col min="2" max="3" width="9" bestFit="1" customWidth="1"/>
    <col min="4" max="4" width="13.28515625" bestFit="1" customWidth="1"/>
    <col min="5" max="5" width="8" bestFit="1" customWidth="1"/>
    <col min="6" max="6" width="15" bestFit="1" customWidth="1"/>
    <col min="7" max="7" width="10.5703125" bestFit="1" customWidth="1"/>
    <col min="8" max="8" width="16.85546875" bestFit="1" customWidth="1"/>
  </cols>
  <sheetData>
    <row r="2" spans="1:7">
      <c r="A2">
        <v>1955</v>
      </c>
      <c r="B2" s="10">
        <f t="shared" ref="B2:B9" si="0">C2+D2+E2</f>
        <v>39025</v>
      </c>
      <c r="C2" s="10">
        <v>28661</v>
      </c>
      <c r="D2" s="10">
        <v>9737</v>
      </c>
      <c r="E2" s="10">
        <v>627</v>
      </c>
      <c r="F2" s="10">
        <v>36499</v>
      </c>
      <c r="G2" s="10">
        <f>SUM(C2:F2)</f>
        <v>75524</v>
      </c>
    </row>
    <row r="3" spans="1:7">
      <c r="A3">
        <v>1975</v>
      </c>
      <c r="B3">
        <f t="shared" si="0"/>
        <v>410225</v>
      </c>
      <c r="C3">
        <v>248849</v>
      </c>
      <c r="D3">
        <v>107111</v>
      </c>
      <c r="E3">
        <v>54265</v>
      </c>
      <c r="F3">
        <v>662323</v>
      </c>
      <c r="G3">
        <v>1072548</v>
      </c>
    </row>
    <row r="4" spans="1:7">
      <c r="A4">
        <v>1979</v>
      </c>
      <c r="B4">
        <f t="shared" si="0"/>
        <v>462303</v>
      </c>
      <c r="C4">
        <f>12160+278708</f>
        <v>290868</v>
      </c>
      <c r="D4">
        <f>72404+35390</f>
        <v>107794</v>
      </c>
      <c r="E4">
        <f>14090+49551</f>
        <v>63641</v>
      </c>
      <c r="F4">
        <f>247990+601506</f>
        <v>849496</v>
      </c>
      <c r="G4">
        <v>1311799</v>
      </c>
    </row>
    <row r="5" spans="1:7">
      <c r="A5">
        <v>1980</v>
      </c>
      <c r="B5" s="10">
        <f t="shared" si="0"/>
        <v>492242</v>
      </c>
      <c r="C5" s="10">
        <f>305099+11616</f>
        <v>316715</v>
      </c>
      <c r="D5" s="10">
        <f>81723+27529</f>
        <v>109252</v>
      </c>
      <c r="E5" s="10">
        <f>17019+49256</f>
        <v>66275</v>
      </c>
      <c r="F5" s="10">
        <f>248359+636695</f>
        <v>885054</v>
      </c>
      <c r="G5" s="10">
        <v>1377386</v>
      </c>
    </row>
    <row r="6" spans="1:7">
      <c r="A6">
        <v>1990</v>
      </c>
      <c r="B6" s="10">
        <f t="shared" si="0"/>
        <v>578625</v>
      </c>
      <c r="C6" s="10">
        <f>294626+14241</f>
        <v>308867</v>
      </c>
      <c r="D6" s="10">
        <f>136257+58160</f>
        <v>194417</v>
      </c>
      <c r="E6" s="10">
        <f>23499+51842</f>
        <v>75341</v>
      </c>
      <c r="F6" s="10">
        <f>370245+202079+389131</f>
        <v>961455</v>
      </c>
      <c r="G6" s="10">
        <v>1540080</v>
      </c>
    </row>
    <row r="7" spans="1:7">
      <c r="A7">
        <v>2000</v>
      </c>
      <c r="B7">
        <f t="shared" si="0"/>
        <v>887026</v>
      </c>
      <c r="C7">
        <v>482750</v>
      </c>
      <c r="D7">
        <v>332104</v>
      </c>
      <c r="E7">
        <v>72172</v>
      </c>
      <c r="F7" s="10">
        <f>880555+926664</f>
        <v>1807219</v>
      </c>
      <c r="G7" s="10">
        <v>2694245</v>
      </c>
    </row>
    <row r="8" spans="1:7">
      <c r="A8">
        <v>2010</v>
      </c>
      <c r="B8">
        <f t="shared" si="0"/>
        <v>1643298</v>
      </c>
      <c r="C8">
        <v>938656</v>
      </c>
      <c r="D8">
        <v>601112</v>
      </c>
      <c r="E8">
        <v>103530</v>
      </c>
      <c r="F8">
        <v>4736001</v>
      </c>
      <c r="G8">
        <v>6379299</v>
      </c>
    </row>
    <row r="9" spans="1:7">
      <c r="A9">
        <v>2012</v>
      </c>
      <c r="B9">
        <f t="shared" si="0"/>
        <v>1897376</v>
      </c>
      <c r="C9">
        <v>1087413</v>
      </c>
      <c r="D9">
        <v>625283</v>
      </c>
      <c r="E9">
        <v>184680</v>
      </c>
      <c r="F9">
        <v>5140312</v>
      </c>
      <c r="G9" s="10">
        <v>7037688</v>
      </c>
    </row>
    <row r="10" spans="1:7">
      <c r="B10" t="s">
        <v>24</v>
      </c>
      <c r="C10" t="s">
        <v>25</v>
      </c>
      <c r="D10" t="s">
        <v>26</v>
      </c>
    </row>
    <row r="11" spans="1:7">
      <c r="A11">
        <v>1955</v>
      </c>
      <c r="B11" s="14">
        <v>3.9024999999999997E-2</v>
      </c>
      <c r="C11" s="15">
        <v>3.6498999999999997E-2</v>
      </c>
      <c r="D11" s="15">
        <v>7.5523999999999994E-2</v>
      </c>
    </row>
    <row r="12" spans="1:7">
      <c r="A12">
        <v>1975</v>
      </c>
      <c r="B12" s="14">
        <v>0.41022500000000001</v>
      </c>
      <c r="C12" s="14">
        <v>0.662323</v>
      </c>
      <c r="D12" s="14">
        <v>1.0725480000000001</v>
      </c>
    </row>
    <row r="13" spans="1:7">
      <c r="A13">
        <v>1979</v>
      </c>
      <c r="B13" s="14">
        <v>0.46230300000000002</v>
      </c>
      <c r="C13" s="14">
        <v>0.84949600000000003</v>
      </c>
      <c r="D13" s="14">
        <v>1.3117989999999999</v>
      </c>
    </row>
    <row r="14" spans="1:7">
      <c r="A14">
        <v>1980</v>
      </c>
      <c r="B14" s="14">
        <v>0.49224200000000001</v>
      </c>
      <c r="C14" s="15">
        <v>0.88505400000000001</v>
      </c>
      <c r="D14" s="15">
        <v>1.377386</v>
      </c>
    </row>
    <row r="15" spans="1:7">
      <c r="A15">
        <v>1990</v>
      </c>
      <c r="B15" s="14">
        <v>0.57862499999999994</v>
      </c>
      <c r="C15" s="15">
        <v>0.96145499999999995</v>
      </c>
      <c r="D15" s="15">
        <v>1.5400799999999999</v>
      </c>
    </row>
    <row r="16" spans="1:7">
      <c r="A16">
        <v>2000</v>
      </c>
      <c r="B16" s="14">
        <v>0.88702599999999998</v>
      </c>
      <c r="C16" s="15">
        <v>1.8072189999999999</v>
      </c>
      <c r="D16" s="15">
        <v>2.694245</v>
      </c>
    </row>
    <row r="17" spans="1:8">
      <c r="A17">
        <v>2010</v>
      </c>
      <c r="B17" s="14">
        <v>1.6432979999999999</v>
      </c>
      <c r="C17" s="14">
        <v>4.7360009999999999</v>
      </c>
      <c r="D17" s="14">
        <v>6.3792989999999996</v>
      </c>
    </row>
    <row r="18" spans="1:8">
      <c r="A18">
        <v>2012</v>
      </c>
      <c r="B18" s="14">
        <v>1.897376</v>
      </c>
      <c r="C18" s="14">
        <v>5.1403119999999998</v>
      </c>
      <c r="D18" s="15">
        <v>7.0376880000000002</v>
      </c>
    </row>
    <row r="20" spans="1:8" ht="15.75" thickBot="1"/>
    <row r="21" spans="1:8" ht="15.75" thickBot="1">
      <c r="B21" s="23">
        <v>2000</v>
      </c>
      <c r="C21" s="24">
        <v>102501</v>
      </c>
      <c r="D21" s="10">
        <f>880555+926664</f>
        <v>1807219</v>
      </c>
      <c r="E21">
        <f>C21*100/D21</f>
        <v>5.6717531190187795</v>
      </c>
      <c r="F21" s="28">
        <v>415020029.11000001</v>
      </c>
      <c r="G21">
        <f>F21/C21</f>
        <v>4048.9363919376397</v>
      </c>
      <c r="H21" s="27">
        <f>G21*B7</f>
        <v>3591511851.9948769</v>
      </c>
    </row>
    <row r="22" spans="1:8" ht="15.75" thickBot="1">
      <c r="B22" s="25">
        <v>2011</v>
      </c>
      <c r="C22" s="26">
        <v>153000</v>
      </c>
      <c r="D22" s="10"/>
    </row>
    <row r="23" spans="1:8" ht="15.75" thickBot="1">
      <c r="B23" s="25">
        <v>2012</v>
      </c>
      <c r="C23" s="26">
        <v>305000</v>
      </c>
      <c r="D23">
        <v>5140312</v>
      </c>
      <c r="E23">
        <f>C23*100/D23</f>
        <v>5.9334919748061985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D10:L18"/>
  <sheetViews>
    <sheetView workbookViewId="0">
      <selection sqref="A1:O18"/>
    </sheetView>
  </sheetViews>
  <sheetFormatPr defaultRowHeight="15"/>
  <sheetData>
    <row r="10" spans="4:12">
      <c r="L10">
        <v>3</v>
      </c>
    </row>
    <row r="13" spans="4:12">
      <c r="D13" s="85" t="s">
        <v>27</v>
      </c>
      <c r="E13" s="85"/>
      <c r="F13" s="85"/>
      <c r="G13" s="85"/>
      <c r="H13" s="85"/>
      <c r="I13" s="85"/>
      <c r="J13" s="85"/>
      <c r="K13" s="85"/>
    </row>
    <row r="14" spans="4:12">
      <c r="E14">
        <v>2003</v>
      </c>
      <c r="F14">
        <v>2004</v>
      </c>
      <c r="G14">
        <v>2005</v>
      </c>
      <c r="H14">
        <v>2006</v>
      </c>
      <c r="I14">
        <v>2007</v>
      </c>
      <c r="J14">
        <v>2008</v>
      </c>
      <c r="K14">
        <v>2009</v>
      </c>
      <c r="L14">
        <v>2012</v>
      </c>
    </row>
    <row r="15" spans="4:12">
      <c r="D15" t="s">
        <v>28</v>
      </c>
      <c r="E15">
        <v>567.1</v>
      </c>
      <c r="F15">
        <v>574.6</v>
      </c>
      <c r="G15">
        <v>579.6</v>
      </c>
      <c r="H15">
        <v>589.79999999999995</v>
      </c>
      <c r="I15">
        <v>615.5</v>
      </c>
      <c r="J15">
        <v>643.1</v>
      </c>
      <c r="K15">
        <v>849.9</v>
      </c>
      <c r="L15" s="11">
        <v>985.02</v>
      </c>
    </row>
    <row r="16" spans="4:12">
      <c r="D16" t="s">
        <v>29</v>
      </c>
      <c r="E16">
        <v>16.5</v>
      </c>
      <c r="F16">
        <v>18.100000000000001</v>
      </c>
      <c r="G16">
        <v>15.7</v>
      </c>
      <c r="H16">
        <v>17.399999999999999</v>
      </c>
      <c r="I16">
        <v>25.6</v>
      </c>
      <c r="J16">
        <v>55.2</v>
      </c>
      <c r="K16">
        <v>84.5</v>
      </c>
      <c r="L16" s="11">
        <v>102.211</v>
      </c>
    </row>
    <row r="17" spans="4:12">
      <c r="D17" t="s">
        <v>30</v>
      </c>
      <c r="E17">
        <f>SUM(E15:E16)</f>
        <v>583.6</v>
      </c>
      <c r="F17">
        <f t="shared" ref="F17:L17" si="0">SUM(F15:F16)</f>
        <v>592.70000000000005</v>
      </c>
      <c r="G17">
        <f t="shared" si="0"/>
        <v>595.30000000000007</v>
      </c>
      <c r="H17">
        <f t="shared" si="0"/>
        <v>607.19999999999993</v>
      </c>
      <c r="I17">
        <f t="shared" si="0"/>
        <v>641.1</v>
      </c>
      <c r="J17">
        <f t="shared" si="0"/>
        <v>698.30000000000007</v>
      </c>
      <c r="K17">
        <f t="shared" si="0"/>
        <v>934.4</v>
      </c>
      <c r="L17" s="11">
        <f t="shared" si="0"/>
        <v>1087.231</v>
      </c>
    </row>
    <row r="18" spans="4:12">
      <c r="D18" s="86" t="s">
        <v>31</v>
      </c>
      <c r="E18" s="86"/>
      <c r="F18" s="86"/>
      <c r="G18" s="86"/>
      <c r="H18" s="86"/>
      <c r="I18" s="86"/>
      <c r="J18" s="86"/>
      <c r="K18" s="86"/>
    </row>
  </sheetData>
  <mergeCells count="2">
    <mergeCell ref="D13:K13"/>
    <mergeCell ref="D18:K18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D18"/>
  <sheetViews>
    <sheetView workbookViewId="0">
      <selection activeCell="O9" sqref="O9"/>
    </sheetView>
  </sheetViews>
  <sheetFormatPr defaultRowHeight="15"/>
  <cols>
    <col min="2" max="2" width="11.5703125" bestFit="1" customWidth="1"/>
  </cols>
  <sheetData>
    <row r="7" spans="1:4">
      <c r="A7">
        <v>2001</v>
      </c>
      <c r="B7" s="10">
        <v>5.359</v>
      </c>
      <c r="D7" s="5"/>
    </row>
    <row r="8" spans="1:4">
      <c r="A8">
        <v>2002</v>
      </c>
      <c r="B8" s="10">
        <v>40.713999999999999</v>
      </c>
      <c r="D8" s="5"/>
    </row>
    <row r="9" spans="1:4">
      <c r="A9">
        <v>2003</v>
      </c>
      <c r="B9" s="10">
        <v>49.911000000000001</v>
      </c>
      <c r="D9" s="5"/>
    </row>
    <row r="10" spans="1:4">
      <c r="A10">
        <v>2004</v>
      </c>
      <c r="B10" s="10">
        <v>59.610999999999997</v>
      </c>
    </row>
    <row r="11" spans="1:4">
      <c r="A11">
        <v>2005</v>
      </c>
      <c r="B11" s="10">
        <v>114.642</v>
      </c>
    </row>
    <row r="12" spans="1:4">
      <c r="A12">
        <v>2006</v>
      </c>
      <c r="B12" s="10">
        <v>207.20599999999999</v>
      </c>
    </row>
    <row r="13" spans="1:4">
      <c r="A13">
        <v>2007</v>
      </c>
      <c r="B13" s="10">
        <v>369.76600000000002</v>
      </c>
    </row>
    <row r="14" spans="1:4">
      <c r="A14">
        <v>2008</v>
      </c>
      <c r="B14" s="10">
        <v>727.96100000000001</v>
      </c>
    </row>
    <row r="15" spans="1:4">
      <c r="A15">
        <v>2009</v>
      </c>
      <c r="B15" s="10">
        <v>838.125</v>
      </c>
    </row>
    <row r="16" spans="1:4">
      <c r="A16">
        <v>2010</v>
      </c>
      <c r="B16" s="10">
        <v>930.17899999999997</v>
      </c>
    </row>
    <row r="17" spans="1:2">
      <c r="A17">
        <v>2011</v>
      </c>
      <c r="B17" s="5">
        <v>992.92</v>
      </c>
    </row>
    <row r="18" spans="1:2">
      <c r="A18">
        <v>2012</v>
      </c>
      <c r="B18" s="52">
        <v>1113.8499999999999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9"/>
  <sheetViews>
    <sheetView workbookViewId="0">
      <selection activeCell="D18" sqref="D18"/>
    </sheetView>
  </sheetViews>
  <sheetFormatPr defaultRowHeight="15"/>
  <sheetData>
    <row r="3" spans="1:3">
      <c r="B3" t="s">
        <v>22</v>
      </c>
    </row>
    <row r="4" spans="1:3">
      <c r="A4">
        <v>1960</v>
      </c>
      <c r="B4" s="10">
        <v>2489</v>
      </c>
    </row>
    <row r="5" spans="1:3">
      <c r="A5">
        <v>1970</v>
      </c>
      <c r="B5" s="10">
        <v>4995</v>
      </c>
    </row>
    <row r="6" spans="1:3">
      <c r="A6">
        <v>1980</v>
      </c>
      <c r="B6" s="10">
        <v>29296</v>
      </c>
    </row>
    <row r="7" spans="1:3">
      <c r="A7">
        <v>1991</v>
      </c>
      <c r="B7" s="10">
        <v>41139</v>
      </c>
      <c r="C7" t="s">
        <v>23</v>
      </c>
    </row>
    <row r="8" spans="1:3">
      <c r="A8">
        <v>2000</v>
      </c>
      <c r="B8" s="10">
        <f>61735+33004</f>
        <v>94739</v>
      </c>
    </row>
    <row r="9" spans="1:3">
      <c r="A9">
        <v>2012</v>
      </c>
      <c r="B9" s="10">
        <v>203717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2"/>
  <sheetViews>
    <sheetView topLeftCell="A2" workbookViewId="0">
      <selection activeCell="A2" sqref="A2:L4"/>
    </sheetView>
  </sheetViews>
  <sheetFormatPr defaultRowHeight="15"/>
  <cols>
    <col min="1" max="1" width="20.7109375" bestFit="1" customWidth="1"/>
    <col min="2" max="9" width="12.140625" bestFit="1" customWidth="1"/>
    <col min="10" max="12" width="10.5703125" bestFit="1" customWidth="1"/>
  </cols>
  <sheetData>
    <row r="1" spans="1:12">
      <c r="A1" t="s">
        <v>51</v>
      </c>
      <c r="B1">
        <v>2002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</row>
    <row r="2" spans="1:12">
      <c r="A2" t="s">
        <v>52</v>
      </c>
      <c r="B2" s="49">
        <v>27.398898643530835</v>
      </c>
      <c r="C2" s="49">
        <v>26.296583542378031</v>
      </c>
      <c r="D2" s="49">
        <v>23.929836317396052</v>
      </c>
      <c r="E2" s="49">
        <v>26.142221479035861</v>
      </c>
      <c r="F2" s="49">
        <v>27.048719613997143</v>
      </c>
      <c r="G2" s="49">
        <v>31.577962664277177</v>
      </c>
      <c r="H2" s="49">
        <v>32.911466600908248</v>
      </c>
      <c r="I2" s="49">
        <v>48.929644749490478</v>
      </c>
      <c r="J2" s="49">
        <v>53.3021453520793</v>
      </c>
      <c r="K2" s="49">
        <v>60.411064049506244</v>
      </c>
      <c r="L2" s="49">
        <v>69.778181282646358</v>
      </c>
    </row>
    <row r="3" spans="1:12">
      <c r="A3" t="s">
        <v>53</v>
      </c>
      <c r="B3" s="49">
        <v>48.076021817463378</v>
      </c>
      <c r="C3" s="49">
        <v>71.887748689400411</v>
      </c>
      <c r="D3" s="49">
        <v>64.145490982673238</v>
      </c>
      <c r="E3" s="49">
        <v>69.362613860863803</v>
      </c>
      <c r="F3" s="49">
        <v>76.113008558071485</v>
      </c>
      <c r="G3" s="49">
        <v>80.114874800685897</v>
      </c>
      <c r="H3" s="49">
        <v>88.026831068225675</v>
      </c>
      <c r="I3" s="49">
        <v>94.143762073446425</v>
      </c>
      <c r="J3" s="49">
        <v>91.064725956623676</v>
      </c>
      <c r="K3" s="49">
        <v>99.16384522665291</v>
      </c>
      <c r="L3" s="49">
        <v>89.995741807235163</v>
      </c>
    </row>
    <row r="4" spans="1:12">
      <c r="A4" t="s">
        <v>54</v>
      </c>
      <c r="B4" s="49">
        <v>41.052672230255432</v>
      </c>
      <c r="C4" s="49">
        <v>51.189010076671551</v>
      </c>
      <c r="D4" s="49">
        <v>44.795524792889502</v>
      </c>
      <c r="E4" s="49">
        <v>47.113304046246228</v>
      </c>
      <c r="F4" s="49">
        <v>55.074902939168545</v>
      </c>
      <c r="G4" s="49">
        <v>69.028640341580797</v>
      </c>
      <c r="H4" s="49">
        <v>70.857062783092303</v>
      </c>
      <c r="I4" s="49">
        <v>82.622815663853487</v>
      </c>
      <c r="J4" s="49">
        <v>88.832735897764266</v>
      </c>
      <c r="K4" s="49">
        <v>88.227459406835095</v>
      </c>
      <c r="L4" s="49">
        <v>89.099406682869201</v>
      </c>
    </row>
    <row r="5" spans="1:12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22" spans="1:1">
      <c r="A22" t="s">
        <v>55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O49"/>
  <sheetViews>
    <sheetView topLeftCell="D14" workbookViewId="0">
      <selection activeCell="D47" sqref="D47:O49"/>
    </sheetView>
  </sheetViews>
  <sheetFormatPr defaultRowHeight="15"/>
  <sheetData>
    <row r="4" spans="1:12">
      <c r="A4" s="39" t="s">
        <v>51</v>
      </c>
      <c r="B4" s="40">
        <v>2002</v>
      </c>
      <c r="C4" s="40">
        <v>2003</v>
      </c>
      <c r="D4" s="40">
        <v>2004</v>
      </c>
      <c r="E4" s="41">
        <v>2005</v>
      </c>
      <c r="F4" s="40">
        <v>2006</v>
      </c>
      <c r="G4" s="40">
        <v>2007</v>
      </c>
      <c r="H4" s="40">
        <v>2008</v>
      </c>
      <c r="I4" s="40">
        <v>2009</v>
      </c>
      <c r="J4" s="40">
        <v>2010</v>
      </c>
      <c r="K4" s="40">
        <v>2011</v>
      </c>
      <c r="L4" s="41">
        <v>2012</v>
      </c>
    </row>
    <row r="5" spans="1:12">
      <c r="A5" s="42" t="s">
        <v>52</v>
      </c>
      <c r="B5" s="43">
        <f>13222748096.49/1000000000</f>
        <v>13.222748096489999</v>
      </c>
      <c r="C5" s="44">
        <v>14.22426957399</v>
      </c>
      <c r="D5" s="45">
        <v>14.53292706291</v>
      </c>
      <c r="E5" s="46">
        <v>16.187695349830001</v>
      </c>
      <c r="F5" s="45">
        <v>17.3362379352</v>
      </c>
      <c r="G5" s="45">
        <v>21.498340861150002</v>
      </c>
      <c r="H5" s="45">
        <v>25.068823155299999</v>
      </c>
      <c r="I5" s="47">
        <v>36.679526520689997</v>
      </c>
      <c r="J5" s="46">
        <v>44.061617776699997</v>
      </c>
      <c r="K5" s="46">
        <v>52.909474149440001</v>
      </c>
      <c r="L5" s="46">
        <v>65.364018392559998</v>
      </c>
    </row>
    <row r="6" spans="1:12">
      <c r="A6" s="42" t="s">
        <v>53</v>
      </c>
      <c r="B6" s="43">
        <v>23.201557633549999</v>
      </c>
      <c r="C6" s="43">
        <v>38.885306708279998</v>
      </c>
      <c r="D6" s="45">
        <v>38.95646127709</v>
      </c>
      <c r="E6" s="46">
        <v>42.950476215190001</v>
      </c>
      <c r="F6" s="45">
        <v>48.782835016109999</v>
      </c>
      <c r="G6" s="45">
        <v>54.542368829319997</v>
      </c>
      <c r="H6" s="45">
        <v>67.050462616269996</v>
      </c>
      <c r="I6" s="48">
        <v>70.573752076269997</v>
      </c>
      <c r="J6" s="48">
        <v>75.277629475080005</v>
      </c>
      <c r="K6" s="48">
        <v>86.850099201679996</v>
      </c>
      <c r="L6" s="48">
        <v>84.302617445880003</v>
      </c>
    </row>
    <row r="7" spans="1:12">
      <c r="A7" s="42" t="s">
        <v>54</v>
      </c>
      <c r="B7" s="43">
        <v>19.812078968969999</v>
      </c>
      <c r="C7" s="44">
        <v>27.689006725260001</v>
      </c>
      <c r="D7" s="45">
        <v>27.204953929692401</v>
      </c>
      <c r="E7" s="46">
        <v>29.173336070009999</v>
      </c>
      <c r="F7" s="45">
        <v>35.298958147999997</v>
      </c>
      <c r="G7" s="45">
        <v>46.994837983129997</v>
      </c>
      <c r="H7" s="45">
        <v>53.9721671402</v>
      </c>
      <c r="I7" s="48">
        <v>61.937211559010002</v>
      </c>
      <c r="J7" s="46">
        <v>73.432580045920005</v>
      </c>
      <c r="K7" s="46">
        <v>77.271747422480004</v>
      </c>
      <c r="L7" s="46">
        <v>83.462984419079902</v>
      </c>
    </row>
    <row r="8" spans="1:12">
      <c r="B8" s="17">
        <f>B6-B7</f>
        <v>3.3894786645800004</v>
      </c>
      <c r="C8" s="17">
        <f t="shared" ref="C8:L8" si="0">C6-C7</f>
        <v>11.196299983019998</v>
      </c>
      <c r="D8" s="17">
        <f t="shared" si="0"/>
        <v>11.751507347397599</v>
      </c>
      <c r="E8" s="17">
        <f t="shared" si="0"/>
        <v>13.777140145180002</v>
      </c>
      <c r="F8" s="17">
        <f t="shared" si="0"/>
        <v>13.483876868110002</v>
      </c>
      <c r="G8" s="17">
        <f t="shared" si="0"/>
        <v>7.5475308461899999</v>
      </c>
      <c r="H8" s="17">
        <f t="shared" si="0"/>
        <v>13.078295476069997</v>
      </c>
      <c r="I8" s="17">
        <f t="shared" si="0"/>
        <v>8.6365405172599949</v>
      </c>
      <c r="J8" s="17">
        <f t="shared" si="0"/>
        <v>1.8450494291599995</v>
      </c>
      <c r="K8" s="17">
        <f t="shared" si="0"/>
        <v>9.5783517791999913</v>
      </c>
      <c r="L8" s="17">
        <f t="shared" si="0"/>
        <v>0.83963302680010088</v>
      </c>
    </row>
    <row r="10" spans="1:12">
      <c r="B10" s="17">
        <f>B6-B5</f>
        <v>9.9788095370600001</v>
      </c>
      <c r="C10" s="17">
        <f t="shared" ref="C10:L10" si="1">C6-C5</f>
        <v>24.661037134289998</v>
      </c>
      <c r="D10" s="17">
        <f t="shared" si="1"/>
        <v>24.423534214180002</v>
      </c>
      <c r="E10" s="17">
        <f t="shared" si="1"/>
        <v>26.76278086536</v>
      </c>
      <c r="F10" s="17">
        <f t="shared" si="1"/>
        <v>31.446597080909999</v>
      </c>
      <c r="G10" s="17">
        <f t="shared" si="1"/>
        <v>33.044027968169999</v>
      </c>
      <c r="H10" s="17">
        <f t="shared" si="1"/>
        <v>41.981639460970001</v>
      </c>
      <c r="I10" s="17">
        <f t="shared" si="1"/>
        <v>33.89422555558</v>
      </c>
      <c r="J10" s="17">
        <f t="shared" si="1"/>
        <v>31.216011698380008</v>
      </c>
      <c r="K10" s="17">
        <f t="shared" si="1"/>
        <v>33.940625052239994</v>
      </c>
      <c r="L10" s="17">
        <f t="shared" si="1"/>
        <v>18.938599053320004</v>
      </c>
    </row>
    <row r="47" spans="4:15">
      <c r="D47" t="s">
        <v>52</v>
      </c>
      <c r="E47" s="49">
        <v>27.398898643530835</v>
      </c>
      <c r="F47" s="49">
        <v>26.296583542378031</v>
      </c>
      <c r="G47" s="49">
        <v>23.929836317396052</v>
      </c>
      <c r="H47" s="49">
        <v>26.142221479035861</v>
      </c>
      <c r="I47" s="49">
        <v>27.048719613997143</v>
      </c>
      <c r="J47" s="49">
        <v>31.577962664277177</v>
      </c>
      <c r="K47" s="49">
        <v>32.911466600908248</v>
      </c>
      <c r="L47" s="49">
        <v>48.929644749490478</v>
      </c>
      <c r="M47" s="49">
        <v>53.3021453520793</v>
      </c>
      <c r="N47" s="49">
        <v>60.411064049506244</v>
      </c>
      <c r="O47" s="49">
        <v>69.778181282646358</v>
      </c>
    </row>
    <row r="48" spans="4:15">
      <c r="D48" t="s">
        <v>53</v>
      </c>
      <c r="E48" s="49">
        <v>48.076021817463378</v>
      </c>
      <c r="F48" s="49">
        <v>71.887748689400411</v>
      </c>
      <c r="G48" s="49">
        <v>64.145490982673238</v>
      </c>
      <c r="H48" s="49">
        <v>69.362613860863803</v>
      </c>
      <c r="I48" s="49">
        <v>76.113008558071485</v>
      </c>
      <c r="J48" s="49">
        <v>80.114874800685897</v>
      </c>
      <c r="K48" s="49">
        <v>88.026831068225675</v>
      </c>
      <c r="L48" s="49">
        <v>94.143762073446425</v>
      </c>
      <c r="M48" s="49">
        <v>91.064725956623676</v>
      </c>
      <c r="N48" s="49">
        <v>99.16384522665291</v>
      </c>
      <c r="O48" s="49">
        <v>89.995741807235163</v>
      </c>
    </row>
    <row r="49" spans="4:15">
      <c r="D49" t="s">
        <v>54</v>
      </c>
      <c r="E49" s="49">
        <v>41.052672230255432</v>
      </c>
      <c r="F49" s="49">
        <v>51.189010076671551</v>
      </c>
      <c r="G49" s="49">
        <v>44.795524792889502</v>
      </c>
      <c r="H49" s="49">
        <v>47.113304046246228</v>
      </c>
      <c r="I49" s="49">
        <v>55.074902939168545</v>
      </c>
      <c r="J49" s="49">
        <v>69.028640341580797</v>
      </c>
      <c r="K49" s="49">
        <v>70.857062783092303</v>
      </c>
      <c r="L49" s="49">
        <v>82.622815663853487</v>
      </c>
      <c r="M49" s="49">
        <v>88.832735897764266</v>
      </c>
      <c r="N49" s="49">
        <v>88.227459406835095</v>
      </c>
      <c r="O49" s="49">
        <v>89.099406682869201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1:O19"/>
  <sheetViews>
    <sheetView workbookViewId="0">
      <selection activeCell="O5" sqref="O5"/>
    </sheetView>
  </sheetViews>
  <sheetFormatPr defaultRowHeight="15"/>
  <sheetData>
    <row r="11" spans="1:4">
      <c r="B11" t="s">
        <v>24</v>
      </c>
      <c r="C11" t="s">
        <v>25</v>
      </c>
      <c r="D11" t="s">
        <v>37</v>
      </c>
    </row>
    <row r="12" spans="1:4">
      <c r="A12">
        <v>2003</v>
      </c>
      <c r="B12">
        <v>1.18</v>
      </c>
      <c r="C12">
        <v>2.76</v>
      </c>
      <c r="D12">
        <f>SUM(B12:C12)</f>
        <v>3.9399999999999995</v>
      </c>
    </row>
    <row r="13" spans="1:4">
      <c r="A13">
        <v>2004</v>
      </c>
      <c r="B13">
        <v>1.21</v>
      </c>
      <c r="C13">
        <v>3.01</v>
      </c>
      <c r="D13">
        <f t="shared" ref="D13:D19" si="0">SUM(B13:C13)</f>
        <v>4.22</v>
      </c>
    </row>
    <row r="14" spans="1:4">
      <c r="A14">
        <v>2005</v>
      </c>
      <c r="B14">
        <v>1.25</v>
      </c>
      <c r="C14">
        <v>3.32</v>
      </c>
      <c r="D14">
        <f t="shared" si="0"/>
        <v>4.57</v>
      </c>
    </row>
    <row r="15" spans="1:4">
      <c r="A15">
        <v>2006</v>
      </c>
      <c r="B15">
        <v>1.25</v>
      </c>
      <c r="C15">
        <v>3.63</v>
      </c>
      <c r="D15">
        <f t="shared" si="0"/>
        <v>4.88</v>
      </c>
    </row>
    <row r="16" spans="1:4">
      <c r="A16">
        <v>2007</v>
      </c>
      <c r="B16">
        <v>1.34</v>
      </c>
      <c r="C16">
        <v>3.91</v>
      </c>
      <c r="D16">
        <f t="shared" si="0"/>
        <v>5.25</v>
      </c>
    </row>
    <row r="17" spans="1:15">
      <c r="A17">
        <v>2008</v>
      </c>
      <c r="B17">
        <v>1.55</v>
      </c>
      <c r="C17">
        <v>4.26</v>
      </c>
      <c r="D17">
        <f t="shared" si="0"/>
        <v>5.81</v>
      </c>
    </row>
    <row r="18" spans="1:15">
      <c r="A18">
        <v>2009</v>
      </c>
      <c r="B18">
        <v>1.68</v>
      </c>
      <c r="C18">
        <v>4.76</v>
      </c>
      <c r="D18">
        <f t="shared" si="0"/>
        <v>6.4399999999999995</v>
      </c>
      <c r="M18" s="16"/>
      <c r="N18" s="16"/>
      <c r="O18" s="5"/>
    </row>
    <row r="19" spans="1:15">
      <c r="A19">
        <v>2012</v>
      </c>
      <c r="B19" s="11">
        <v>2.0698439999999998</v>
      </c>
      <c r="C19" s="11">
        <v>5.1919570000000004</v>
      </c>
      <c r="D19" s="11">
        <f t="shared" si="0"/>
        <v>7.2618010000000002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FD21"/>
  <sheetViews>
    <sheetView workbookViewId="0">
      <selection activeCell="K10" sqref="K10"/>
    </sheetView>
  </sheetViews>
  <sheetFormatPr defaultColWidth="15.28515625" defaultRowHeight="15"/>
  <cols>
    <col min="1" max="1" width="15.28515625" bestFit="1" customWidth="1"/>
  </cols>
  <sheetData>
    <row r="2" spans="1:16384">
      <c r="A2" s="29">
        <v>2006</v>
      </c>
      <c r="B2" s="29">
        <v>2008</v>
      </c>
      <c r="C2" s="29">
        <v>2009</v>
      </c>
      <c r="D2" s="29">
        <v>2010</v>
      </c>
      <c r="E2" s="29">
        <v>2011</v>
      </c>
      <c r="F2" s="29">
        <v>2012</v>
      </c>
      <c r="G2" s="29">
        <v>2013</v>
      </c>
      <c r="H2" s="29">
        <v>2014</v>
      </c>
    </row>
    <row r="3" spans="1:16384">
      <c r="A3" s="30">
        <v>265740831</v>
      </c>
      <c r="B3" s="30">
        <v>325795326</v>
      </c>
      <c r="C3" s="30">
        <v>530599079</v>
      </c>
      <c r="D3" s="30">
        <v>578115899</v>
      </c>
      <c r="E3" s="30">
        <v>510901338</v>
      </c>
      <c r="F3" s="30">
        <v>733904013</v>
      </c>
      <c r="G3" s="30">
        <v>750943828</v>
      </c>
      <c r="H3" s="30">
        <v>725885270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  <c r="WZO3" s="27"/>
      <c r="WZP3" s="27"/>
      <c r="WZQ3" s="27"/>
      <c r="WZR3" s="27"/>
      <c r="WZS3" s="27"/>
      <c r="WZT3" s="27"/>
      <c r="WZU3" s="27"/>
      <c r="WZV3" s="27"/>
      <c r="WZW3" s="27"/>
      <c r="WZX3" s="27"/>
      <c r="WZY3" s="27"/>
      <c r="WZZ3" s="27"/>
      <c r="XAA3" s="27"/>
      <c r="XAB3" s="27"/>
      <c r="XAC3" s="27"/>
      <c r="XAD3" s="27"/>
      <c r="XAE3" s="27"/>
      <c r="XAF3" s="27"/>
      <c r="XAG3" s="27"/>
      <c r="XAH3" s="27"/>
      <c r="XAI3" s="27"/>
      <c r="XAJ3" s="27"/>
      <c r="XAK3" s="27"/>
      <c r="XAL3" s="27"/>
      <c r="XAM3" s="27"/>
      <c r="XAN3" s="27"/>
      <c r="XAO3" s="27"/>
      <c r="XAP3" s="27"/>
      <c r="XAQ3" s="27"/>
      <c r="XAR3" s="27"/>
      <c r="XAS3" s="27"/>
      <c r="XAT3" s="27"/>
      <c r="XAU3" s="27"/>
      <c r="XAV3" s="27"/>
      <c r="XAW3" s="27"/>
      <c r="XAX3" s="27"/>
      <c r="XAY3" s="27"/>
      <c r="XAZ3" s="27"/>
      <c r="XBA3" s="27"/>
      <c r="XBB3" s="27"/>
      <c r="XBC3" s="27"/>
      <c r="XBD3" s="27"/>
      <c r="XBE3" s="27"/>
      <c r="XBF3" s="27"/>
      <c r="XBG3" s="27"/>
      <c r="XBH3" s="27"/>
      <c r="XBI3" s="27"/>
      <c r="XBJ3" s="27"/>
      <c r="XBK3" s="27"/>
      <c r="XBL3" s="27"/>
      <c r="XBM3" s="27"/>
      <c r="XBN3" s="27"/>
      <c r="XBO3" s="27"/>
      <c r="XBP3" s="27"/>
      <c r="XBQ3" s="27"/>
      <c r="XBR3" s="27"/>
      <c r="XBS3" s="27"/>
      <c r="XBT3" s="27"/>
      <c r="XBU3" s="27"/>
      <c r="XBV3" s="27"/>
      <c r="XBW3" s="27"/>
      <c r="XBX3" s="27"/>
      <c r="XBY3" s="27"/>
      <c r="XBZ3" s="27"/>
      <c r="XCA3" s="27"/>
      <c r="XCB3" s="27"/>
      <c r="XCC3" s="27"/>
      <c r="XCD3" s="27"/>
      <c r="XCE3" s="27"/>
      <c r="XCF3" s="27"/>
      <c r="XCG3" s="27"/>
      <c r="XCH3" s="27"/>
      <c r="XCI3" s="27"/>
      <c r="XCJ3" s="27"/>
      <c r="XCK3" s="27"/>
      <c r="XCL3" s="27"/>
      <c r="XCM3" s="27"/>
      <c r="XCN3" s="27"/>
      <c r="XCO3" s="27"/>
      <c r="XCP3" s="27"/>
      <c r="XCQ3" s="27"/>
      <c r="XCR3" s="27"/>
      <c r="XCS3" s="27"/>
      <c r="XCT3" s="27"/>
      <c r="XCU3" s="27"/>
      <c r="XCV3" s="27"/>
      <c r="XCW3" s="27"/>
      <c r="XCX3" s="27"/>
      <c r="XCY3" s="27"/>
      <c r="XCZ3" s="27"/>
      <c r="XDA3" s="27"/>
      <c r="XDB3" s="27"/>
      <c r="XDC3" s="27"/>
      <c r="XDD3" s="27"/>
      <c r="XDE3" s="27"/>
      <c r="XDF3" s="27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  <c r="XEU3" s="27"/>
      <c r="XEV3" s="27"/>
      <c r="XEW3" s="27"/>
      <c r="XEX3" s="27"/>
      <c r="XEY3" s="27"/>
      <c r="XEZ3" s="27"/>
      <c r="XFA3" s="27"/>
      <c r="XFB3" s="27"/>
      <c r="XFC3" s="27"/>
      <c r="XFD3" s="27"/>
    </row>
    <row r="21" spans="5:9">
      <c r="E21" s="87" t="s">
        <v>46</v>
      </c>
      <c r="F21" s="87"/>
      <c r="G21" s="87"/>
      <c r="H21" s="87"/>
      <c r="I21" s="87"/>
    </row>
  </sheetData>
  <sortState columnSort="1" ref="A2:H3">
    <sortCondition ref="A2:H2"/>
  </sortState>
  <mergeCells count="1">
    <mergeCell ref="E21:I21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B2" sqref="B2"/>
    </sheetView>
  </sheetViews>
  <sheetFormatPr defaultRowHeight="15"/>
  <sheetData>
    <row r="1" spans="1:4" ht="39" thickBot="1">
      <c r="A1" s="31">
        <v>2000</v>
      </c>
      <c r="B1" s="32">
        <v>102.5</v>
      </c>
      <c r="C1" s="32" t="s">
        <v>47</v>
      </c>
    </row>
    <row r="2" spans="1:4" ht="15.75" thickBot="1">
      <c r="A2" s="33">
        <v>2011</v>
      </c>
      <c r="B2" s="34">
        <v>153</v>
      </c>
      <c r="C2" s="34"/>
    </row>
    <row r="3" spans="1:4" ht="15.75" thickBot="1">
      <c r="A3" s="33">
        <v>2012</v>
      </c>
      <c r="B3" s="35" t="s">
        <v>48</v>
      </c>
      <c r="C3" s="34"/>
    </row>
    <row r="4" spans="1:4" ht="15.75" thickBot="1">
      <c r="A4" s="33">
        <v>2013</v>
      </c>
      <c r="B4" s="35" t="s">
        <v>49</v>
      </c>
      <c r="C4" s="34" t="s">
        <v>50</v>
      </c>
    </row>
    <row r="8" spans="1:4" ht="15.75" thickBot="1"/>
    <row r="9" spans="1:4" ht="15.75" thickBot="1">
      <c r="A9" s="31">
        <v>2000</v>
      </c>
      <c r="B9" s="36">
        <v>102.5</v>
      </c>
      <c r="D9">
        <v>102.5</v>
      </c>
    </row>
    <row r="10" spans="1:4" ht="15.75" thickBot="1">
      <c r="A10" s="33">
        <v>2011</v>
      </c>
      <c r="B10" s="37">
        <v>153</v>
      </c>
      <c r="D10">
        <v>153</v>
      </c>
    </row>
    <row r="11" spans="1:4" ht="15.75" thickBot="1">
      <c r="A11" s="33">
        <v>2012</v>
      </c>
      <c r="B11" s="38" t="s">
        <v>48</v>
      </c>
      <c r="D11">
        <v>377.6</v>
      </c>
    </row>
    <row r="12" spans="1:4" ht="15.75" thickBot="1">
      <c r="A12" s="33">
        <v>2013</v>
      </c>
      <c r="B12" s="38" t="s">
        <v>49</v>
      </c>
      <c r="D12">
        <v>556.5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topLeftCell="A2" workbookViewId="0">
      <selection sqref="A1:A3"/>
    </sheetView>
  </sheetViews>
  <sheetFormatPr defaultRowHeight="15"/>
  <sheetData>
    <row r="1" spans="1:1" ht="150">
      <c r="A1" s="18" t="s">
        <v>44</v>
      </c>
    </row>
    <row r="3" spans="1:1" ht="60">
      <c r="A3" s="19" t="s">
        <v>45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sqref="A1:K11"/>
    </sheetView>
  </sheetViews>
  <sheetFormatPr defaultRowHeight="15"/>
  <sheetData>
    <row r="1" spans="1:18">
      <c r="A1" s="21"/>
      <c r="B1" s="2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>
      <c r="A3" s="21"/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21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>
      <c r="A5" s="21"/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>
      <c r="A6" s="21"/>
      <c r="B6" s="2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>
      <c r="A7" s="21"/>
      <c r="B7" s="2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>
      <c r="A8" s="21"/>
      <c r="B8" s="2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>
      <c r="A9" s="2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>
      <c r="A11" s="2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>
      <c r="A12" s="2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>
      <c r="A13" s="21"/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>
      <c r="A14" s="21"/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>
      <c r="A15" s="21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>
      <c r="A17" s="21"/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>
      <c r="A18" s="2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>
      <c r="A19" s="21"/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>
      <c r="A20" s="21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>
      <c r="A21" s="2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>
      <c r="A22" s="21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>
      <c r="A23" s="21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23"/>
  <sheetViews>
    <sheetView workbookViewId="0"/>
  </sheetViews>
  <sheetFormatPr defaultRowHeight="15"/>
  <cols>
    <col min="1" max="1" width="67.42578125" bestFit="1" customWidth="1"/>
    <col min="2" max="2" width="12.7109375" bestFit="1" customWidth="1"/>
    <col min="3" max="7" width="15.28515625" bestFit="1" customWidth="1"/>
    <col min="8" max="8" width="71.5703125" bestFit="1" customWidth="1"/>
    <col min="9" max="9" width="25.85546875" bestFit="1" customWidth="1"/>
    <col min="10" max="10" width="15.28515625" bestFit="1" customWidth="1"/>
  </cols>
  <sheetData>
    <row r="2" spans="2:10">
      <c r="B2" s="5"/>
      <c r="C2" s="5"/>
      <c r="D2" s="5"/>
      <c r="E2" s="5"/>
      <c r="F2" s="5"/>
      <c r="G2" s="5"/>
      <c r="H2" s="5"/>
      <c r="I2" s="5"/>
      <c r="J2" s="5"/>
    </row>
    <row r="3" spans="2:10">
      <c r="B3" s="5"/>
      <c r="C3" s="5"/>
      <c r="D3" s="5"/>
      <c r="E3" s="5"/>
      <c r="F3" s="5"/>
      <c r="G3" s="5"/>
      <c r="H3" s="5"/>
      <c r="I3" s="5"/>
      <c r="J3" s="5"/>
    </row>
    <row r="4" spans="2:10">
      <c r="B4" s="5"/>
      <c r="C4" s="5"/>
      <c r="D4" s="5"/>
      <c r="E4" s="5"/>
      <c r="F4" s="5"/>
    </row>
    <row r="5" spans="2:10">
      <c r="B5" s="5"/>
      <c r="C5" s="5"/>
      <c r="D5" s="5"/>
      <c r="E5" s="5"/>
      <c r="F5" s="5"/>
      <c r="G5" s="5"/>
      <c r="H5" s="5"/>
      <c r="I5" s="5"/>
      <c r="J5" s="5"/>
    </row>
    <row r="6" spans="2:10">
      <c r="B6" s="5"/>
      <c r="C6" s="5"/>
      <c r="D6" s="5"/>
      <c r="E6" s="5"/>
      <c r="F6" s="5"/>
      <c r="H6" s="5"/>
    </row>
    <row r="7" spans="2:10">
      <c r="B7" s="5"/>
      <c r="C7" s="5"/>
      <c r="D7" s="5"/>
      <c r="E7" s="5"/>
      <c r="F7" s="5"/>
    </row>
    <row r="8" spans="2:10">
      <c r="B8" s="5"/>
      <c r="C8" s="5"/>
      <c r="D8" s="5"/>
      <c r="E8" s="5"/>
      <c r="F8" s="5"/>
      <c r="G8" s="5"/>
      <c r="H8" s="5"/>
      <c r="I8" s="5"/>
      <c r="J8" s="5"/>
    </row>
    <row r="9" spans="2:10">
      <c r="B9" s="5"/>
      <c r="C9" s="5"/>
      <c r="D9" s="5"/>
      <c r="E9" s="5"/>
      <c r="F9" s="5"/>
      <c r="H9" s="5"/>
      <c r="J9" s="5"/>
    </row>
    <row r="10" spans="2:10">
      <c r="B10" s="5"/>
      <c r="C10" s="5"/>
      <c r="D10" s="5"/>
      <c r="E10" s="5"/>
      <c r="F10" s="5"/>
      <c r="G10" s="5"/>
      <c r="H10" s="5"/>
    </row>
    <row r="11" spans="2:10">
      <c r="B11" s="5"/>
      <c r="C11" s="5"/>
      <c r="D11" s="5"/>
      <c r="E11" s="5"/>
      <c r="F11" s="5"/>
    </row>
    <row r="12" spans="2:10">
      <c r="B12" s="5"/>
      <c r="C12" s="5"/>
      <c r="D12" s="5"/>
      <c r="E12" s="5"/>
      <c r="F12" s="5"/>
      <c r="H12" s="5"/>
    </row>
    <row r="13" spans="2:10">
      <c r="B13" s="5"/>
      <c r="C13" s="5"/>
      <c r="D13" s="5"/>
      <c r="E13" s="5"/>
      <c r="F13" s="5"/>
      <c r="I13" s="27"/>
    </row>
    <row r="14" spans="2:10">
      <c r="C14" s="27"/>
      <c r="D14" s="27"/>
      <c r="E14" s="27"/>
      <c r="F14" s="27"/>
      <c r="G14" s="27"/>
      <c r="H14" s="27"/>
      <c r="I14" s="27"/>
      <c r="J14" s="27"/>
    </row>
    <row r="16" spans="2:10">
      <c r="I16" s="5"/>
    </row>
    <row r="22" spans="8:8">
      <c r="H22" s="5"/>
    </row>
    <row r="23" spans="8:8">
      <c r="H23" s="5"/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14" sqref="A14"/>
    </sheetView>
  </sheetViews>
  <sheetFormatPr defaultRowHeight="15"/>
  <cols>
    <col min="1" max="1" width="26.140625" customWidth="1"/>
    <col min="2" max="10" width="16" bestFit="1" customWidth="1"/>
  </cols>
  <sheetData>
    <row r="1" spans="1:10" ht="18.7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69"/>
      <c r="B3" s="70"/>
      <c r="C3" s="70"/>
      <c r="D3" s="70"/>
      <c r="E3" s="70"/>
      <c r="F3" s="70"/>
      <c r="G3" s="70"/>
      <c r="H3" s="70"/>
      <c r="I3" s="70"/>
      <c r="J3" s="70"/>
    </row>
    <row r="4" spans="1:10">
      <c r="A4" s="69"/>
      <c r="B4" s="70"/>
      <c r="C4" s="70"/>
      <c r="D4" s="70"/>
      <c r="E4" s="71"/>
      <c r="F4" s="70"/>
      <c r="G4" s="71"/>
      <c r="H4" s="70"/>
      <c r="I4" s="70"/>
      <c r="J4" s="70"/>
    </row>
    <row r="5" spans="1:10">
      <c r="A5" s="69"/>
      <c r="B5" s="70"/>
      <c r="C5" s="70"/>
      <c r="D5" s="70"/>
      <c r="E5" s="71"/>
      <c r="F5" s="70"/>
      <c r="G5" s="71"/>
      <c r="H5" s="70"/>
      <c r="I5" s="70"/>
      <c r="J5" s="70"/>
    </row>
    <row r="6" spans="1:10">
      <c r="A6" s="69"/>
      <c r="B6" s="70"/>
      <c r="C6" s="70"/>
      <c r="D6" s="70"/>
      <c r="E6" s="70"/>
      <c r="F6" s="70"/>
      <c r="G6" s="71"/>
      <c r="H6" s="70"/>
      <c r="I6" s="70"/>
      <c r="J6" s="70"/>
    </row>
    <row r="7" spans="1:10">
      <c r="A7" s="69"/>
      <c r="B7" s="70"/>
      <c r="C7" s="70"/>
      <c r="D7" s="70"/>
      <c r="E7" s="70"/>
      <c r="F7" s="70"/>
      <c r="G7" s="71"/>
      <c r="H7" s="70"/>
      <c r="I7" s="70"/>
      <c r="J7" s="70"/>
    </row>
    <row r="8" spans="1:10">
      <c r="A8" s="69"/>
      <c r="B8" s="72"/>
      <c r="C8" s="70"/>
      <c r="D8" s="70"/>
      <c r="E8" s="71"/>
      <c r="F8" s="70"/>
      <c r="G8" s="71"/>
      <c r="H8" s="70"/>
      <c r="I8" s="70"/>
      <c r="J8" s="70"/>
    </row>
    <row r="9" spans="1:10">
      <c r="A9" s="73"/>
      <c r="B9" s="70"/>
      <c r="C9" s="70"/>
      <c r="D9" s="70"/>
      <c r="E9" s="71"/>
      <c r="F9" s="70"/>
      <c r="G9" s="71"/>
      <c r="H9" s="70"/>
      <c r="I9" s="70"/>
      <c r="J9" s="70"/>
    </row>
    <row r="10" spans="1:10">
      <c r="A10" s="69"/>
      <c r="B10" s="70"/>
      <c r="C10" s="70"/>
      <c r="D10" s="74"/>
      <c r="E10" s="74"/>
      <c r="F10" s="74"/>
      <c r="G10" s="74"/>
      <c r="H10" s="74"/>
      <c r="I10" s="74"/>
      <c r="J10" s="70"/>
    </row>
    <row r="11" spans="1:10">
      <c r="A11" s="89"/>
      <c r="B11" s="89"/>
      <c r="C11" s="89"/>
      <c r="D11" s="89"/>
      <c r="E11" s="89"/>
      <c r="F11" s="89"/>
      <c r="G11" s="89"/>
      <c r="H11" s="89"/>
      <c r="I11" s="89"/>
      <c r="J11" s="89"/>
    </row>
    <row r="12" spans="1:10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.75">
      <c r="A13" s="75"/>
      <c r="B13" s="56"/>
      <c r="C13" s="56"/>
      <c r="D13" s="56"/>
      <c r="E13" s="56"/>
      <c r="F13" s="56"/>
      <c r="G13" s="56"/>
      <c r="H13" s="56"/>
      <c r="I13" s="56"/>
      <c r="J13" s="56"/>
    </row>
    <row r="14" spans="1:10">
      <c r="A14" s="56"/>
    </row>
  </sheetData>
  <sortState columnSort="1" ref="B2:J10">
    <sortCondition ref="B2:J2"/>
  </sortState>
  <mergeCells count="3">
    <mergeCell ref="A1:J1"/>
    <mergeCell ref="A11:J11"/>
    <mergeCell ref="A12:J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10"/>
  <sheetViews>
    <sheetView workbookViewId="0"/>
  </sheetViews>
  <sheetFormatPr defaultRowHeight="15"/>
  <cols>
    <col min="1" max="3" width="9.140625" style="56"/>
    <col min="4" max="4" width="9.140625" style="57"/>
    <col min="5" max="6" width="9.140625" style="56"/>
    <col min="7" max="7" width="9.140625" style="57"/>
    <col min="8" max="9" width="9.140625" style="56"/>
    <col min="10" max="10" width="9.140625" style="57"/>
    <col min="11" max="12" width="9.140625" style="56"/>
    <col min="13" max="13" width="9.140625" style="57"/>
    <col min="14" max="15" width="9.140625" style="56"/>
    <col min="16" max="16" width="9.140625" style="57"/>
    <col min="17" max="18" width="9.140625" style="56"/>
    <col min="19" max="19" width="9.140625" style="57"/>
    <col min="20" max="21" width="9.140625" style="56"/>
    <col min="22" max="22" width="9.140625" style="57"/>
    <col min="23" max="24" width="9.140625" style="56"/>
    <col min="25" max="25" width="9.140625" style="57"/>
    <col min="26" max="27" width="9.140625" style="56"/>
    <col min="28" max="28" width="9.140625" style="57"/>
    <col min="29" max="30" width="9.140625" style="56"/>
    <col min="31" max="31" width="9.140625" style="57"/>
    <col min="32" max="33" width="9.140625" style="56"/>
    <col min="34" max="34" width="9.140625" style="57"/>
    <col min="35" max="16384" width="9.140625" style="56"/>
  </cols>
  <sheetData>
    <row r="1" spans="1:34">
      <c r="A1" s="53"/>
      <c r="B1" s="54"/>
      <c r="C1" s="54"/>
      <c r="D1" s="55"/>
      <c r="E1" s="54"/>
      <c r="F1" s="54"/>
      <c r="G1" s="55"/>
      <c r="H1" s="54"/>
      <c r="I1" s="54"/>
      <c r="J1" s="55"/>
      <c r="K1" s="54"/>
      <c r="L1" s="54"/>
      <c r="M1" s="55"/>
      <c r="N1" s="54"/>
      <c r="O1" s="54"/>
      <c r="P1" s="55"/>
      <c r="Q1" s="54"/>
      <c r="R1" s="54"/>
      <c r="S1" s="55"/>
      <c r="T1" s="54"/>
      <c r="U1" s="54"/>
      <c r="V1" s="55"/>
      <c r="W1" s="54"/>
      <c r="Z1" s="54"/>
      <c r="AA1" s="54"/>
      <c r="AB1" s="55"/>
      <c r="AC1" s="54"/>
      <c r="AD1" s="54"/>
      <c r="AE1" s="55"/>
      <c r="AF1" s="54"/>
    </row>
    <row r="2" spans="1:34">
      <c r="A2" s="58"/>
      <c r="B2" s="59"/>
      <c r="C2" s="60"/>
      <c r="D2" s="61"/>
      <c r="E2" s="59"/>
      <c r="F2" s="60"/>
      <c r="G2" s="61"/>
      <c r="H2" s="62"/>
      <c r="I2" s="60"/>
      <c r="J2" s="63"/>
      <c r="K2" s="62"/>
      <c r="L2" s="60"/>
      <c r="M2" s="63"/>
      <c r="N2" s="62"/>
      <c r="P2" s="63"/>
      <c r="Q2" s="62"/>
      <c r="S2" s="63"/>
      <c r="T2" s="62"/>
      <c r="V2" s="63"/>
      <c r="W2" s="64"/>
      <c r="Y2" s="65"/>
      <c r="Z2" s="62"/>
      <c r="AB2" s="65"/>
      <c r="AC2" s="62"/>
      <c r="AE2" s="63"/>
      <c r="AF2" s="62"/>
      <c r="AH2" s="65"/>
    </row>
    <row r="3" spans="1:34">
      <c r="A3" s="58"/>
      <c r="B3" s="59"/>
      <c r="C3" s="59"/>
      <c r="D3" s="61"/>
      <c r="E3" s="59"/>
      <c r="F3" s="59"/>
      <c r="G3" s="61"/>
      <c r="H3" s="62"/>
      <c r="I3" s="62"/>
      <c r="J3" s="63"/>
      <c r="K3" s="62"/>
      <c r="L3" s="62"/>
      <c r="M3" s="63"/>
      <c r="N3" s="62"/>
      <c r="O3" s="62"/>
      <c r="P3" s="63"/>
      <c r="Q3" s="62"/>
      <c r="R3" s="62"/>
      <c r="S3" s="63"/>
      <c r="T3" s="62"/>
      <c r="U3" s="62"/>
      <c r="V3" s="63"/>
      <c r="W3" s="64"/>
      <c r="X3" s="64"/>
      <c r="Y3" s="65"/>
      <c r="Z3" s="64"/>
      <c r="AA3" s="64"/>
      <c r="AB3" s="65"/>
      <c r="AC3" s="64"/>
      <c r="AD3" s="64"/>
      <c r="AE3" s="63"/>
      <c r="AF3" s="64"/>
      <c r="AH3" s="65"/>
    </row>
    <row r="4" spans="1:34">
      <c r="A4" s="58"/>
      <c r="B4" s="59"/>
      <c r="C4" s="59"/>
      <c r="D4" s="61"/>
      <c r="E4" s="59"/>
      <c r="F4" s="59"/>
      <c r="G4" s="61"/>
      <c r="H4" s="62"/>
      <c r="I4" s="62"/>
      <c r="J4" s="63"/>
      <c r="K4" s="62"/>
      <c r="L4" s="62"/>
      <c r="M4" s="63"/>
      <c r="N4" s="62"/>
      <c r="O4" s="62"/>
      <c r="P4" s="63"/>
      <c r="Q4" s="62"/>
      <c r="R4" s="62"/>
      <c r="S4" s="63"/>
      <c r="T4" s="62"/>
      <c r="U4" s="62"/>
      <c r="V4" s="63"/>
      <c r="W4" s="64"/>
      <c r="X4" s="64"/>
      <c r="Y4" s="65"/>
      <c r="Z4" s="62"/>
      <c r="AA4" s="62"/>
      <c r="AB4" s="65"/>
      <c r="AC4" s="62"/>
      <c r="AD4" s="62"/>
      <c r="AE4" s="63"/>
      <c r="AF4" s="62"/>
      <c r="AH4" s="65"/>
    </row>
    <row r="5" spans="1:34">
      <c r="B5" s="66"/>
      <c r="C5" s="66"/>
      <c r="D5" s="61"/>
      <c r="E5" s="66"/>
      <c r="F5" s="66"/>
      <c r="G5" s="61"/>
      <c r="H5" s="66"/>
      <c r="I5" s="66"/>
      <c r="J5" s="63"/>
      <c r="K5" s="66"/>
      <c r="L5" s="66"/>
      <c r="M5" s="63"/>
      <c r="N5" s="66"/>
      <c r="O5" s="66"/>
      <c r="P5" s="63"/>
      <c r="Q5" s="66"/>
      <c r="R5" s="66"/>
      <c r="S5" s="63"/>
      <c r="T5" s="66"/>
      <c r="U5" s="66"/>
      <c r="V5" s="63"/>
      <c r="W5" s="66"/>
      <c r="X5" s="64"/>
      <c r="Y5" s="65"/>
      <c r="Z5" s="66"/>
      <c r="AA5" s="66"/>
      <c r="AB5" s="65"/>
      <c r="AC5" s="66"/>
      <c r="AD5" s="66"/>
      <c r="AE5" s="63"/>
      <c r="AF5" s="66"/>
      <c r="AH5" s="65"/>
    </row>
    <row r="6" spans="1:34">
      <c r="D6" s="61"/>
      <c r="G6" s="61"/>
      <c r="J6" s="63"/>
      <c r="M6" s="63"/>
      <c r="P6" s="63"/>
      <c r="S6" s="63"/>
      <c r="V6" s="63"/>
      <c r="X6" s="66"/>
      <c r="Y6" s="65"/>
      <c r="AB6" s="65"/>
      <c r="AE6" s="63"/>
      <c r="AH6" s="65"/>
    </row>
    <row r="7" spans="1:34">
      <c r="B7" s="66"/>
      <c r="C7" s="66"/>
      <c r="D7" s="61"/>
      <c r="E7" s="66"/>
      <c r="F7" s="66"/>
      <c r="G7" s="61"/>
      <c r="H7" s="66"/>
      <c r="I7" s="66"/>
      <c r="J7" s="63"/>
      <c r="K7" s="66"/>
      <c r="L7" s="66"/>
      <c r="M7" s="63"/>
      <c r="N7" s="66"/>
      <c r="O7" s="66"/>
      <c r="P7" s="63"/>
      <c r="Q7" s="66"/>
      <c r="R7" s="66"/>
      <c r="S7" s="63"/>
      <c r="T7" s="66"/>
      <c r="U7" s="66"/>
      <c r="V7" s="63"/>
      <c r="W7" s="66"/>
      <c r="Y7" s="65"/>
      <c r="Z7" s="66"/>
      <c r="AA7" s="66"/>
      <c r="AB7" s="65"/>
      <c r="AC7" s="66"/>
      <c r="AD7" s="66"/>
      <c r="AE7" s="63"/>
      <c r="AF7" s="66"/>
      <c r="AH7" s="65"/>
    </row>
    <row r="8" spans="1:34">
      <c r="X8" s="66"/>
      <c r="Y8" s="67"/>
    </row>
    <row r="9" spans="1:34">
      <c r="U9" s="60"/>
      <c r="X9" s="60"/>
      <c r="Y9" s="68"/>
    </row>
    <row r="10" spans="1:34">
      <c r="J10" s="6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L7"/>
  <sheetViews>
    <sheetView workbookViewId="0">
      <selection activeCell="F10" sqref="F10"/>
    </sheetView>
  </sheetViews>
  <sheetFormatPr defaultRowHeight="15"/>
  <sheetData>
    <row r="2" spans="2:12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9"/>
  <sheetViews>
    <sheetView topLeftCell="A8" workbookViewId="0">
      <selection activeCell="C22" sqref="C22"/>
    </sheetView>
  </sheetViews>
  <sheetFormatPr defaultRowHeight="15"/>
  <sheetData>
    <row r="2" spans="1:13">
      <c r="A2" s="76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77" t="s">
        <v>13</v>
      </c>
      <c r="B4" s="78" t="s">
        <v>14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>
      <c r="A5" s="77"/>
      <c r="B5" s="80" t="s">
        <v>15</v>
      </c>
      <c r="C5" s="81"/>
      <c r="D5" s="81"/>
      <c r="E5" s="82"/>
      <c r="F5" s="83" t="s">
        <v>16</v>
      </c>
      <c r="G5" s="83"/>
      <c r="H5" s="83"/>
      <c r="I5" s="83"/>
      <c r="J5" s="83" t="s">
        <v>17</v>
      </c>
      <c r="K5" s="83"/>
      <c r="L5" s="83"/>
      <c r="M5" s="80"/>
    </row>
    <row r="6" spans="1:13">
      <c r="A6" s="77"/>
      <c r="B6" s="8">
        <v>2010</v>
      </c>
      <c r="C6" s="8">
        <v>2011</v>
      </c>
      <c r="D6" s="8">
        <v>2012</v>
      </c>
      <c r="E6" s="8">
        <v>2013</v>
      </c>
      <c r="F6" s="8">
        <v>2010</v>
      </c>
      <c r="G6" s="8">
        <v>2011</v>
      </c>
      <c r="H6" s="8">
        <v>2012</v>
      </c>
      <c r="I6" s="8">
        <v>2013</v>
      </c>
      <c r="J6" s="8">
        <v>2010</v>
      </c>
      <c r="K6" s="8">
        <v>2011</v>
      </c>
      <c r="L6" s="8">
        <v>2012</v>
      </c>
      <c r="M6" s="9">
        <v>2013</v>
      </c>
    </row>
    <row r="7" spans="1:13">
      <c r="A7" s="10" t="s">
        <v>18</v>
      </c>
      <c r="B7" s="10">
        <v>6756698</v>
      </c>
      <c r="C7" s="10">
        <v>6980052</v>
      </c>
      <c r="D7" s="10">
        <v>7295512</v>
      </c>
      <c r="E7" s="10">
        <v>7590600</v>
      </c>
      <c r="F7" s="10">
        <v>2064653</v>
      </c>
      <c r="G7" s="10">
        <v>2298707</v>
      </c>
      <c r="H7" s="10">
        <v>2540791</v>
      </c>
      <c r="I7" s="10">
        <v>2730119</v>
      </c>
      <c r="J7" s="10">
        <v>4692045</v>
      </c>
      <c r="K7" s="10">
        <v>4681345</v>
      </c>
      <c r="L7" s="10">
        <v>4754721</v>
      </c>
      <c r="M7" s="10">
        <v>4860481</v>
      </c>
    </row>
    <row r="21" spans="2:6">
      <c r="C21" t="s">
        <v>56</v>
      </c>
    </row>
    <row r="22" spans="2:6">
      <c r="B22">
        <v>1935</v>
      </c>
      <c r="C22" s="11">
        <f>(2177+25272)/1000000</f>
        <v>2.7449000000000001E-2</v>
      </c>
    </row>
    <row r="23" spans="2:6">
      <c r="B23">
        <v>1971</v>
      </c>
      <c r="C23" s="11">
        <v>0.42231299999999999</v>
      </c>
    </row>
    <row r="24" spans="2:6">
      <c r="B24">
        <v>1980</v>
      </c>
      <c r="C24" s="12">
        <v>1.3353170000000001</v>
      </c>
      <c r="E24" s="5"/>
    </row>
    <row r="25" spans="2:6">
      <c r="B25">
        <v>1991</v>
      </c>
      <c r="C25" s="11">
        <v>3.396074</v>
      </c>
      <c r="F25" s="5"/>
    </row>
    <row r="26" spans="2:6">
      <c r="B26">
        <v>2000</v>
      </c>
      <c r="C26" s="11">
        <v>4.4213319999999996</v>
      </c>
    </row>
    <row r="27" spans="2:6">
      <c r="B27">
        <v>2010</v>
      </c>
      <c r="C27" s="11">
        <v>4.6920450000000002</v>
      </c>
    </row>
    <row r="28" spans="2:6">
      <c r="B28">
        <v>2012</v>
      </c>
      <c r="C28" s="11">
        <v>4.754721</v>
      </c>
    </row>
    <row r="29" spans="2:6">
      <c r="B29">
        <v>2013</v>
      </c>
      <c r="C29" s="11">
        <v>4.8604810000000001</v>
      </c>
    </row>
  </sheetData>
  <mergeCells count="6">
    <mergeCell ref="A2:M2"/>
    <mergeCell ref="A4:A6"/>
    <mergeCell ref="B4:M4"/>
    <mergeCell ref="B5:E5"/>
    <mergeCell ref="F5:I5"/>
    <mergeCell ref="J5:M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opLeftCell="A7" workbookViewId="0">
      <selection activeCell="Q19" sqref="Q19"/>
    </sheetView>
  </sheetViews>
  <sheetFormatPr defaultRowHeight="15"/>
  <cols>
    <col min="1" max="1" width="11.5703125" bestFit="1" customWidth="1"/>
    <col min="2" max="2" width="9.5703125" bestFit="1" customWidth="1"/>
    <col min="4" max="4" width="13.28515625" style="27" bestFit="1" customWidth="1"/>
  </cols>
  <sheetData>
    <row r="1" spans="1:13">
      <c r="B1" s="10"/>
    </row>
    <row r="2" spans="1:13">
      <c r="B2" s="10"/>
    </row>
    <row r="6" spans="1:13">
      <c r="D6" s="50"/>
    </row>
    <row r="10" spans="1:13">
      <c r="A10" s="20"/>
      <c r="B10" t="s">
        <v>57</v>
      </c>
    </row>
    <row r="11" spans="1:13">
      <c r="A11" s="20">
        <v>1997</v>
      </c>
      <c r="B11" s="11">
        <v>0.34801199999999999</v>
      </c>
      <c r="K11">
        <v>2.0646529999999998</v>
      </c>
      <c r="L11">
        <f t="shared" ref="L11:L12" si="0">K11*1000000</f>
        <v>2064652.9999999998</v>
      </c>
      <c r="M11">
        <f>L11*100/10938914</f>
        <v>18.874387347775105</v>
      </c>
    </row>
    <row r="12" spans="1:13">
      <c r="A12" s="20">
        <v>2000</v>
      </c>
      <c r="B12" s="11">
        <v>0.91686400000000001</v>
      </c>
      <c r="K12">
        <v>2.540791</v>
      </c>
      <c r="L12">
        <f t="shared" si="0"/>
        <v>2540791</v>
      </c>
      <c r="M12">
        <f>L12*100/10938914</f>
        <v>23.227086345134445</v>
      </c>
    </row>
    <row r="13" spans="1:13">
      <c r="A13" s="20">
        <v>2001</v>
      </c>
      <c r="B13" s="11">
        <v>1.0900000000000001</v>
      </c>
      <c r="D13" s="27">
        <v>1093347</v>
      </c>
    </row>
    <row r="14" spans="1:13">
      <c r="A14" s="20">
        <v>2002</v>
      </c>
      <c r="B14" s="11">
        <v>1.1525110000000001</v>
      </c>
      <c r="D14" s="27">
        <v>1152511</v>
      </c>
    </row>
    <row r="15" spans="1:13">
      <c r="A15" s="20">
        <v>2003</v>
      </c>
      <c r="B15" s="11">
        <v>1.2375579999999999</v>
      </c>
      <c r="D15" s="27">
        <v>1237558</v>
      </c>
    </row>
    <row r="16" spans="1:13">
      <c r="A16" s="20">
        <v>2004</v>
      </c>
      <c r="B16" s="11">
        <v>1.3482369999999999</v>
      </c>
      <c r="D16" s="27">
        <v>1348237</v>
      </c>
    </row>
    <row r="17" spans="1:5">
      <c r="A17" s="20">
        <v>2005</v>
      </c>
      <c r="B17" s="11">
        <v>1.4143429999999999</v>
      </c>
      <c r="D17" s="27">
        <v>1414343</v>
      </c>
    </row>
    <row r="18" spans="1:5">
      <c r="A18" s="20">
        <v>2006</v>
      </c>
      <c r="B18" s="11">
        <v>1.427942</v>
      </c>
      <c r="D18" s="27">
        <v>1427942</v>
      </c>
    </row>
    <row r="19" spans="1:5">
      <c r="A19" s="20">
        <v>2007</v>
      </c>
      <c r="B19" s="11">
        <v>1.5795809999999999</v>
      </c>
      <c r="D19" s="27">
        <v>1579581</v>
      </c>
    </row>
    <row r="20" spans="1:5">
      <c r="A20" s="20">
        <v>2008</v>
      </c>
      <c r="B20" s="11">
        <v>1.751736</v>
      </c>
      <c r="D20" s="27">
        <v>1751736</v>
      </c>
    </row>
    <row r="21" spans="1:5">
      <c r="A21" s="20">
        <v>2009</v>
      </c>
      <c r="B21" s="11">
        <v>1.896363</v>
      </c>
      <c r="D21" s="27">
        <v>1896363</v>
      </c>
    </row>
    <row r="22" spans="1:5">
      <c r="A22">
        <v>2010</v>
      </c>
      <c r="B22" s="11">
        <v>2.0646529999999998</v>
      </c>
      <c r="D22" s="27">
        <v>2064653</v>
      </c>
    </row>
    <row r="23" spans="1:5">
      <c r="A23" s="20">
        <v>2011</v>
      </c>
      <c r="B23" s="11">
        <v>2.29</v>
      </c>
      <c r="D23" s="27">
        <v>2298707</v>
      </c>
    </row>
    <row r="24" spans="1:5">
      <c r="A24">
        <v>2012</v>
      </c>
      <c r="B24" s="11">
        <v>2.540791</v>
      </c>
      <c r="D24" s="27">
        <v>2540791</v>
      </c>
    </row>
    <row r="25" spans="1:5">
      <c r="A25">
        <v>2013</v>
      </c>
      <c r="B25" s="12">
        <v>2.7301190000000002</v>
      </c>
      <c r="D25" s="27">
        <v>2730119</v>
      </c>
    </row>
    <row r="27" spans="1:5">
      <c r="A27" t="s">
        <v>58</v>
      </c>
      <c r="D27" s="51">
        <v>10938914</v>
      </c>
      <c r="E27" s="17">
        <f>D22*100/D27</f>
        <v>18.874387347775109</v>
      </c>
    </row>
    <row r="35" spans="9:13">
      <c r="I35" s="5"/>
      <c r="M35" s="11"/>
    </row>
    <row r="36" spans="9:13">
      <c r="I36" s="5"/>
      <c r="M36" s="11"/>
    </row>
    <row r="37" spans="9:13">
      <c r="I37" s="5"/>
      <c r="M37" s="11"/>
    </row>
    <row r="38" spans="9:13">
      <c r="I38" s="5"/>
      <c r="M38" s="11"/>
    </row>
    <row r="39" spans="9:13">
      <c r="I39" s="5"/>
      <c r="M39" s="11"/>
    </row>
    <row r="40" spans="9:13">
      <c r="I40" s="5"/>
      <c r="M40" s="11"/>
    </row>
    <row r="41" spans="9:13">
      <c r="I41" s="5"/>
      <c r="M41" s="11"/>
    </row>
    <row r="42" spans="9:13">
      <c r="I42" s="5"/>
      <c r="M42" s="11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6" sqref="C6:D6"/>
    </sheetView>
  </sheetViews>
  <sheetFormatPr defaultRowHeight="15"/>
  <cols>
    <col min="4" max="4" width="10.140625" bestFit="1" customWidth="1"/>
    <col min="5" max="5" width="9" customWidth="1"/>
    <col min="9" max="9" width="12.85546875" customWidth="1"/>
  </cols>
  <sheetData>
    <row r="1" spans="1:7">
      <c r="B1" t="s">
        <v>11</v>
      </c>
    </row>
    <row r="2" spans="1:7">
      <c r="A2">
        <v>1971</v>
      </c>
      <c r="B2" s="3">
        <v>13.623388</v>
      </c>
    </row>
    <row r="3" spans="1:7">
      <c r="A3">
        <v>1980</v>
      </c>
      <c r="B3" s="3">
        <v>22.148809</v>
      </c>
    </row>
    <row r="4" spans="1:7">
      <c r="A4">
        <v>1991</v>
      </c>
      <c r="B4" s="4">
        <v>29.2</v>
      </c>
      <c r="D4" s="5"/>
      <c r="E4" s="5"/>
    </row>
    <row r="5" spans="1:7">
      <c r="A5">
        <v>2000</v>
      </c>
      <c r="B5" s="3">
        <v>35.717948</v>
      </c>
    </row>
    <row r="6" spans="1:7">
      <c r="A6">
        <v>2010</v>
      </c>
      <c r="B6" s="3">
        <v>31.005341000000001</v>
      </c>
      <c r="D6" s="5"/>
    </row>
    <row r="7" spans="1:7">
      <c r="A7">
        <v>2012</v>
      </c>
      <c r="B7" s="3">
        <v>29.702497999999999</v>
      </c>
    </row>
    <row r="8" spans="1:7">
      <c r="A8">
        <v>2013</v>
      </c>
      <c r="B8" s="6">
        <v>29.069281</v>
      </c>
    </row>
    <row r="15" spans="1:7">
      <c r="G15" t="s">
        <v>11</v>
      </c>
    </row>
    <row r="16" spans="1:7">
      <c r="G16" s="3"/>
    </row>
    <row r="17" spans="7:10">
      <c r="G17" s="3"/>
    </row>
    <row r="18" spans="7:10">
      <c r="G18" s="4"/>
      <c r="I18" s="5"/>
      <c r="J18" s="5"/>
    </row>
    <row r="19" spans="7:10">
      <c r="G19" s="3"/>
    </row>
    <row r="20" spans="7:10">
      <c r="G20" s="3"/>
      <c r="I20" s="5"/>
    </row>
    <row r="21" spans="7:10">
      <c r="G21" s="3"/>
    </row>
    <row r="22" spans="7:10">
      <c r="G22" s="6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0"/>
  <sheetViews>
    <sheetView workbookViewId="0">
      <selection activeCell="M8" sqref="M8"/>
    </sheetView>
  </sheetViews>
  <sheetFormatPr defaultRowHeight="15"/>
  <sheetData>
    <row r="2" spans="2:4">
      <c r="C2" t="s">
        <v>19</v>
      </c>
    </row>
    <row r="3" spans="2:4">
      <c r="B3">
        <v>1935</v>
      </c>
      <c r="C3">
        <v>83.549000000000007</v>
      </c>
    </row>
    <row r="4" spans="2:4">
      <c r="B4">
        <v>1946</v>
      </c>
      <c r="C4">
        <v>155.732</v>
      </c>
    </row>
    <row r="5" spans="2:4">
      <c r="B5">
        <v>1948</v>
      </c>
      <c r="C5">
        <v>731.79499999999996</v>
      </c>
    </row>
    <row r="6" spans="2:4">
      <c r="B6">
        <v>1950</v>
      </c>
      <c r="C6">
        <v>798.625</v>
      </c>
    </row>
    <row r="7" spans="2:4">
      <c r="B7">
        <v>1969</v>
      </c>
      <c r="C7">
        <v>719.68799999999999</v>
      </c>
    </row>
    <row r="8" spans="2:4">
      <c r="B8">
        <v>1987</v>
      </c>
      <c r="C8">
        <v>848.13199999999995</v>
      </c>
      <c r="D8">
        <f>67297+50293+404964+325578</f>
        <v>848132</v>
      </c>
    </row>
    <row r="9" spans="2:4">
      <c r="B9">
        <v>1997</v>
      </c>
      <c r="C9">
        <v>899.072</v>
      </c>
    </row>
    <row r="10" spans="2:4">
      <c r="B10">
        <v>2001</v>
      </c>
      <c r="C10">
        <v>1151.4290000000001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C13"/>
  <sheetViews>
    <sheetView workbookViewId="0">
      <selection sqref="A1:J16"/>
    </sheetView>
  </sheetViews>
  <sheetFormatPr defaultRowHeight="15"/>
  <sheetData>
    <row r="6" spans="2:3">
      <c r="C6" t="s">
        <v>20</v>
      </c>
    </row>
    <row r="7" spans="2:3">
      <c r="C7" s="10"/>
    </row>
    <row r="8" spans="2:3">
      <c r="B8">
        <v>1987</v>
      </c>
      <c r="C8" s="13">
        <f>(110328+102417+41362+43980)/1000000</f>
        <v>0.29808699999999999</v>
      </c>
    </row>
    <row r="9" spans="2:3">
      <c r="B9">
        <v>1997</v>
      </c>
      <c r="C9" s="13">
        <v>0.39092500000000002</v>
      </c>
    </row>
    <row r="10" spans="2:3">
      <c r="B10">
        <v>2001</v>
      </c>
      <c r="C10" s="13">
        <v>0.98737600000000003</v>
      </c>
    </row>
    <row r="11" spans="2:3">
      <c r="B11">
        <v>2006</v>
      </c>
      <c r="C11" s="13">
        <v>1.3451649999999999</v>
      </c>
    </row>
    <row r="12" spans="2:3">
      <c r="B12">
        <v>2010</v>
      </c>
      <c r="C12" s="13">
        <v>1.4270039999999999</v>
      </c>
    </row>
    <row r="13" spans="2:3">
      <c r="B13">
        <v>2012</v>
      </c>
      <c r="C13" s="13">
        <v>1.3458639999999999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2:F20"/>
  <sheetViews>
    <sheetView topLeftCell="A4" workbookViewId="0">
      <selection sqref="A1:F6"/>
    </sheetView>
  </sheetViews>
  <sheetFormatPr defaultRowHeight="15"/>
  <sheetData>
    <row r="12" spans="2:3">
      <c r="C12" t="s">
        <v>21</v>
      </c>
    </row>
    <row r="13" spans="2:3">
      <c r="B13">
        <v>1962</v>
      </c>
      <c r="C13" s="11">
        <v>0.33576099999999998</v>
      </c>
    </row>
    <row r="14" spans="2:3">
      <c r="B14">
        <v>1971</v>
      </c>
      <c r="C14" s="11">
        <v>1.119421</v>
      </c>
    </row>
    <row r="15" spans="2:3">
      <c r="B15">
        <v>1980</v>
      </c>
      <c r="C15" s="11">
        <v>2.8235440000000001</v>
      </c>
    </row>
    <row r="16" spans="2:3">
      <c r="B16">
        <v>1991</v>
      </c>
      <c r="C16" s="3">
        <v>3.7726980000000001</v>
      </c>
    </row>
    <row r="17" spans="2:6">
      <c r="B17">
        <v>2000</v>
      </c>
      <c r="C17" s="3">
        <v>8.1929479999999995</v>
      </c>
      <c r="F17" s="5"/>
    </row>
    <row r="18" spans="2:6">
      <c r="B18">
        <v>2010</v>
      </c>
      <c r="C18" s="3">
        <v>8.3576750000000004</v>
      </c>
    </row>
    <row r="19" spans="2:6">
      <c r="B19">
        <v>2012</v>
      </c>
      <c r="C19" s="11">
        <v>8.3768519999999995</v>
      </c>
    </row>
    <row r="20" spans="2:6">
      <c r="B20">
        <v>2013</v>
      </c>
      <c r="C20" s="3">
        <v>8.3128150000000005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topLeftCell="A9" workbookViewId="0">
      <selection activeCell="A31" sqref="A31"/>
    </sheetView>
  </sheetViews>
  <sheetFormatPr defaultRowHeight="15"/>
  <sheetData>
    <row r="1" spans="1:3">
      <c r="B1">
        <v>2000</v>
      </c>
      <c r="C1">
        <v>2010</v>
      </c>
    </row>
    <row r="2" spans="1:3">
      <c r="A2" t="s">
        <v>38</v>
      </c>
      <c r="B2">
        <v>23.1</v>
      </c>
      <c r="C2">
        <v>35.799999999999997</v>
      </c>
    </row>
    <row r="3" spans="1:3">
      <c r="A3" t="s">
        <v>39</v>
      </c>
      <c r="B3">
        <v>18.7</v>
      </c>
      <c r="C3">
        <v>32.1</v>
      </c>
    </row>
    <row r="4" spans="1:3">
      <c r="A4" t="s">
        <v>40</v>
      </c>
      <c r="B4">
        <v>17.3</v>
      </c>
      <c r="C4">
        <v>26.6</v>
      </c>
    </row>
    <row r="5" spans="1:3">
      <c r="A5" t="s">
        <v>41</v>
      </c>
      <c r="B5">
        <v>27</v>
      </c>
      <c r="C5">
        <v>40.1</v>
      </c>
    </row>
    <row r="6" spans="1:3">
      <c r="A6" t="s">
        <v>42</v>
      </c>
      <c r="B6">
        <v>22.8</v>
      </c>
      <c r="C6">
        <v>35.9</v>
      </c>
    </row>
    <row r="7" spans="1:3">
      <c r="A7" t="s">
        <v>43</v>
      </c>
      <c r="B7">
        <v>24.1</v>
      </c>
      <c r="C7">
        <v>36.200000000000003</v>
      </c>
    </row>
    <row r="30" spans="4:11">
      <c r="D30" s="84" t="s">
        <v>59</v>
      </c>
      <c r="E30" s="84"/>
      <c r="F30" s="84"/>
      <c r="G30" s="84"/>
      <c r="H30" s="84"/>
      <c r="I30" s="84"/>
      <c r="J30" s="84"/>
      <c r="K30" s="84"/>
    </row>
  </sheetData>
  <mergeCells count="1">
    <mergeCell ref="D30:K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 indexado</vt:lpstr>
      <vt:lpstr>Gráfico 15</vt:lpstr>
      <vt:lpstr>Gráfico 16</vt:lpstr>
      <vt:lpstr>Gráfico 17</vt:lpstr>
      <vt:lpstr>Gráfico 18</vt:lpstr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Sonia</cp:lastModifiedBy>
  <dcterms:created xsi:type="dcterms:W3CDTF">2014-03-05T19:02:50Z</dcterms:created>
  <dcterms:modified xsi:type="dcterms:W3CDTF">2015-10-27T11:36:53Z</dcterms:modified>
</cp:coreProperties>
</file>