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rquivos\Desktop\"/>
    </mc:Choice>
  </mc:AlternateContent>
  <xr:revisionPtr revIDLastSave="0" documentId="13_ncr:1_{C66CC322-AC06-4CEF-B267-6656B9CD3229}" xr6:coauthVersionLast="43" xr6:coauthVersionMax="43" xr10:uidLastSave="{00000000-0000-0000-0000-000000000000}"/>
  <bookViews>
    <workbookView xWindow="-120" yWindow="-120" windowWidth="29040" windowHeight="15840" tabRatio="916" xr2:uid="{00000000-000D-0000-FFFF-FFFF00000000}"/>
  </bookViews>
  <sheets>
    <sheet name="acomp" sheetId="36" r:id="rId1"/>
    <sheet name="8.24" sheetId="41" r:id="rId2"/>
    <sheet name="8.26" sheetId="39" r:id="rId3"/>
    <sheet name="8.27" sheetId="40" r:id="rId4"/>
    <sheet name="8.29" sheetId="38" r:id="rId5"/>
    <sheet name="11" sheetId="37" state="hidden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1" i="40" l="1"/>
  <c r="G86" i="41"/>
  <c r="H86" i="41" s="1"/>
  <c r="C140" i="40"/>
  <c r="F87" i="41" l="1"/>
  <c r="E87" i="41"/>
  <c r="G85" i="41"/>
  <c r="G87" i="41" s="1"/>
  <c r="D84" i="41"/>
  <c r="D87" i="41" s="1"/>
  <c r="F78" i="41"/>
  <c r="E78" i="41"/>
  <c r="H78" i="41" s="1"/>
  <c r="G77" i="41"/>
  <c r="F77" i="41"/>
  <c r="E77" i="41"/>
  <c r="D77" i="41"/>
  <c r="D70" i="41"/>
  <c r="H70" i="41" s="1"/>
  <c r="G63" i="41"/>
  <c r="F63" i="41"/>
  <c r="E63" i="41"/>
  <c r="D63" i="41"/>
  <c r="H63" i="41" s="1"/>
  <c r="H61" i="41"/>
  <c r="G61" i="41"/>
  <c r="F61" i="41"/>
  <c r="E61" i="41"/>
  <c r="D61" i="41"/>
  <c r="G60" i="41"/>
  <c r="F60" i="41"/>
  <c r="F62" i="41" s="1"/>
  <c r="F64" i="41" s="1"/>
  <c r="F76" i="41" s="1"/>
  <c r="E60" i="41"/>
  <c r="D60" i="41"/>
  <c r="G54" i="41"/>
  <c r="H54" i="41" s="1"/>
  <c r="G53" i="41"/>
  <c r="F53" i="41"/>
  <c r="H53" i="41" s="1"/>
  <c r="F52" i="41"/>
  <c r="F55" i="41" s="1"/>
  <c r="F75" i="41" s="1"/>
  <c r="E52" i="41"/>
  <c r="H52" i="41" s="1"/>
  <c r="E51" i="41"/>
  <c r="E55" i="41" s="1"/>
  <c r="E75" i="41" s="1"/>
  <c r="D51" i="41"/>
  <c r="D50" i="41"/>
  <c r="D55" i="41" s="1"/>
  <c r="D75" i="41" s="1"/>
  <c r="G44" i="41"/>
  <c r="H44" i="41" s="1"/>
  <c r="G43" i="41"/>
  <c r="G45" i="41" s="1"/>
  <c r="G71" i="41" s="1"/>
  <c r="F43" i="41"/>
  <c r="F42" i="41"/>
  <c r="F45" i="41" s="1"/>
  <c r="F71" i="41" s="1"/>
  <c r="E42" i="41"/>
  <c r="H42" i="41" s="1"/>
  <c r="E41" i="41"/>
  <c r="E45" i="41" s="1"/>
  <c r="E71" i="41" s="1"/>
  <c r="D41" i="41"/>
  <c r="H41" i="41" s="1"/>
  <c r="D40" i="41"/>
  <c r="C144" i="40"/>
  <c r="C138" i="40"/>
  <c r="C129" i="40"/>
  <c r="D114" i="40"/>
  <c r="C114" i="40"/>
  <c r="E113" i="40"/>
  <c r="F113" i="40" s="1"/>
  <c r="D131" i="40" s="1"/>
  <c r="F112" i="40"/>
  <c r="E112" i="40"/>
  <c r="F111" i="40"/>
  <c r="F105" i="40"/>
  <c r="E105" i="40"/>
  <c r="B105" i="40"/>
  <c r="D104" i="40"/>
  <c r="F104" i="40" s="1"/>
  <c r="C104" i="40"/>
  <c r="B103" i="40"/>
  <c r="B102" i="40"/>
  <c r="B101" i="40"/>
  <c r="D100" i="40"/>
  <c r="B100" i="40"/>
  <c r="C94" i="40"/>
  <c r="F94" i="40" s="1"/>
  <c r="E87" i="40"/>
  <c r="D87" i="40"/>
  <c r="D103" i="40" s="1"/>
  <c r="C87" i="40"/>
  <c r="C103" i="40" s="1"/>
  <c r="E86" i="40"/>
  <c r="D86" i="40"/>
  <c r="D102" i="40" s="1"/>
  <c r="C86" i="40"/>
  <c r="C102" i="40" s="1"/>
  <c r="E85" i="40"/>
  <c r="D85" i="40"/>
  <c r="D101" i="40" s="1"/>
  <c r="C85" i="40"/>
  <c r="C101" i="40" s="1"/>
  <c r="E84" i="40"/>
  <c r="E100" i="40" s="1"/>
  <c r="D84" i="40"/>
  <c r="C84" i="40"/>
  <c r="C100" i="40" s="1"/>
  <c r="C74" i="40"/>
  <c r="F74" i="40" s="1"/>
  <c r="C67" i="40"/>
  <c r="F67" i="40" s="1"/>
  <c r="G64" i="40"/>
  <c r="E65" i="40" s="1"/>
  <c r="F65" i="40" s="1"/>
  <c r="C139" i="40" s="1"/>
  <c r="E64" i="40"/>
  <c r="D65" i="40" s="1"/>
  <c r="E67" i="40" s="1"/>
  <c r="D64" i="40"/>
  <c r="D66" i="40" s="1"/>
  <c r="C64" i="40"/>
  <c r="F64" i="40" s="1"/>
  <c r="E58" i="40"/>
  <c r="D58" i="40"/>
  <c r="C58" i="40"/>
  <c r="E57" i="40"/>
  <c r="D57" i="40"/>
  <c r="C57" i="40"/>
  <c r="C12" i="40"/>
  <c r="C7" i="40"/>
  <c r="C133" i="39"/>
  <c r="C131" i="39"/>
  <c r="C122" i="39"/>
  <c r="C120" i="39"/>
  <c r="C119" i="39"/>
  <c r="D115" i="39"/>
  <c r="D108" i="39"/>
  <c r="C108" i="39"/>
  <c r="F107" i="39"/>
  <c r="D124" i="39" s="1"/>
  <c r="E107" i="39"/>
  <c r="E108" i="39" s="1"/>
  <c r="F106" i="39"/>
  <c r="F105" i="39"/>
  <c r="C137" i="39" s="1"/>
  <c r="F99" i="39"/>
  <c r="D99" i="39"/>
  <c r="C99" i="39"/>
  <c r="C92" i="39"/>
  <c r="F92" i="39" s="1"/>
  <c r="E85" i="39"/>
  <c r="D85" i="39"/>
  <c r="C85" i="39"/>
  <c r="F85" i="39" s="1"/>
  <c r="E84" i="39"/>
  <c r="D84" i="39"/>
  <c r="C84" i="39"/>
  <c r="E83" i="39"/>
  <c r="E86" i="39" s="1"/>
  <c r="E98" i="39" s="1"/>
  <c r="D83" i="39"/>
  <c r="D86" i="39" s="1"/>
  <c r="D98" i="39" s="1"/>
  <c r="C83" i="39"/>
  <c r="F83" i="39" s="1"/>
  <c r="C73" i="39"/>
  <c r="F73" i="39" s="1"/>
  <c r="C66" i="39"/>
  <c r="F66" i="39" s="1"/>
  <c r="G63" i="39"/>
  <c r="E64" i="39" s="1"/>
  <c r="F64" i="39" s="1"/>
  <c r="C132" i="39" s="1"/>
  <c r="E63" i="39"/>
  <c r="D64" i="39" s="1"/>
  <c r="E66" i="39" s="1"/>
  <c r="D63" i="39"/>
  <c r="C63" i="39"/>
  <c r="F63" i="39" s="1"/>
  <c r="E57" i="39"/>
  <c r="D57" i="39"/>
  <c r="C57" i="39"/>
  <c r="E56" i="39"/>
  <c r="E58" i="39" s="1"/>
  <c r="E93" i="39" s="1"/>
  <c r="D56" i="39"/>
  <c r="D58" i="39" s="1"/>
  <c r="D93" i="39" s="1"/>
  <c r="C56" i="39"/>
  <c r="C58" i="39" s="1"/>
  <c r="C93" i="39" s="1"/>
  <c r="F93" i="39" s="1"/>
  <c r="C13" i="39"/>
  <c r="C8" i="39"/>
  <c r="E79" i="41" l="1"/>
  <c r="H85" i="41"/>
  <c r="F79" i="41"/>
  <c r="D62" i="41"/>
  <c r="D64" i="41" s="1"/>
  <c r="D76" i="41" s="1"/>
  <c r="H76" i="41" s="1"/>
  <c r="E62" i="41"/>
  <c r="E64" i="41" s="1"/>
  <c r="E76" i="41" s="1"/>
  <c r="G55" i="41"/>
  <c r="G75" i="41" s="1"/>
  <c r="D45" i="41"/>
  <c r="D71" i="41" s="1"/>
  <c r="H43" i="41"/>
  <c r="H51" i="41"/>
  <c r="G62" i="41"/>
  <c r="G64" i="41" s="1"/>
  <c r="G76" i="41" s="1"/>
  <c r="H77" i="41"/>
  <c r="F86" i="39"/>
  <c r="F57" i="39"/>
  <c r="F84" i="39"/>
  <c r="F108" i="39"/>
  <c r="F85" i="40"/>
  <c r="F87" i="40"/>
  <c r="F58" i="40"/>
  <c r="C59" i="40"/>
  <c r="C95" i="40" s="1"/>
  <c r="F95" i="40" s="1"/>
  <c r="F96" i="40" s="1"/>
  <c r="D59" i="40"/>
  <c r="D95" i="40" s="1"/>
  <c r="D88" i="40"/>
  <c r="F114" i="40"/>
  <c r="E59" i="40"/>
  <c r="E95" i="40" s="1"/>
  <c r="F86" i="40"/>
  <c r="E114" i="40"/>
  <c r="D72" i="41"/>
  <c r="H71" i="41"/>
  <c r="H72" i="41" s="1"/>
  <c r="G79" i="41"/>
  <c r="H75" i="41"/>
  <c r="H40" i="41"/>
  <c r="H45" i="41" s="1"/>
  <c r="H84" i="41"/>
  <c r="H87" i="41"/>
  <c r="H60" i="41"/>
  <c r="H62" i="41" s="1"/>
  <c r="H64" i="41" s="1"/>
  <c r="H50" i="41"/>
  <c r="F94" i="39"/>
  <c r="F66" i="40"/>
  <c r="F68" i="40" s="1"/>
  <c r="F65" i="39"/>
  <c r="F67" i="39" s="1"/>
  <c r="D65" i="39"/>
  <c r="F100" i="40"/>
  <c r="C125" i="40" s="1"/>
  <c r="C96" i="40"/>
  <c r="E88" i="40"/>
  <c r="F56" i="39"/>
  <c r="F58" i="39" s="1"/>
  <c r="E65" i="39"/>
  <c r="E67" i="39" s="1"/>
  <c r="C86" i="39"/>
  <c r="C98" i="39" s="1"/>
  <c r="F98" i="39" s="1"/>
  <c r="C94" i="39"/>
  <c r="D116" i="39"/>
  <c r="D117" i="39" s="1"/>
  <c r="C121" i="39"/>
  <c r="D122" i="39" s="1"/>
  <c r="F57" i="40"/>
  <c r="E66" i="40"/>
  <c r="E68" i="40" s="1"/>
  <c r="C88" i="40"/>
  <c r="E101" i="40"/>
  <c r="F101" i="40" s="1"/>
  <c r="C126" i="40" s="1"/>
  <c r="D122" i="40"/>
  <c r="D123" i="40" s="1"/>
  <c r="C65" i="40"/>
  <c r="E102" i="40"/>
  <c r="F102" i="40" s="1"/>
  <c r="C127" i="40" s="1"/>
  <c r="E103" i="40"/>
  <c r="F103" i="40" s="1"/>
  <c r="C128" i="40" s="1"/>
  <c r="C64" i="39"/>
  <c r="F84" i="40"/>
  <c r="F88" i="40" s="1"/>
  <c r="H79" i="41" l="1"/>
  <c r="H55" i="41"/>
  <c r="D79" i="41"/>
  <c r="D81" i="41" s="1"/>
  <c r="D89" i="41" s="1"/>
  <c r="E70" i="41" s="1"/>
  <c r="E72" i="41" s="1"/>
  <c r="E81" i="41" s="1"/>
  <c r="E89" i="41" s="1"/>
  <c r="F70" i="41" s="1"/>
  <c r="F72" i="41" s="1"/>
  <c r="F81" i="41" s="1"/>
  <c r="F89" i="41" s="1"/>
  <c r="G70" i="41" s="1"/>
  <c r="G72" i="41" s="1"/>
  <c r="G81" i="41" s="1"/>
  <c r="G89" i="41" s="1"/>
  <c r="F59" i="40"/>
  <c r="H81" i="41"/>
  <c r="H89" i="41" s="1"/>
  <c r="D123" i="39"/>
  <c r="D125" i="39" s="1"/>
  <c r="C139" i="39" s="1"/>
  <c r="D67" i="40"/>
  <c r="D68" i="40" s="1"/>
  <c r="C66" i="40"/>
  <c r="C68" i="40" s="1"/>
  <c r="C136" i="39"/>
  <c r="E76" i="39"/>
  <c r="F76" i="39" s="1"/>
  <c r="D66" i="39"/>
  <c r="D67" i="39" s="1"/>
  <c r="C65" i="39"/>
  <c r="C67" i="39" s="1"/>
  <c r="C143" i="40"/>
  <c r="E77" i="40"/>
  <c r="F77" i="40" s="1"/>
  <c r="D129" i="40"/>
  <c r="D130" i="40" s="1"/>
  <c r="D132" i="40" s="1"/>
  <c r="C145" i="40" s="1"/>
  <c r="C146" i="38"/>
  <c r="C145" i="38"/>
  <c r="C134" i="38"/>
  <c r="C133" i="38"/>
  <c r="D119" i="38"/>
  <c r="C119" i="38"/>
  <c r="E118" i="38"/>
  <c r="E119" i="38" s="1"/>
  <c r="F117" i="38"/>
  <c r="F116" i="38"/>
  <c r="C151" i="38" s="1"/>
  <c r="C110" i="38"/>
  <c r="F110" i="38" s="1"/>
  <c r="D109" i="38"/>
  <c r="F109" i="38" s="1"/>
  <c r="E108" i="38"/>
  <c r="D108" i="38"/>
  <c r="C108" i="38"/>
  <c r="B108" i="38"/>
  <c r="E107" i="38"/>
  <c r="D107" i="38"/>
  <c r="C107" i="38"/>
  <c r="B107" i="38"/>
  <c r="E106" i="38"/>
  <c r="D106" i="38"/>
  <c r="F106" i="38" s="1"/>
  <c r="C131" i="38" s="1"/>
  <c r="C106" i="38"/>
  <c r="B106" i="38"/>
  <c r="C105" i="38"/>
  <c r="B105" i="38"/>
  <c r="C99" i="38"/>
  <c r="F99" i="38" s="1"/>
  <c r="C89" i="38"/>
  <c r="F89" i="38" s="1"/>
  <c r="F83" i="38"/>
  <c r="E83" i="38"/>
  <c r="D83" i="38"/>
  <c r="C83" i="38"/>
  <c r="J62" i="38"/>
  <c r="I62" i="38"/>
  <c r="H62" i="38"/>
  <c r="G62" i="38"/>
  <c r="F62" i="38"/>
  <c r="E62" i="38"/>
  <c r="D62" i="38"/>
  <c r="C62" i="38"/>
  <c r="J61" i="38"/>
  <c r="J63" i="38" s="1"/>
  <c r="I61" i="38"/>
  <c r="G78" i="38" s="1"/>
  <c r="G61" i="38"/>
  <c r="E78" i="38" s="1"/>
  <c r="D79" i="38" s="1"/>
  <c r="E81" i="38" s="1"/>
  <c r="F61" i="38"/>
  <c r="E61" i="38"/>
  <c r="C78" i="38" s="1"/>
  <c r="D61" i="38"/>
  <c r="D63" i="38" s="1"/>
  <c r="C68" i="38" s="1"/>
  <c r="C61" i="38"/>
  <c r="C49" i="38"/>
  <c r="C43" i="38"/>
  <c r="C140" i="39" l="1"/>
  <c r="F108" i="38"/>
  <c r="C135" i="38" s="1"/>
  <c r="E105" i="38"/>
  <c r="D76" i="40"/>
  <c r="E76" i="40"/>
  <c r="E78" i="40" s="1"/>
  <c r="E99" i="40" s="1"/>
  <c r="E106" i="40" s="1"/>
  <c r="D75" i="39"/>
  <c r="E75" i="39"/>
  <c r="E77" i="39" s="1"/>
  <c r="E97" i="39" s="1"/>
  <c r="E100" i="39" s="1"/>
  <c r="C146" i="40"/>
  <c r="D74" i="39"/>
  <c r="D77" i="39" s="1"/>
  <c r="D97" i="39" s="1"/>
  <c r="D100" i="39" s="1"/>
  <c r="C74" i="39"/>
  <c r="D75" i="40"/>
  <c r="D78" i="40" s="1"/>
  <c r="D99" i="40" s="1"/>
  <c r="D106" i="40" s="1"/>
  <c r="C75" i="40"/>
  <c r="F118" i="38"/>
  <c r="D137" i="38" s="1"/>
  <c r="F63" i="38"/>
  <c r="D70" i="38" s="1"/>
  <c r="F70" i="38" s="1"/>
  <c r="D78" i="38"/>
  <c r="D80" i="38" s="1"/>
  <c r="C63" i="38"/>
  <c r="C67" i="38" s="1"/>
  <c r="F67" i="38" s="1"/>
  <c r="F107" i="38"/>
  <c r="C132" i="38" s="1"/>
  <c r="E70" i="38"/>
  <c r="C81" i="38"/>
  <c r="F81" i="38" s="1"/>
  <c r="F78" i="38"/>
  <c r="H78" i="38"/>
  <c r="G79" i="38" s="1"/>
  <c r="G80" i="38" s="1"/>
  <c r="E79" i="38"/>
  <c r="F79" i="38" s="1"/>
  <c r="C144" i="38" s="1"/>
  <c r="D68" i="38"/>
  <c r="F68" i="38" s="1"/>
  <c r="D105" i="38"/>
  <c r="H61" i="38"/>
  <c r="F119" i="38"/>
  <c r="G63" i="38"/>
  <c r="E63" i="38"/>
  <c r="I63" i="38"/>
  <c r="E80" i="38" l="1"/>
  <c r="E82" i="38" s="1"/>
  <c r="E84" i="38" s="1"/>
  <c r="E92" i="38" s="1"/>
  <c r="F92" i="38" s="1"/>
  <c r="F105" i="38"/>
  <c r="C130" i="38" s="1"/>
  <c r="D135" i="38" s="1"/>
  <c r="F74" i="39"/>
  <c r="C77" i="39"/>
  <c r="C97" i="39" s="1"/>
  <c r="F75" i="39"/>
  <c r="F75" i="40"/>
  <c r="F78" i="40" s="1"/>
  <c r="C78" i="40"/>
  <c r="C99" i="40" s="1"/>
  <c r="F76" i="40"/>
  <c r="C79" i="38"/>
  <c r="C149" i="38"/>
  <c r="D69" i="38"/>
  <c r="C69" i="38"/>
  <c r="E69" i="38"/>
  <c r="C143" i="38"/>
  <c r="E71" i="38"/>
  <c r="F71" i="38" s="1"/>
  <c r="D72" i="38"/>
  <c r="D100" i="38" s="1"/>
  <c r="F80" i="38"/>
  <c r="F82" i="38" s="1"/>
  <c r="F84" i="38" s="1"/>
  <c r="D127" i="38"/>
  <c r="H63" i="38"/>
  <c r="D126" i="38" s="1"/>
  <c r="D128" i="38" s="1"/>
  <c r="D136" i="38" s="1"/>
  <c r="D138" i="38" s="1"/>
  <c r="C153" i="38" s="1"/>
  <c r="C5" i="37"/>
  <c r="D5" i="37"/>
  <c r="E5" i="37"/>
  <c r="C8" i="37"/>
  <c r="C10" i="37"/>
  <c r="C11" i="37"/>
  <c r="C12" i="37"/>
  <c r="C16" i="37"/>
  <c r="C17" i="37"/>
  <c r="C18" i="37" s="1"/>
  <c r="C21" i="37"/>
  <c r="C25" i="37"/>
  <c r="C26" i="37"/>
  <c r="C27" i="37"/>
  <c r="C28" i="37"/>
  <c r="C29" i="37"/>
  <c r="C35" i="37"/>
  <c r="F31" i="36"/>
  <c r="E32" i="36" s="1"/>
  <c r="F33" i="36"/>
  <c r="D184" i="36"/>
  <c r="C146" i="36"/>
  <c r="D146" i="36"/>
  <c r="E146" i="36"/>
  <c r="F145" i="36"/>
  <c r="F146" i="36"/>
  <c r="G116" i="36"/>
  <c r="G117" i="36"/>
  <c r="G118" i="36"/>
  <c r="G119" i="36"/>
  <c r="G120" i="36"/>
  <c r="G112" i="36"/>
  <c r="G114" i="36" s="1"/>
  <c r="G6" i="36"/>
  <c r="D98" i="36"/>
  <c r="E98" i="36" s="1"/>
  <c r="C98" i="36"/>
  <c r="D99" i="36"/>
  <c r="C99" i="36"/>
  <c r="G85" i="36"/>
  <c r="D31" i="36"/>
  <c r="C32" i="36" s="1"/>
  <c r="C31" i="36"/>
  <c r="C33" i="36"/>
  <c r="C35" i="36" s="1"/>
  <c r="C71" i="36" s="1"/>
  <c r="C73" i="36" s="1"/>
  <c r="C82" i="36" s="1"/>
  <c r="E31" i="36"/>
  <c r="D32" i="36" s="1"/>
  <c r="D34" i="36"/>
  <c r="C100" i="36"/>
  <c r="C8" i="36"/>
  <c r="D8" i="36"/>
  <c r="E18" i="36" s="1"/>
  <c r="E8" i="36"/>
  <c r="E19" i="36" s="1"/>
  <c r="G19" i="36" s="1"/>
  <c r="F8" i="36"/>
  <c r="F20" i="36" s="1"/>
  <c r="G139" i="36"/>
  <c r="C187" i="36"/>
  <c r="F19" i="36"/>
  <c r="C123" i="36"/>
  <c r="C121" i="36"/>
  <c r="C114" i="36"/>
  <c r="D123" i="36"/>
  <c r="D121" i="36"/>
  <c r="D114" i="36"/>
  <c r="E123" i="36"/>
  <c r="E121" i="36"/>
  <c r="E114" i="36"/>
  <c r="F123" i="36"/>
  <c r="F121" i="36"/>
  <c r="F122" i="36" s="1"/>
  <c r="F124" i="36" s="1"/>
  <c r="F137" i="36" s="1"/>
  <c r="F114" i="36"/>
  <c r="G44" i="36"/>
  <c r="D168" i="36" s="1"/>
  <c r="G32" i="36"/>
  <c r="C104" i="36" s="1"/>
  <c r="D172" i="36"/>
  <c r="G138" i="36"/>
  <c r="D173" i="36" s="1"/>
  <c r="G87" i="36"/>
  <c r="D174" i="36"/>
  <c r="C176" i="36"/>
  <c r="G145" i="36"/>
  <c r="G144" i="36"/>
  <c r="G143" i="36"/>
  <c r="G130" i="36"/>
  <c r="G123" i="36"/>
  <c r="G59" i="36"/>
  <c r="G46" i="36"/>
  <c r="G31" i="36"/>
  <c r="G33" i="36"/>
  <c r="G35" i="36" s="1"/>
  <c r="G34" i="36"/>
  <c r="G16" i="36"/>
  <c r="G20" i="36"/>
  <c r="C100" i="39" l="1"/>
  <c r="F97" i="39"/>
  <c r="F99" i="40"/>
  <c r="F106" i="40" s="1"/>
  <c r="F108" i="40" s="1"/>
  <c r="F116" i="40" s="1"/>
  <c r="C137" i="40" s="1"/>
  <c r="C141" i="40" s="1"/>
  <c r="C106" i="40"/>
  <c r="C108" i="40" s="1"/>
  <c r="C116" i="40" s="1"/>
  <c r="D94" i="40" s="1"/>
  <c r="D96" i="40" s="1"/>
  <c r="D108" i="40" s="1"/>
  <c r="D116" i="40" s="1"/>
  <c r="E94" i="40" s="1"/>
  <c r="E96" i="40" s="1"/>
  <c r="E108" i="40" s="1"/>
  <c r="E116" i="40" s="1"/>
  <c r="F77" i="39"/>
  <c r="F34" i="36"/>
  <c r="E33" i="36"/>
  <c r="E21" i="36"/>
  <c r="E131" i="36" s="1"/>
  <c r="E124" i="36"/>
  <c r="E137" i="36" s="1"/>
  <c r="F35" i="36"/>
  <c r="F41" i="36" s="1"/>
  <c r="F43" i="36" s="1"/>
  <c r="E99" i="36"/>
  <c r="G121" i="36"/>
  <c r="G122" i="36" s="1"/>
  <c r="C13" i="37"/>
  <c r="C22" i="37" s="1"/>
  <c r="C23" i="37" s="1"/>
  <c r="D81" i="38"/>
  <c r="D82" i="38" s="1"/>
  <c r="D84" i="38" s="1"/>
  <c r="C80" i="38"/>
  <c r="C82" i="38" s="1"/>
  <c r="C84" i="38" s="1"/>
  <c r="D90" i="38" s="1"/>
  <c r="E122" i="36"/>
  <c r="D18" i="36"/>
  <c r="G18" i="36" s="1"/>
  <c r="F21" i="36"/>
  <c r="F131" i="36" s="1"/>
  <c r="C30" i="37"/>
  <c r="E72" i="38"/>
  <c r="E100" i="38" s="1"/>
  <c r="F69" i="38"/>
  <c r="F72" i="38" s="1"/>
  <c r="C72" i="38"/>
  <c r="C100" i="38" s="1"/>
  <c r="C154" i="38"/>
  <c r="C154" i="36"/>
  <c r="G124" i="36"/>
  <c r="C84" i="36"/>
  <c r="C86" i="36" s="1"/>
  <c r="C88" i="36" s="1"/>
  <c r="C136" i="36" s="1"/>
  <c r="D17" i="36"/>
  <c r="D21" i="36" s="1"/>
  <c r="D131" i="36" s="1"/>
  <c r="C17" i="36"/>
  <c r="C122" i="36"/>
  <c r="C124" i="36" s="1"/>
  <c r="C137" i="36" s="1"/>
  <c r="C41" i="36"/>
  <c r="D122" i="36"/>
  <c r="D124" i="36" s="1"/>
  <c r="D137" i="36" s="1"/>
  <c r="E34" i="36"/>
  <c r="E35" i="36" s="1"/>
  <c r="D33" i="36"/>
  <c r="D35" i="36" s="1"/>
  <c r="G8" i="36"/>
  <c r="C151" i="36" s="1"/>
  <c r="F71" i="36"/>
  <c r="F73" i="36" s="1"/>
  <c r="C75" i="36"/>
  <c r="C135" i="36" s="1"/>
  <c r="D167" i="36"/>
  <c r="G146" i="36"/>
  <c r="C156" i="36" s="1"/>
  <c r="F100" i="39" l="1"/>
  <c r="C102" i="39"/>
  <c r="C110" i="39" s="1"/>
  <c r="D92" i="39" s="1"/>
  <c r="D94" i="39" s="1"/>
  <c r="D102" i="39" s="1"/>
  <c r="D110" i="39" s="1"/>
  <c r="E92" i="39" s="1"/>
  <c r="E94" i="39" s="1"/>
  <c r="E102" i="39" s="1"/>
  <c r="E110" i="39" s="1"/>
  <c r="E91" i="38"/>
  <c r="E93" i="38" s="1"/>
  <c r="E104" i="38" s="1"/>
  <c r="E111" i="38" s="1"/>
  <c r="D91" i="38"/>
  <c r="C31" i="37"/>
  <c r="C33" i="37" s="1"/>
  <c r="C90" i="38"/>
  <c r="C93" i="38" s="1"/>
  <c r="C104" i="38" s="1"/>
  <c r="F100" i="38"/>
  <c r="F101" i="38" s="1"/>
  <c r="C101" i="38"/>
  <c r="F90" i="38"/>
  <c r="E41" i="36"/>
  <c r="E43" i="36" s="1"/>
  <c r="D44" i="36" s="1"/>
  <c r="E71" i="36"/>
  <c r="E73" i="36" s="1"/>
  <c r="F75" i="36"/>
  <c r="F135" i="36" s="1"/>
  <c r="F82" i="36"/>
  <c r="F84" i="36" s="1"/>
  <c r="F86" i="36" s="1"/>
  <c r="F88" i="36" s="1"/>
  <c r="F136" i="36" s="1"/>
  <c r="D71" i="36"/>
  <c r="D41" i="36"/>
  <c r="D43" i="36" s="1"/>
  <c r="C44" i="36" s="1"/>
  <c r="G137" i="36"/>
  <c r="F45" i="36"/>
  <c r="E44" i="36"/>
  <c r="C43" i="36"/>
  <c r="C21" i="36"/>
  <c r="C131" i="36" s="1"/>
  <c r="G17" i="36"/>
  <c r="G21" i="36" s="1"/>
  <c r="F102" i="39" l="1"/>
  <c r="F110" i="39" s="1"/>
  <c r="C130" i="39" s="1"/>
  <c r="C134" i="39" s="1"/>
  <c r="G41" i="36"/>
  <c r="G43" i="36" s="1"/>
  <c r="G45" i="36" s="1"/>
  <c r="G47" i="36" s="1"/>
  <c r="G49" i="36" s="1"/>
  <c r="F91" i="38"/>
  <c r="F93" i="38" s="1"/>
  <c r="D93" i="38"/>
  <c r="D104" i="38" s="1"/>
  <c r="D111" i="38" s="1"/>
  <c r="C111" i="38"/>
  <c r="C113" i="38" s="1"/>
  <c r="C121" i="38" s="1"/>
  <c r="D99" i="38" s="1"/>
  <c r="D101" i="38" s="1"/>
  <c r="F46" i="36"/>
  <c r="F47" i="36" s="1"/>
  <c r="F49" i="36" s="1"/>
  <c r="E45" i="36"/>
  <c r="C132" i="36"/>
  <c r="G131" i="36"/>
  <c r="G132" i="36" s="1"/>
  <c r="C45" i="36"/>
  <c r="C47" i="36" s="1"/>
  <c r="C49" i="36" s="1"/>
  <c r="D46" i="36"/>
  <c r="E82" i="36"/>
  <c r="E84" i="36" s="1"/>
  <c r="E86" i="36" s="1"/>
  <c r="E88" i="36" s="1"/>
  <c r="E136" i="36" s="1"/>
  <c r="E75" i="36"/>
  <c r="E135" i="36" s="1"/>
  <c r="D73" i="36"/>
  <c r="G71" i="36"/>
  <c r="G73" i="36" s="1"/>
  <c r="G75" i="36" s="1"/>
  <c r="D45" i="36"/>
  <c r="E46" i="36"/>
  <c r="F104" i="38" l="1"/>
  <c r="F111" i="38" s="1"/>
  <c r="F113" i="38" s="1"/>
  <c r="F121" i="38" s="1"/>
  <c r="C142" i="38" s="1"/>
  <c r="C147" i="38" s="1"/>
  <c r="D113" i="38"/>
  <c r="D121" i="38" s="1"/>
  <c r="E99" i="38" s="1"/>
  <c r="E101" i="38" s="1"/>
  <c r="E113" i="38" s="1"/>
  <c r="E121" i="38" s="1"/>
  <c r="E47" i="36"/>
  <c r="E49" i="36" s="1"/>
  <c r="D82" i="36"/>
  <c r="D75" i="36"/>
  <c r="D135" i="36" s="1"/>
  <c r="G135" i="36" s="1"/>
  <c r="D47" i="36"/>
  <c r="D49" i="36" s="1"/>
  <c r="D181" i="36"/>
  <c r="F63" i="36"/>
  <c r="G63" i="36" s="1"/>
  <c r="C60" i="36"/>
  <c r="D60" i="36"/>
  <c r="D61" i="36" l="1"/>
  <c r="E61" i="36"/>
  <c r="D84" i="36"/>
  <c r="D86" i="36" s="1"/>
  <c r="D88" i="36" s="1"/>
  <c r="D136" i="36" s="1"/>
  <c r="G136" i="36" s="1"/>
  <c r="G82" i="36"/>
  <c r="C64" i="36"/>
  <c r="C134" i="36" s="1"/>
  <c r="G60" i="36"/>
  <c r="E62" i="36"/>
  <c r="F62" i="36"/>
  <c r="F64" i="36" s="1"/>
  <c r="F134" i="36" s="1"/>
  <c r="F140" i="36" s="1"/>
  <c r="G61" i="36" l="1"/>
  <c r="C92" i="36"/>
  <c r="G84" i="36"/>
  <c r="G86" i="36" s="1"/>
  <c r="C140" i="36"/>
  <c r="C141" i="36" s="1"/>
  <c r="C147" i="36" s="1"/>
  <c r="D130" i="36" s="1"/>
  <c r="D132" i="36" s="1"/>
  <c r="D141" i="36" s="1"/>
  <c r="D147" i="36" s="1"/>
  <c r="E130" i="36" s="1"/>
  <c r="E132" i="36" s="1"/>
  <c r="G62" i="36"/>
  <c r="D64" i="36"/>
  <c r="D134" i="36" s="1"/>
  <c r="D140" i="36" s="1"/>
  <c r="G64" i="36"/>
  <c r="E64" i="36"/>
  <c r="E134" i="36" s="1"/>
  <c r="E140" i="36" s="1"/>
  <c r="E141" i="36" l="1"/>
  <c r="E147" i="36" s="1"/>
  <c r="F130" i="36" s="1"/>
  <c r="F132" i="36" s="1"/>
  <c r="F141" i="36" s="1"/>
  <c r="F147" i="36" s="1"/>
  <c r="G147" i="36" s="1"/>
  <c r="D166" i="36" s="1"/>
  <c r="G134" i="36"/>
  <c r="G140" i="36" s="1"/>
  <c r="C91" i="36"/>
  <c r="C93" i="36" s="1"/>
  <c r="D100" i="36" s="1"/>
  <c r="E100" i="36" s="1"/>
  <c r="E101" i="36" s="1"/>
  <c r="G88" i="36"/>
  <c r="C105" i="36" l="1"/>
  <c r="C106" i="36" s="1"/>
  <c r="D169" i="36" s="1"/>
  <c r="C152" i="36"/>
  <c r="C153" i="36" s="1"/>
  <c r="C155" i="36" s="1"/>
  <c r="C157" i="36" s="1"/>
  <c r="D185" i="36" s="1"/>
  <c r="D187" i="36" s="1"/>
  <c r="D176" i="36"/>
</calcChain>
</file>

<file path=xl/sharedStrings.xml><?xml version="1.0" encoding="utf-8"?>
<sst xmlns="http://schemas.openxmlformats.org/spreadsheetml/2006/main" count="693" uniqueCount="304">
  <si>
    <t>Preco orçado</t>
  </si>
  <si>
    <t>Vendas Totais</t>
  </si>
  <si>
    <t>Total de Recebimentos</t>
  </si>
  <si>
    <t>Total</t>
  </si>
  <si>
    <t>Ano</t>
  </si>
  <si>
    <t>Trimestre</t>
  </si>
  <si>
    <t>Producao Necessária</t>
  </si>
  <si>
    <t>Vendas orçadas (Volume)</t>
  </si>
  <si>
    <t>HMOD Necessária por unidade de produto</t>
  </si>
  <si>
    <t>HMOD Total Necessaria</t>
  </si>
  <si>
    <t>Custo Unitário HMOD</t>
  </si>
  <si>
    <t>Custo Total HMOD</t>
  </si>
  <si>
    <t>HMOD Orçadas</t>
  </si>
  <si>
    <t>Taxa varaivel CIP</t>
  </si>
  <si>
    <t>CIP Fixos</t>
  </si>
  <si>
    <t>CIP Variaveis</t>
  </si>
  <si>
    <t>CIP Totais</t>
  </si>
  <si>
    <t>(-) Não Caixa  (depreciacao)</t>
  </si>
  <si>
    <t>Tx CIP</t>
  </si>
  <si>
    <t>EPAC Final</t>
  </si>
  <si>
    <t>Despesas Adm/Com Variaveis Unitárias</t>
  </si>
  <si>
    <t>Despesas Adm/Com Variaveis</t>
  </si>
  <si>
    <t>Despesas Adm/Com Fixas</t>
  </si>
  <si>
    <t>Propaganda</t>
  </si>
  <si>
    <t>Depreciacao</t>
  </si>
  <si>
    <t>Despesas Adm/Com Totais</t>
  </si>
  <si>
    <t>Despesas Adm/Com Fixas Totais</t>
  </si>
  <si>
    <t>Desembolsos com Despesas Adm/Com</t>
  </si>
  <si>
    <t>Caixa - SI</t>
  </si>
  <si>
    <t>(+) Recebimento de Clientes</t>
  </si>
  <si>
    <t>Caixa Disponivel Total</t>
  </si>
  <si>
    <t>(-) Desembolsos</t>
  </si>
  <si>
    <t>Despesas Adm/Com</t>
  </si>
  <si>
    <t>Saldo de Caixa</t>
  </si>
  <si>
    <t>Financiamento</t>
  </si>
  <si>
    <t>Emprestimos</t>
  </si>
  <si>
    <t>Amortização de Principal (inicio de trimestre)</t>
  </si>
  <si>
    <t>Pagament de Juros (final do ano)</t>
  </si>
  <si>
    <t>Financiamento Total</t>
  </si>
  <si>
    <t>Superavit/Deficit</t>
  </si>
  <si>
    <t>Vendas</t>
  </si>
  <si>
    <t>(-) CPV</t>
  </si>
  <si>
    <t>Margem Bruta</t>
  </si>
  <si>
    <t>ROL</t>
  </si>
  <si>
    <t>Despesas Financeiras</t>
  </si>
  <si>
    <t>Lucro Líquida</t>
  </si>
  <si>
    <t>Caixa</t>
  </si>
  <si>
    <t>Clientes</t>
  </si>
  <si>
    <t>Fornecedores</t>
  </si>
  <si>
    <t>Lucros Retidos</t>
  </si>
  <si>
    <t>Capital</t>
  </si>
  <si>
    <t>Preco</t>
  </si>
  <si>
    <t>Ano 2</t>
  </si>
  <si>
    <t>Julho</t>
  </si>
  <si>
    <t>Agosto</t>
  </si>
  <si>
    <t>Setembro</t>
  </si>
  <si>
    <t>Cronograma de Recebimentos</t>
  </si>
  <si>
    <t>1º</t>
  </si>
  <si>
    <t>2º</t>
  </si>
  <si>
    <t>3º</t>
  </si>
  <si>
    <t>4º</t>
  </si>
  <si>
    <t>Total de Desembolsos</t>
  </si>
  <si>
    <t>Custo Unitario</t>
  </si>
  <si>
    <t>Ativo</t>
  </si>
  <si>
    <t>Passivo</t>
  </si>
  <si>
    <t>Orcamento de Vendas
Cronograma 1 - Faturamento</t>
  </si>
  <si>
    <t>Percentual de vendas reunidas no periodo orçado</t>
  </si>
  <si>
    <t>Percentual de vendas reunidas no periodo posterior</t>
  </si>
  <si>
    <t>Orcamento de Recebimento em Numerários Esperados</t>
  </si>
  <si>
    <t>Contas a Receber - SI</t>
  </si>
  <si>
    <t>Vendas no 1º Trimestre</t>
  </si>
  <si>
    <t>Vendas no 2º Trimestre</t>
  </si>
  <si>
    <t>Vendas no 3º Trimestre</t>
  </si>
  <si>
    <t>Vendas no 4º Trimestre</t>
  </si>
  <si>
    <t>120.000 a receber após o trimestre entram no BP como contas a receber</t>
  </si>
  <si>
    <t>Orcamento de Vendas
Cronograma 2 - EPAC</t>
  </si>
  <si>
    <t>Vendas orçadas - unidades</t>
  </si>
  <si>
    <t>(+) EAPC final desejado</t>
  </si>
  <si>
    <t>Necessidades Totais</t>
  </si>
  <si>
    <t>(-) EPAC inicial</t>
  </si>
  <si>
    <t>Orcamento de Produção</t>
  </si>
  <si>
    <t>MP Necessaria por unidade de produto</t>
  </si>
  <si>
    <t>MP Necessaria - Total</t>
  </si>
  <si>
    <t>(+) Estoque Final MP - desejado</t>
  </si>
  <si>
    <t>MP Necessaria</t>
  </si>
  <si>
    <t>(-) Estoque Incial MP</t>
  </si>
  <si>
    <t>Compras MP</t>
  </si>
  <si>
    <t>Custo MP(kg)</t>
  </si>
  <si>
    <t>Custo Total MP</t>
  </si>
  <si>
    <t>Percentual de compras pagas no periodo da compra</t>
  </si>
  <si>
    <t>Percentual de compras pagas no periodo posterior</t>
  </si>
  <si>
    <t>Cronograma de Desembolso - MP</t>
  </si>
  <si>
    <t>Fornecedores (Contas a Pagar) - SI</t>
  </si>
  <si>
    <t>Compras no 1º Trimestre</t>
  </si>
  <si>
    <t>Compras no 2º Trimestre</t>
  </si>
  <si>
    <t>Compras no 3º Trimestre</t>
  </si>
  <si>
    <t>Compras no 4º Trimestre</t>
  </si>
  <si>
    <t>Desembolso Total</t>
  </si>
  <si>
    <t>Orçamento MOD</t>
  </si>
  <si>
    <t>Orcamento CIP</t>
  </si>
  <si>
    <t>Custo Produtos Acabados</t>
  </si>
  <si>
    <t>Elemento de Custo</t>
  </si>
  <si>
    <t>Quantidade</t>
  </si>
  <si>
    <t>Custo Unitário</t>
  </si>
  <si>
    <t>MD</t>
  </si>
  <si>
    <t>MOD</t>
  </si>
  <si>
    <t>CIP</t>
  </si>
  <si>
    <t xml:space="preserve">EPAC </t>
  </si>
  <si>
    <t>EPAF Fianl - $</t>
  </si>
  <si>
    <t>Orcamento de Desepesas</t>
  </si>
  <si>
    <t>Salários Adm</t>
  </si>
  <si>
    <t>Seguros</t>
  </si>
  <si>
    <t>Impostos s/ Móveis</t>
  </si>
  <si>
    <t>Orcamento de Caixa</t>
  </si>
  <si>
    <t>MP</t>
  </si>
  <si>
    <t>Compra de Equipamentos</t>
  </si>
  <si>
    <t>Dividendos</t>
  </si>
  <si>
    <t>Desembolsos Totais</t>
  </si>
  <si>
    <t>DRE Orçada</t>
  </si>
  <si>
    <t>Balanço Patrimonial</t>
  </si>
  <si>
    <t>2011 - REAL</t>
  </si>
  <si>
    <t>2012 - ORÇADO</t>
  </si>
  <si>
    <t>Ativos Circulantes:</t>
  </si>
  <si>
    <t>Estoques Matérias-Primas (21.000 kg)</t>
  </si>
  <si>
    <t>Estoques Produtos Acabados (2.000 caixas)</t>
  </si>
  <si>
    <t>Ativo Imobilizado:</t>
  </si>
  <si>
    <t>Terrenos</t>
  </si>
  <si>
    <t>Imoveis e Equipamentos</t>
  </si>
  <si>
    <t>Depreciação Acumulada</t>
  </si>
  <si>
    <t>Ativo Total</t>
  </si>
  <si>
    <t>Passivo Circulante</t>
  </si>
  <si>
    <t>Patrimônio Líquido</t>
  </si>
  <si>
    <t>Passivo Total</t>
  </si>
  <si>
    <t>Dividendos Pagos</t>
  </si>
  <si>
    <t>Despesas do Mes (liquido depreciacao)</t>
  </si>
  <si>
    <t>Pagamentos Fornecedores</t>
  </si>
  <si>
    <t>Compras no Mes</t>
  </si>
  <si>
    <t>(-) Desembolsos:</t>
  </si>
  <si>
    <t>Caixa - SF minimo</t>
  </si>
  <si>
    <t>Dividendos pagos em setembro</t>
  </si>
  <si>
    <t>Equipamentos comprados e pagos em setembro</t>
  </si>
  <si>
    <t>Compras de agosto</t>
  </si>
  <si>
    <t>* pagas em setembro</t>
  </si>
  <si>
    <t>Compras no mes</t>
  </si>
  <si>
    <t>Contas a Pagar - Agosto</t>
  </si>
  <si>
    <t>Desembolsos relativos a Estoques</t>
  </si>
  <si>
    <t>* Depreciacao</t>
  </si>
  <si>
    <t>Despesas pagas em Setembro</t>
  </si>
  <si>
    <t>Pagamento  - Setembro</t>
  </si>
  <si>
    <t>Compras p/ Estoque - setembro</t>
  </si>
  <si>
    <t>Recebimentos:</t>
  </si>
  <si>
    <t>Vendas a Vista</t>
  </si>
  <si>
    <t>Não Recebiveis</t>
  </si>
  <si>
    <t>Recebimentos</t>
  </si>
  <si>
    <t>Recebimento no 2º mês seguinte</t>
  </si>
  <si>
    <t>Recebimento no 1º mês seguinte</t>
  </si>
  <si>
    <t>Recebimento no mês</t>
  </si>
  <si>
    <t>Vendas a Prazo</t>
  </si>
  <si>
    <t>Caixa SF minimo</t>
  </si>
  <si>
    <t>Real</t>
  </si>
  <si>
    <t>Orçado</t>
  </si>
  <si>
    <t>Janeiro</t>
  </si>
  <si>
    <t>Fevereiro</t>
  </si>
  <si>
    <t>Março</t>
  </si>
  <si>
    <t>Abril</t>
  </si>
  <si>
    <t>Maio</t>
  </si>
  <si>
    <t>Junho</t>
  </si>
  <si>
    <t>Estoque SF</t>
  </si>
  <si>
    <t>das vendas do mes seguinte</t>
  </si>
  <si>
    <t>Compra de Mercadoria:</t>
  </si>
  <si>
    <t>Pagto no mes</t>
  </si>
  <si>
    <t>Pagto no mes seguinte</t>
  </si>
  <si>
    <t>No mes</t>
  </si>
  <si>
    <t>No mes seguinte</t>
  </si>
  <si>
    <t>Com 60 dias</t>
  </si>
  <si>
    <t>Despesas:</t>
  </si>
  <si>
    <t>Comissoes</t>
  </si>
  <si>
    <t>por unidade</t>
  </si>
  <si>
    <t>Salarios</t>
  </si>
  <si>
    <t>Utilidades</t>
  </si>
  <si>
    <t>Diversas</t>
  </si>
  <si>
    <t>Compra Terrenos - Maio</t>
  </si>
  <si>
    <t>Dividendos - inicio trimestre</t>
  </si>
  <si>
    <t>Contas a receber</t>
  </si>
  <si>
    <t>--&gt;</t>
  </si>
  <si>
    <t>Estoues</t>
  </si>
  <si>
    <t>Seguros antecipados</t>
  </si>
  <si>
    <t>Imobilizado (líquido)</t>
  </si>
  <si>
    <t>Contas a pagar</t>
  </si>
  <si>
    <t>Dividendos a pagar</t>
  </si>
  <si>
    <t>Emprestimos:</t>
  </si>
  <si>
    <t>Incremento</t>
  </si>
  <si>
    <t>Limite</t>
  </si>
  <si>
    <t>Juros</t>
  </si>
  <si>
    <t>* juros sao pagos no final do trimestre</t>
  </si>
  <si>
    <t>* parte do principal, em incrementos de 1.000, são pagos no final do trimestre</t>
  </si>
  <si>
    <t>Orçamento de Vendas</t>
  </si>
  <si>
    <t>Mês</t>
  </si>
  <si>
    <t>TRIMESTRE</t>
  </si>
  <si>
    <t>Vendas Orçadas (volume)</t>
  </si>
  <si>
    <t>(+) Estoque Final</t>
  </si>
  <si>
    <t>Necessidades</t>
  </si>
  <si>
    <t>(-) Estoque Inicial</t>
  </si>
  <si>
    <t>Compras</t>
  </si>
  <si>
    <t>Custo Unitário Mercadoria</t>
  </si>
  <si>
    <t>Custo Total Compras</t>
  </si>
  <si>
    <t>Cronograma de Desembolsos Mercadorias</t>
  </si>
  <si>
    <t>Mes</t>
  </si>
  <si>
    <t>Tirmestre</t>
  </si>
  <si>
    <t>Mercadorias</t>
  </si>
  <si>
    <t>Compra Terrenos</t>
  </si>
  <si>
    <t>DRE - 2º Trimestre</t>
  </si>
  <si>
    <t>Receita</t>
  </si>
  <si>
    <t>(-) Despesas</t>
  </si>
  <si>
    <t>Margem Liquida</t>
  </si>
  <si>
    <t>(-) Despesas Financeiras</t>
  </si>
  <si>
    <t>Duplicata Banco</t>
  </si>
  <si>
    <t>Ativos</t>
  </si>
  <si>
    <t>Estoques</t>
  </si>
  <si>
    <t>Imobilizado (liquidos)</t>
  </si>
  <si>
    <t>das vendas</t>
  </si>
  <si>
    <t>CPV</t>
  </si>
  <si>
    <t>Vendas Dezembro (real)</t>
  </si>
  <si>
    <t>Vendas Janeiro (orçado)</t>
  </si>
  <si>
    <t>Vendas fevereiro (orçado)</t>
  </si>
  <si>
    <t>Vendas março (orçado)</t>
  </si>
  <si>
    <t>Vendas abril (orçado)</t>
  </si>
  <si>
    <t>Vendas a vista</t>
  </si>
  <si>
    <t>Vendas a prazo</t>
  </si>
  <si>
    <t>* recebidas no mes seguinte</t>
  </si>
  <si>
    <t>Estoque Finais</t>
  </si>
  <si>
    <t>CPV do mes seguinte</t>
  </si>
  <si>
    <t>Compras Mercadorias:</t>
  </si>
  <si>
    <t>Pagamento no mes</t>
  </si>
  <si>
    <t>Pagamento no mes seguinte</t>
  </si>
  <si>
    <t>Despesas Mensais:</t>
  </si>
  <si>
    <t>Aluguel</t>
  </si>
  <si>
    <t>Outras (liquidas da depreciacao)</t>
  </si>
  <si>
    <t>Depreciacao (inclui das aquisicoes do trimestre)</t>
  </si>
  <si>
    <t>Compra equipamentos a vista</t>
  </si>
  <si>
    <t>Caixa minimo</t>
  </si>
  <si>
    <t>* pagamentos (incluindo juos) no fim do trimestre</t>
  </si>
  <si>
    <t>CPV orçado</t>
  </si>
  <si>
    <t>(+) Estoque Final desejado</t>
  </si>
  <si>
    <t>(-) Estoques iniciais</t>
  </si>
  <si>
    <t>Compras Necessárias</t>
  </si>
  <si>
    <t>Compras Dezembro</t>
  </si>
  <si>
    <t>Compras Janeiro</t>
  </si>
  <si>
    <t>Compras Fevereiro</t>
  </si>
  <si>
    <t>Compras Março</t>
  </si>
  <si>
    <t>Outras</t>
  </si>
  <si>
    <t>Compra de Mercadorias</t>
  </si>
  <si>
    <t>Despesas</t>
  </si>
  <si>
    <t>Compra Equipamentos</t>
  </si>
  <si>
    <t>DRE - Março</t>
  </si>
  <si>
    <t>Duplicata Bancos</t>
  </si>
  <si>
    <t>Vendas Março (real)</t>
  </si>
  <si>
    <t>Vendas maio (orçado)</t>
  </si>
  <si>
    <t>Vendas junho (orçado)</t>
  </si>
  <si>
    <t>Vendas julho (orçado)</t>
  </si>
  <si>
    <t>Expedicao</t>
  </si>
  <si>
    <t>Derpeciacao</t>
  </si>
  <si>
    <t>no trimestre</t>
  </si>
  <si>
    <t>Estoques Finais</t>
  </si>
  <si>
    <t>do CPV do mes seguinte</t>
  </si>
  <si>
    <t>Dividendos Junho</t>
  </si>
  <si>
    <t>Taxa de juros</t>
  </si>
  <si>
    <t>am</t>
  </si>
  <si>
    <t>Orçamento de Compras</t>
  </si>
  <si>
    <t>Compras Abril</t>
  </si>
  <si>
    <t>Compras Maio</t>
  </si>
  <si>
    <t>Compras Junho</t>
  </si>
  <si>
    <t>Ano 1 (real)</t>
  </si>
  <si>
    <t>Quarto Trimestre</t>
  </si>
  <si>
    <t>Ano 2 (orçado)</t>
  </si>
  <si>
    <t>1º Trimestre</t>
  </si>
  <si>
    <t>2º Trimestre</t>
  </si>
  <si>
    <t>3º Trimestre</t>
  </si>
  <si>
    <t>4º Trimestre</t>
  </si>
  <si>
    <t>Recebimento no Trimestre</t>
  </si>
  <si>
    <t>Recebimento no Trimestre Seguinte</t>
  </si>
  <si>
    <t>Pagamento de mercadoris no Trimestre</t>
  </si>
  <si>
    <t>Pagamento de mercadoris no Trimestre Seguinte</t>
  </si>
  <si>
    <t>Desp. Adm/Com</t>
  </si>
  <si>
    <t>depreciacao</t>
  </si>
  <si>
    <t>Compra terrenos:</t>
  </si>
  <si>
    <t>Caixa SI</t>
  </si>
  <si>
    <t>Saldo minimo de Caixa</t>
  </si>
  <si>
    <t>Emprestimo (inicio de trimestre)s:</t>
  </si>
  <si>
    <t>Juros am</t>
  </si>
  <si>
    <t>* liquidacao ate o final do ano</t>
  </si>
  <si>
    <t>Vendas 4º Trimestre - Ano 1</t>
  </si>
  <si>
    <t>Vendas 1º Trimestre</t>
  </si>
  <si>
    <t>Vendas 2º Trimestre</t>
  </si>
  <si>
    <t>Vendas 3º Trimestre</t>
  </si>
  <si>
    <t>Vendas 4º Trimestre</t>
  </si>
  <si>
    <t>Compras 4º Trimestre - Ano 1</t>
  </si>
  <si>
    <t>Compras 1º Trimestre</t>
  </si>
  <si>
    <t>Compras 2º Trimestre</t>
  </si>
  <si>
    <t>Compras 3º Trimestre</t>
  </si>
  <si>
    <t>Compras 4º Trimestre</t>
  </si>
  <si>
    <t>Total de Desemboldos</t>
  </si>
  <si>
    <t>Taxa Despesas Adm/Com Variaveis</t>
  </si>
  <si>
    <t>Total de Despesas Adm/Com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</si>
</sst>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;\(#,##0\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1" xfId="0" applyNumberFormat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164" fontId="0" fillId="0" borderId="0" xfId="0" applyNumberFormat="1" applyAlignment="1">
      <alignment horizontal="left" indent="2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 wrapText="1"/>
    </xf>
    <xf numFmtId="164" fontId="6" fillId="0" borderId="2" xfId="0" applyNumberFormat="1" applyFont="1" applyBorder="1"/>
    <xf numFmtId="164" fontId="0" fillId="0" borderId="2" xfId="0" applyNumberFormat="1" applyBorder="1"/>
    <xf numFmtId="16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0" fillId="0" borderId="3" xfId="0" applyNumberFormat="1" applyBorder="1"/>
    <xf numFmtId="164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9" fontId="0" fillId="0" borderId="0" xfId="775" applyFont="1"/>
    <xf numFmtId="165" fontId="6" fillId="0" borderId="0" xfId="0" applyNumberFormat="1" applyFont="1"/>
    <xf numFmtId="165" fontId="0" fillId="0" borderId="1" xfId="0" applyNumberFormat="1" applyBorder="1"/>
    <xf numFmtId="165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4" xfId="0" applyNumberFormat="1" applyBorder="1"/>
    <xf numFmtId="165" fontId="0" fillId="0" borderId="2" xfId="0" applyNumberFormat="1" applyBorder="1"/>
    <xf numFmtId="164" fontId="0" fillId="0" borderId="5" xfId="0" applyNumberFormat="1" applyBorder="1"/>
    <xf numFmtId="164" fontId="3" fillId="0" borderId="1" xfId="0" applyNumberFormat="1" applyFont="1" applyBorder="1"/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indent="1"/>
    </xf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horizontal="left" indent="2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6" fillId="0" borderId="10" xfId="0" applyNumberFormat="1" applyFont="1" applyBorder="1"/>
    <xf numFmtId="164" fontId="3" fillId="0" borderId="13" xfId="0" applyNumberFormat="1" applyFont="1" applyBorder="1"/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12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9" xfId="0" applyNumberFormat="1" applyFont="1" applyBorder="1" applyAlignment="1">
      <alignment horizontal="left" indent="2"/>
    </xf>
    <xf numFmtId="164" fontId="0" fillId="0" borderId="9" xfId="0" applyNumberFormat="1" applyBorder="1" applyAlignment="1">
      <alignment horizontal="left" indent="2"/>
    </xf>
    <xf numFmtId="164" fontId="3" fillId="4" borderId="0" xfId="0" applyNumberFormat="1" applyFont="1" applyFill="1"/>
    <xf numFmtId="164" fontId="0" fillId="0" borderId="7" xfId="0" applyNumberFormat="1" applyBorder="1" applyAlignment="1">
      <alignment horizontal="center"/>
    </xf>
    <xf numFmtId="164" fontId="3" fillId="5" borderId="12" xfId="0" applyNumberFormat="1" applyFont="1" applyFill="1" applyBorder="1"/>
    <xf numFmtId="164" fontId="3" fillId="5" borderId="11" xfId="0" applyNumberFormat="1" applyFont="1" applyFill="1" applyBorder="1"/>
    <xf numFmtId="164" fontId="3" fillId="5" borderId="7" xfId="0" applyNumberFormat="1" applyFont="1" applyFill="1" applyBorder="1"/>
    <xf numFmtId="164" fontId="3" fillId="5" borderId="8" xfId="0" applyNumberFormat="1" applyFont="1" applyFill="1" applyBorder="1"/>
    <xf numFmtId="9" fontId="3" fillId="5" borderId="12" xfId="778" applyFont="1" applyFill="1" applyBorder="1"/>
    <xf numFmtId="9" fontId="3" fillId="5" borderId="10" xfId="778" applyFont="1" applyFill="1" applyBorder="1"/>
    <xf numFmtId="164" fontId="3" fillId="5" borderId="9" xfId="0" applyNumberFormat="1" applyFont="1" applyFill="1" applyBorder="1"/>
    <xf numFmtId="9" fontId="3" fillId="5" borderId="7" xfId="778" applyFont="1" applyFill="1" applyBorder="1"/>
    <xf numFmtId="164" fontId="3" fillId="0" borderId="0" xfId="0" applyNumberFormat="1" applyFont="1" applyAlignment="1">
      <alignment horizontal="center" vertical="center"/>
    </xf>
    <xf numFmtId="9" fontId="0" fillId="0" borderId="0" xfId="779" applyFont="1"/>
    <xf numFmtId="164" fontId="3" fillId="0" borderId="0" xfId="0" quotePrefix="1" applyNumberFormat="1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4" fontId="0" fillId="3" borderId="1" xfId="0" applyNumberFormat="1" applyFill="1" applyBorder="1"/>
    <xf numFmtId="164" fontId="9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/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left" vertical="center"/>
    </xf>
  </cellXfs>
  <cellStyles count="78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515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59" builtinId="8" hidden="1"/>
    <cellStyle name="Hiperlink" xfId="561" builtinId="8" hidden="1"/>
    <cellStyle name="Hiperlink" xfId="563" builtinId="8" hidden="1"/>
    <cellStyle name="Hiperlink" xfId="565" builtinId="8" hidden="1"/>
    <cellStyle name="Hiperlink" xfId="567" builtinId="8" hidden="1"/>
    <cellStyle name="Hiperlink" xfId="569" builtinId="8" hidden="1"/>
    <cellStyle name="Hiperlink" xfId="571" builtinId="8" hidden="1"/>
    <cellStyle name="Hiperlink" xfId="573" builtinId="8" hidden="1"/>
    <cellStyle name="Hiperlink" xfId="575" builtinId="8" hidden="1"/>
    <cellStyle name="Hiperlink" xfId="577" builtinId="8" hidden="1"/>
    <cellStyle name="Hiperlink" xfId="579" builtinId="8" hidden="1"/>
    <cellStyle name="Hiperlink" xfId="581" builtinId="8" hidden="1"/>
    <cellStyle name="Hiperlink" xfId="583" builtinId="8" hidden="1"/>
    <cellStyle name="Hiperlink" xfId="585" builtinId="8" hidden="1"/>
    <cellStyle name="Hiperlink" xfId="587" builtinId="8" hidden="1"/>
    <cellStyle name="Hiperlink" xfId="589" builtinId="8" hidden="1"/>
    <cellStyle name="Hiperlink" xfId="591" builtinId="8" hidden="1"/>
    <cellStyle name="Hiperlink" xfId="593" builtinId="8" hidden="1"/>
    <cellStyle name="Hiperlink" xfId="595" builtinId="8" hidden="1"/>
    <cellStyle name="Hiperlink" xfId="597" builtinId="8" hidden="1"/>
    <cellStyle name="Hiperlink" xfId="599" builtinId="8" hidden="1"/>
    <cellStyle name="Hiperlink" xfId="601" builtinId="8" hidden="1"/>
    <cellStyle name="Hiperlink" xfId="603" builtinId="8" hidden="1"/>
    <cellStyle name="Hiperlink" xfId="605" builtinId="8" hidden="1"/>
    <cellStyle name="Hiperlink" xfId="607" builtinId="8" hidden="1"/>
    <cellStyle name="Hiperlink" xfId="609" builtinId="8" hidden="1"/>
    <cellStyle name="Hiperlink" xfId="611" builtinId="8" hidden="1"/>
    <cellStyle name="Hiperlink" xfId="613" builtinId="8" hidden="1"/>
    <cellStyle name="Hiperlink" xfId="615" builtinId="8" hidden="1"/>
    <cellStyle name="Hiperlink" xfId="617" builtinId="8" hidden="1"/>
    <cellStyle name="Hiperlink" xfId="619" builtinId="8" hidden="1"/>
    <cellStyle name="Hiperlink" xfId="621" builtinId="8" hidden="1"/>
    <cellStyle name="Hiperlink" xfId="623" builtinId="8" hidden="1"/>
    <cellStyle name="Hiperlink" xfId="625" builtinId="8" hidden="1"/>
    <cellStyle name="Hiperlink" xfId="627" builtinId="8" hidden="1"/>
    <cellStyle name="Hiperlink" xfId="629" builtinId="8" hidden="1"/>
    <cellStyle name="Hiperlink" xfId="631" builtinId="8" hidden="1"/>
    <cellStyle name="Hiperlink" xfId="633" builtinId="8" hidden="1"/>
    <cellStyle name="Hiperlink" xfId="635" builtinId="8" hidden="1"/>
    <cellStyle name="Hiperlink" xfId="637" builtinId="8" hidden="1"/>
    <cellStyle name="Hiperlink" xfId="639" builtinId="8" hidden="1"/>
    <cellStyle name="Hiperlink" xfId="641" builtinId="8" hidden="1"/>
    <cellStyle name="Hiperlink" xfId="643" builtinId="8" hidden="1"/>
    <cellStyle name="Hiperlink" xfId="645" builtinId="8" hidden="1"/>
    <cellStyle name="Hiperlink" xfId="647" builtinId="8" hidden="1"/>
    <cellStyle name="Hiperlink" xfId="649" builtinId="8" hidden="1"/>
    <cellStyle name="Hiperlink" xfId="651" builtinId="8" hidden="1"/>
    <cellStyle name="Hiperlink" xfId="653" builtinId="8" hidden="1"/>
    <cellStyle name="Hiperlink" xfId="655" builtinId="8" hidden="1"/>
    <cellStyle name="Hiperlink" xfId="657" builtinId="8" hidden="1"/>
    <cellStyle name="Hiperlink" xfId="659" builtinId="8" hidden="1"/>
    <cellStyle name="Hiperlink" xfId="661" builtinId="8" hidden="1"/>
    <cellStyle name="Hiperlink" xfId="663" builtinId="8" hidden="1"/>
    <cellStyle name="Hiperlink" xfId="665" builtinId="8" hidden="1"/>
    <cellStyle name="Hiperlink" xfId="667" builtinId="8" hidden="1"/>
    <cellStyle name="Hiperlink" xfId="669" builtinId="8" hidden="1"/>
    <cellStyle name="Hiperlink" xfId="671" builtinId="8" hidden="1"/>
    <cellStyle name="Hiperlink" xfId="673" builtinId="8" hidden="1"/>
    <cellStyle name="Hiperlink" xfId="675" builtinId="8" hidden="1"/>
    <cellStyle name="Hiperlink" xfId="677" builtinId="8" hidden="1"/>
    <cellStyle name="Hiperlink" xfId="679" builtinId="8" hidden="1"/>
    <cellStyle name="Hiperlink" xfId="681" builtinId="8" hidden="1"/>
    <cellStyle name="Hiperlink" xfId="683" builtinId="8" hidden="1"/>
    <cellStyle name="Hiperlink" xfId="685" builtinId="8" hidden="1"/>
    <cellStyle name="Hiperlink" xfId="687" builtinId="8" hidden="1"/>
    <cellStyle name="Hiperlink" xfId="689" builtinId="8" hidden="1"/>
    <cellStyle name="Hiperlink" xfId="691" builtinId="8" hidden="1"/>
    <cellStyle name="Hiperlink" xfId="693" builtinId="8" hidden="1"/>
    <cellStyle name="Hiperlink" xfId="695" builtinId="8" hidden="1"/>
    <cellStyle name="Hiperlink" xfId="697" builtinId="8" hidden="1"/>
    <cellStyle name="Hiperlink" xfId="699" builtinId="8" hidden="1"/>
    <cellStyle name="Hiperlink" xfId="701" builtinId="8" hidden="1"/>
    <cellStyle name="Hiperlink" xfId="703" builtinId="8" hidden="1"/>
    <cellStyle name="Hiperlink" xfId="705" builtinId="8" hidden="1"/>
    <cellStyle name="Hiperlink" xfId="707" builtinId="8" hidden="1"/>
    <cellStyle name="Hiperlink" xfId="709" builtinId="8" hidden="1"/>
    <cellStyle name="Hiperlink" xfId="711" builtinId="8" hidden="1"/>
    <cellStyle name="Hiperlink" xfId="713" builtinId="8" hidden="1"/>
    <cellStyle name="Hiperlink" xfId="715" builtinId="8" hidden="1"/>
    <cellStyle name="Hiperlink" xfId="717" builtinId="8" hidden="1"/>
    <cellStyle name="Hiperlink" xfId="719" builtinId="8" hidden="1"/>
    <cellStyle name="Hiperlink" xfId="721" builtinId="8" hidden="1"/>
    <cellStyle name="Hiperlink" xfId="723" builtinId="8" hidden="1"/>
    <cellStyle name="Hiperlink" xfId="725" builtinId="8" hidden="1"/>
    <cellStyle name="Hiperlink" xfId="727" builtinId="8" hidden="1"/>
    <cellStyle name="Hiperlink" xfId="729" builtinId="8" hidden="1"/>
    <cellStyle name="Hiperlink" xfId="731" builtinId="8" hidden="1"/>
    <cellStyle name="Hiperlink" xfId="733" builtinId="8" hidden="1"/>
    <cellStyle name="Hiperlink" xfId="735" builtinId="8" hidden="1"/>
    <cellStyle name="Hiperlink" xfId="737" builtinId="8" hidden="1"/>
    <cellStyle name="Hiperlink" xfId="739" builtinId="8" hidden="1"/>
    <cellStyle name="Hiperlink" xfId="741" builtinId="8" hidden="1"/>
    <cellStyle name="Hiperlink" xfId="743" builtinId="8" hidden="1"/>
    <cellStyle name="Hiperlink" xfId="745" builtinId="8" hidden="1"/>
    <cellStyle name="Hiperlink" xfId="747" builtinId="8" hidden="1"/>
    <cellStyle name="Hiperlink" xfId="749" builtinId="8" hidden="1"/>
    <cellStyle name="Hiperlink" xfId="751" builtinId="8" hidden="1"/>
    <cellStyle name="Hiperlink" xfId="753" builtinId="8" hidden="1"/>
    <cellStyle name="Hiperlink" xfId="755" builtinId="8" hidden="1"/>
    <cellStyle name="Hiperlink" xfId="757" builtinId="8" hidden="1"/>
    <cellStyle name="Hiperlink" xfId="759" builtinId="8" hidden="1"/>
    <cellStyle name="Hiperlink" xfId="761" builtinId="8" hidden="1"/>
    <cellStyle name="Hiperlink" xfId="763" builtinId="8" hidden="1"/>
    <cellStyle name="Hiperlink" xfId="765" builtinId="8" hidden="1"/>
    <cellStyle name="Hiperlink" xfId="767" builtinId="8" hidden="1"/>
    <cellStyle name="Hiperlink" xfId="769" builtinId="8" hidden="1"/>
    <cellStyle name="Hiperlink" xfId="771" builtinId="8" hidden="1"/>
    <cellStyle name="Hiperlink" xfId="773" builtinId="8" hidden="1"/>
    <cellStyle name="Hiperlink" xfId="776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0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68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6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4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2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0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08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6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4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32" builtinId="9" hidden="1"/>
    <cellStyle name="Hiperlink Visitado" xfId="634" builtinId="9" hidden="1"/>
    <cellStyle name="Hiperlink Visitado" xfId="636" builtinId="9" hidden="1"/>
    <cellStyle name="Hiperlink Visitado" xfId="638" builtinId="9" hidden="1"/>
    <cellStyle name="Hiperlink Visitado" xfId="640" builtinId="9" hidden="1"/>
    <cellStyle name="Hiperlink Visitado" xfId="642" builtinId="9" hidden="1"/>
    <cellStyle name="Hiperlink Visitado" xfId="644" builtinId="9" hidden="1"/>
    <cellStyle name="Hiperlink Visitado" xfId="646" builtinId="9" hidden="1"/>
    <cellStyle name="Hiperlink Visitado" xfId="648" builtinId="9" hidden="1"/>
    <cellStyle name="Hiperlink Visitado" xfId="650" builtinId="9" hidden="1"/>
    <cellStyle name="Hiperlink Visitado" xfId="652" builtinId="9" hidden="1"/>
    <cellStyle name="Hiperlink Visitado" xfId="654" builtinId="9" hidden="1"/>
    <cellStyle name="Hiperlink Visitado" xfId="656" builtinId="9" hidden="1"/>
    <cellStyle name="Hiperlink Visitado" xfId="658" builtinId="9" hidden="1"/>
    <cellStyle name="Hiperlink Visitado" xfId="660" builtinId="9" hidden="1"/>
    <cellStyle name="Hiperlink Visitado" xfId="662" builtinId="9" hidden="1"/>
    <cellStyle name="Hiperlink Visitado" xfId="664" builtinId="9" hidden="1"/>
    <cellStyle name="Hiperlink Visitado" xfId="666" builtinId="9" hidden="1"/>
    <cellStyle name="Hiperlink Visitado" xfId="668" builtinId="9" hidden="1"/>
    <cellStyle name="Hiperlink Visitado" xfId="670" builtinId="9" hidden="1"/>
    <cellStyle name="Hiperlink Visitado" xfId="672" builtinId="9" hidden="1"/>
    <cellStyle name="Hiperlink Visitado" xfId="674" builtinId="9" hidden="1"/>
    <cellStyle name="Hiperlink Visitado" xfId="676" builtinId="9" hidden="1"/>
    <cellStyle name="Hiperlink Visitado" xfId="678" builtinId="9" hidden="1"/>
    <cellStyle name="Hiperlink Visitado" xfId="680" builtinId="9" hidden="1"/>
    <cellStyle name="Hiperlink Visitado" xfId="682" builtinId="9" hidden="1"/>
    <cellStyle name="Hiperlink Visitado" xfId="684" builtinId="9" hidden="1"/>
    <cellStyle name="Hiperlink Visitado" xfId="686" builtinId="9" hidden="1"/>
    <cellStyle name="Hiperlink Visitado" xfId="688" builtinId="9" hidden="1"/>
    <cellStyle name="Hiperlink Visitado" xfId="690" builtinId="9" hidden="1"/>
    <cellStyle name="Hiperlink Visitado" xfId="692" builtinId="9" hidden="1"/>
    <cellStyle name="Hiperlink Visitado" xfId="694" builtinId="9" hidden="1"/>
    <cellStyle name="Hiperlink Visitado" xfId="696" builtinId="9" hidden="1"/>
    <cellStyle name="Hiperlink Visitado" xfId="698" builtinId="9" hidden="1"/>
    <cellStyle name="Hiperlink Visitado" xfId="700" builtinId="9" hidden="1"/>
    <cellStyle name="Hiperlink Visitado" xfId="702" builtinId="9" hidden="1"/>
    <cellStyle name="Hiperlink Visitado" xfId="704" builtinId="9" hidden="1"/>
    <cellStyle name="Hiperlink Visitado" xfId="706" builtinId="9" hidden="1"/>
    <cellStyle name="Hiperlink Visitado" xfId="708" builtinId="9" hidden="1"/>
    <cellStyle name="Hiperlink Visitado" xfId="710" builtinId="9" hidden="1"/>
    <cellStyle name="Hiperlink Visitado" xfId="712" builtinId="9" hidden="1"/>
    <cellStyle name="Hiperlink Visitado" xfId="714" builtinId="9" hidden="1"/>
    <cellStyle name="Hiperlink Visitado" xfId="716" builtinId="9" hidden="1"/>
    <cellStyle name="Hiperlink Visitado" xfId="718" builtinId="9" hidden="1"/>
    <cellStyle name="Hiperlink Visitado" xfId="720" builtinId="9" hidden="1"/>
    <cellStyle name="Hiperlink Visitado" xfId="722" builtinId="9" hidden="1"/>
    <cellStyle name="Hiperlink Visitado" xfId="724" builtinId="9" hidden="1"/>
    <cellStyle name="Hiperlink Visitado" xfId="726" builtinId="9" hidden="1"/>
    <cellStyle name="Hiperlink Visitado" xfId="728" builtinId="9" hidden="1"/>
    <cellStyle name="Hiperlink Visitado" xfId="730" builtinId="9" hidden="1"/>
    <cellStyle name="Hiperlink Visitado" xfId="732" builtinId="9" hidden="1"/>
    <cellStyle name="Hiperlink Visitado" xfId="734" builtinId="9" hidden="1"/>
    <cellStyle name="Hiperlink Visitado" xfId="736" builtinId="9" hidden="1"/>
    <cellStyle name="Hiperlink Visitado" xfId="738" builtinId="9" hidden="1"/>
    <cellStyle name="Hiperlink Visitado" xfId="740" builtinId="9" hidden="1"/>
    <cellStyle name="Hiperlink Visitado" xfId="742" builtinId="9" hidden="1"/>
    <cellStyle name="Hiperlink Visitado" xfId="744" builtinId="9" hidden="1"/>
    <cellStyle name="Hiperlink Visitado" xfId="746" builtinId="9" hidden="1"/>
    <cellStyle name="Hiperlink Visitado" xfId="748" builtinId="9" hidden="1"/>
    <cellStyle name="Hiperlink Visitado" xfId="750" builtinId="9" hidden="1"/>
    <cellStyle name="Hiperlink Visitado" xfId="752" builtinId="9" hidden="1"/>
    <cellStyle name="Hiperlink Visitado" xfId="754" builtinId="9" hidden="1"/>
    <cellStyle name="Hiperlink Visitado" xfId="756" builtinId="9" hidden="1"/>
    <cellStyle name="Hiperlink Visitado" xfId="758" builtinId="9" hidden="1"/>
    <cellStyle name="Hiperlink Visitado" xfId="760" builtinId="9" hidden="1"/>
    <cellStyle name="Hiperlink Visitado" xfId="762" builtinId="9" hidden="1"/>
    <cellStyle name="Hiperlink Visitado" xfId="764" builtinId="9" hidden="1"/>
    <cellStyle name="Hiperlink Visitado" xfId="766" builtinId="9" hidden="1"/>
    <cellStyle name="Hiperlink Visitado" xfId="768" builtinId="9" hidden="1"/>
    <cellStyle name="Hiperlink Visitado" xfId="770" builtinId="9" hidden="1"/>
    <cellStyle name="Hiperlink Visitado" xfId="772" builtinId="9" hidden="1"/>
    <cellStyle name="Hiperlink Visitado" xfId="774" builtinId="9" hidden="1"/>
    <cellStyle name="Hiperlink Visitado" xfId="777" builtinId="9" hidden="1"/>
    <cellStyle name="Normal" xfId="0" builtinId="0"/>
    <cellStyle name="Percent 2" xfId="775" xr:uid="{00000000-0005-0000-0000-000009030000}"/>
    <cellStyle name="Percent 3" xfId="778" xr:uid="{00000000-0005-0000-0000-00000A030000}"/>
    <cellStyle name="Porcentagem 2" xfId="779" xr:uid="{1A62D700-CFA9-9E45-A4C2-92B1B8C141E6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35</xdr:row>
      <xdr:rowOff>110378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A50541-9FD4-4A03-BC84-7C03D6164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94120" cy="7044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3:I205"/>
  <sheetViews>
    <sheetView tabSelected="1" workbookViewId="0"/>
  </sheetViews>
  <sheetFormatPr defaultColWidth="10.875" defaultRowHeight="15.75" x14ac:dyDescent="0.25"/>
  <cols>
    <col min="1" max="1" width="10.875" style="1"/>
    <col min="2" max="2" width="46.125" style="1" bestFit="1" customWidth="1"/>
    <col min="3" max="3" width="25" style="1" bestFit="1" customWidth="1"/>
    <col min="4" max="4" width="16" style="1" customWidth="1"/>
    <col min="5" max="5" width="17.125" style="1" bestFit="1" customWidth="1"/>
    <col min="6" max="6" width="11.5" style="1" bestFit="1" customWidth="1"/>
    <col min="7" max="7" width="13.125" style="1" bestFit="1" customWidth="1"/>
    <col min="8" max="16384" width="10.875" style="1"/>
  </cols>
  <sheetData>
    <row r="3" spans="2:7" ht="35.1" customHeight="1" x14ac:dyDescent="0.25">
      <c r="B3" s="81" t="s">
        <v>65</v>
      </c>
      <c r="C3" s="81"/>
      <c r="D3" s="81"/>
      <c r="E3" s="81"/>
      <c r="F3" s="81"/>
      <c r="G3" s="81"/>
    </row>
    <row r="4" spans="2:7" x14ac:dyDescent="0.25">
      <c r="B4" s="12"/>
      <c r="C4" s="82" t="s">
        <v>5</v>
      </c>
      <c r="D4" s="82"/>
      <c r="E4" s="82"/>
      <c r="F4" s="82"/>
      <c r="G4" s="8"/>
    </row>
    <row r="5" spans="2:7" x14ac:dyDescent="0.25">
      <c r="C5" s="14">
        <v>1</v>
      </c>
      <c r="D5" s="14">
        <v>2</v>
      </c>
      <c r="E5" s="14">
        <v>3</v>
      </c>
      <c r="F5" s="14">
        <v>4</v>
      </c>
      <c r="G5" s="9" t="s">
        <v>4</v>
      </c>
    </row>
    <row r="6" spans="2:7" x14ac:dyDescent="0.25">
      <c r="B6" s="1" t="s">
        <v>7</v>
      </c>
      <c r="C6" s="2">
        <v>10000</v>
      </c>
      <c r="D6" s="2">
        <v>30000</v>
      </c>
      <c r="E6" s="2">
        <v>40000</v>
      </c>
      <c r="F6" s="2">
        <v>20000</v>
      </c>
      <c r="G6" s="2">
        <f>SUM(C6:F6)</f>
        <v>100000</v>
      </c>
    </row>
    <row r="7" spans="2:7" x14ac:dyDescent="0.25">
      <c r="B7" s="1" t="s">
        <v>0</v>
      </c>
      <c r="C7" s="1">
        <v>20</v>
      </c>
      <c r="D7" s="1">
        <v>20</v>
      </c>
      <c r="E7" s="1">
        <v>20</v>
      </c>
      <c r="F7" s="1">
        <v>20</v>
      </c>
      <c r="G7" s="1">
        <v>20</v>
      </c>
    </row>
    <row r="8" spans="2:7" ht="16.5" thickBot="1" x14ac:dyDescent="0.3">
      <c r="B8" s="4" t="s">
        <v>1</v>
      </c>
      <c r="C8" s="4">
        <f>+C6*C7</f>
        <v>200000</v>
      </c>
      <c r="D8" s="4">
        <f>+D6*D7</f>
        <v>600000</v>
      </c>
      <c r="E8" s="4">
        <f>+E6*E7</f>
        <v>800000</v>
      </c>
      <c r="F8" s="4">
        <f>+F6*F7</f>
        <v>400000</v>
      </c>
      <c r="G8" s="4">
        <f>SUM(C8:F8)</f>
        <v>2000000</v>
      </c>
    </row>
    <row r="9" spans="2:7" ht="16.5" thickTop="1" x14ac:dyDescent="0.25"/>
    <row r="12" spans="2:7" x14ac:dyDescent="0.25">
      <c r="B12" s="1" t="s">
        <v>66</v>
      </c>
      <c r="C12" s="24">
        <v>0.7</v>
      </c>
    </row>
    <row r="13" spans="2:7" x14ac:dyDescent="0.25">
      <c r="B13" s="1" t="s">
        <v>67</v>
      </c>
      <c r="C13" s="24">
        <v>0.3</v>
      </c>
    </row>
    <row r="15" spans="2:7" x14ac:dyDescent="0.25">
      <c r="B15" s="83" t="s">
        <v>68</v>
      </c>
      <c r="C15" s="83"/>
      <c r="D15" s="83"/>
      <c r="E15" s="83"/>
      <c r="F15" s="83"/>
      <c r="G15" s="83"/>
    </row>
    <row r="16" spans="2:7" x14ac:dyDescent="0.25">
      <c r="B16" s="1" t="s">
        <v>69</v>
      </c>
      <c r="C16" s="1">
        <v>90000</v>
      </c>
      <c r="G16" s="1">
        <f>SUM(C16:F16)</f>
        <v>90000</v>
      </c>
    </row>
    <row r="17" spans="2:9" x14ac:dyDescent="0.25">
      <c r="B17" s="1" t="s">
        <v>70</v>
      </c>
      <c r="C17" s="1">
        <f>C8*C12</f>
        <v>140000</v>
      </c>
      <c r="D17" s="1">
        <f>C8*C13</f>
        <v>60000</v>
      </c>
      <c r="G17" s="1">
        <f>SUM(C17:F17)</f>
        <v>200000</v>
      </c>
    </row>
    <row r="18" spans="2:9" x14ac:dyDescent="0.25">
      <c r="B18" s="1" t="s">
        <v>71</v>
      </c>
      <c r="D18" s="1">
        <f>D8*C12</f>
        <v>420000</v>
      </c>
      <c r="E18" s="1">
        <f>D8*C13</f>
        <v>180000</v>
      </c>
      <c r="G18" s="1">
        <f>SUM(C18:F18)</f>
        <v>600000</v>
      </c>
    </row>
    <row r="19" spans="2:9" x14ac:dyDescent="0.25">
      <c r="B19" s="1" t="s">
        <v>72</v>
      </c>
      <c r="E19" s="1">
        <f>E8*C12</f>
        <v>560000</v>
      </c>
      <c r="F19" s="1">
        <f>E8*C13</f>
        <v>240000</v>
      </c>
      <c r="G19" s="1">
        <f>SUM(C19:F19)</f>
        <v>800000</v>
      </c>
    </row>
    <row r="20" spans="2:9" x14ac:dyDescent="0.25">
      <c r="B20" s="1" t="s">
        <v>73</v>
      </c>
      <c r="F20" s="1">
        <f>F8*C12</f>
        <v>280000</v>
      </c>
      <c r="G20" s="1">
        <f>SUM(C20:F20)</f>
        <v>280000</v>
      </c>
      <c r="I20" s="1" t="s">
        <v>74</v>
      </c>
    </row>
    <row r="21" spans="2:9" x14ac:dyDescent="0.25">
      <c r="B21" s="1" t="s">
        <v>2</v>
      </c>
      <c r="C21" s="1">
        <f>SUM(C16:C20)</f>
        <v>230000</v>
      </c>
      <c r="D21" s="1">
        <f>SUM(D16:D20)</f>
        <v>480000</v>
      </c>
      <c r="E21" s="1">
        <f>SUM(E16:E20)</f>
        <v>740000</v>
      </c>
      <c r="F21" s="1">
        <f>SUM(F16:F20)</f>
        <v>520000</v>
      </c>
      <c r="G21" s="1">
        <f>SUM(G16:G20)</f>
        <v>1970000</v>
      </c>
    </row>
    <row r="28" spans="2:9" ht="35.1" customHeight="1" x14ac:dyDescent="0.25">
      <c r="B28" s="81" t="s">
        <v>75</v>
      </c>
      <c r="C28" s="81"/>
      <c r="D28" s="81"/>
      <c r="E28" s="81"/>
      <c r="F28" s="81"/>
      <c r="G28" s="81"/>
    </row>
    <row r="29" spans="2:9" x14ac:dyDescent="0.25">
      <c r="C29" s="84" t="s">
        <v>5</v>
      </c>
      <c r="D29" s="84"/>
      <c r="E29" s="84"/>
      <c r="F29" s="84"/>
      <c r="G29" s="5"/>
    </row>
    <row r="30" spans="2:9" x14ac:dyDescent="0.25">
      <c r="C30" s="3">
        <v>1</v>
      </c>
      <c r="D30" s="3">
        <v>2</v>
      </c>
      <c r="E30" s="3">
        <v>3</v>
      </c>
      <c r="F30" s="3">
        <v>4</v>
      </c>
      <c r="G30" s="13" t="s">
        <v>4</v>
      </c>
    </row>
    <row r="31" spans="2:9" x14ac:dyDescent="0.25">
      <c r="B31" s="1" t="s">
        <v>76</v>
      </c>
      <c r="C31" s="2">
        <f>C6</f>
        <v>10000</v>
      </c>
      <c r="D31" s="2">
        <f>D6</f>
        <v>30000</v>
      </c>
      <c r="E31" s="2">
        <f>E6</f>
        <v>40000</v>
      </c>
      <c r="F31" s="2">
        <f>F6</f>
        <v>20000</v>
      </c>
      <c r="G31" s="2">
        <f>SUM(C31:F31)</f>
        <v>100000</v>
      </c>
    </row>
    <row r="32" spans="2:9" x14ac:dyDescent="0.25">
      <c r="B32" s="1" t="s">
        <v>77</v>
      </c>
      <c r="C32" s="25">
        <f>D31*0.2</f>
        <v>6000</v>
      </c>
      <c r="D32" s="25">
        <f>E31*0.2</f>
        <v>8000</v>
      </c>
      <c r="E32" s="25">
        <f>F31*0.2</f>
        <v>4000</v>
      </c>
      <c r="F32" s="25">
        <v>3000</v>
      </c>
      <c r="G32" s="25">
        <f>+F32</f>
        <v>3000</v>
      </c>
    </row>
    <row r="33" spans="2:7" x14ac:dyDescent="0.25">
      <c r="B33" s="1" t="s">
        <v>78</v>
      </c>
      <c r="C33" s="2">
        <f>+C32+C31</f>
        <v>16000</v>
      </c>
      <c r="D33" s="2">
        <f>+D32+D31</f>
        <v>38000</v>
      </c>
      <c r="E33" s="2">
        <f>+E32+E31</f>
        <v>44000</v>
      </c>
      <c r="F33" s="2">
        <f>+F32+F31</f>
        <v>23000</v>
      </c>
      <c r="G33" s="2">
        <f>+G32+G31</f>
        <v>103000</v>
      </c>
    </row>
    <row r="34" spans="2:7" x14ac:dyDescent="0.25">
      <c r="B34" s="1" t="s">
        <v>79</v>
      </c>
      <c r="C34" s="25">
        <v>-2000</v>
      </c>
      <c r="D34" s="25">
        <f>-C32</f>
        <v>-6000</v>
      </c>
      <c r="E34" s="25">
        <f>-D32</f>
        <v>-8000</v>
      </c>
      <c r="F34" s="25">
        <f>-E32</f>
        <v>-4000</v>
      </c>
      <c r="G34" s="25">
        <f>C34</f>
        <v>-2000</v>
      </c>
    </row>
    <row r="35" spans="2:7" ht="16.5" thickBot="1" x14ac:dyDescent="0.3">
      <c r="B35" s="1" t="s">
        <v>6</v>
      </c>
      <c r="C35" s="26">
        <f>SUM(C33:C34)</f>
        <v>14000</v>
      </c>
      <c r="D35" s="26">
        <f>SUM(D33:D34)</f>
        <v>32000</v>
      </c>
      <c r="E35" s="26">
        <f>SUM(E33:E34)</f>
        <v>36000</v>
      </c>
      <c r="F35" s="26">
        <f>SUM(F33:F34)</f>
        <v>19000</v>
      </c>
      <c r="G35" s="26">
        <f>SUM(G33:G34)</f>
        <v>101000</v>
      </c>
    </row>
    <row r="36" spans="2:7" ht="16.5" thickTop="1" x14ac:dyDescent="0.25"/>
    <row r="38" spans="2:7" x14ac:dyDescent="0.25">
      <c r="B38" s="80" t="s">
        <v>80</v>
      </c>
      <c r="C38" s="80"/>
      <c r="D38" s="80"/>
      <c r="E38" s="80"/>
      <c r="F38" s="80"/>
      <c r="G38" s="80"/>
    </row>
    <row r="39" spans="2:7" x14ac:dyDescent="0.25">
      <c r="C39" s="84" t="s">
        <v>5</v>
      </c>
      <c r="D39" s="84"/>
      <c r="E39" s="84"/>
      <c r="F39" s="84"/>
      <c r="G39" s="5"/>
    </row>
    <row r="40" spans="2:7" x14ac:dyDescent="0.25">
      <c r="C40" s="27" t="s">
        <v>57</v>
      </c>
      <c r="D40" s="27" t="s">
        <v>58</v>
      </c>
      <c r="E40" s="27" t="s">
        <v>59</v>
      </c>
      <c r="F40" s="27" t="s">
        <v>60</v>
      </c>
      <c r="G40" s="15" t="s">
        <v>4</v>
      </c>
    </row>
    <row r="41" spans="2:7" x14ac:dyDescent="0.25">
      <c r="B41" s="1" t="s">
        <v>6</v>
      </c>
      <c r="C41" s="2">
        <f>C35</f>
        <v>14000</v>
      </c>
      <c r="D41" s="2">
        <f>D35</f>
        <v>32000</v>
      </c>
      <c r="E41" s="2">
        <f>E35</f>
        <v>36000</v>
      </c>
      <c r="F41" s="2">
        <f>F35</f>
        <v>19000</v>
      </c>
      <c r="G41" s="1">
        <f>SUM(C41:F41)</f>
        <v>101000</v>
      </c>
    </row>
    <row r="42" spans="2:7" x14ac:dyDescent="0.25">
      <c r="B42" s="1" t="s">
        <v>81</v>
      </c>
      <c r="C42" s="2">
        <v>15</v>
      </c>
      <c r="D42" s="2">
        <v>15</v>
      </c>
      <c r="E42" s="2">
        <v>15</v>
      </c>
      <c r="F42" s="2">
        <v>15</v>
      </c>
      <c r="G42" s="2">
        <v>15</v>
      </c>
    </row>
    <row r="43" spans="2:7" x14ac:dyDescent="0.25">
      <c r="B43" s="1" t="s">
        <v>82</v>
      </c>
      <c r="C43" s="2">
        <f>+C42*C41</f>
        <v>210000</v>
      </c>
      <c r="D43" s="2">
        <f>+D42*D41</f>
        <v>480000</v>
      </c>
      <c r="E43" s="2">
        <f>+E42*E41</f>
        <v>540000</v>
      </c>
      <c r="F43" s="2">
        <f>+F42*F41</f>
        <v>285000</v>
      </c>
      <c r="G43" s="2">
        <f>+G42*G41</f>
        <v>1515000</v>
      </c>
    </row>
    <row r="44" spans="2:7" x14ac:dyDescent="0.25">
      <c r="B44" s="1" t="s">
        <v>83</v>
      </c>
      <c r="C44" s="25">
        <f>D43*0.1</f>
        <v>48000</v>
      </c>
      <c r="D44" s="25">
        <f>E43*0.1</f>
        <v>54000</v>
      </c>
      <c r="E44" s="25">
        <f>F43*0.1</f>
        <v>28500</v>
      </c>
      <c r="F44" s="25">
        <v>22500</v>
      </c>
      <c r="G44" s="25">
        <f>+F44</f>
        <v>22500</v>
      </c>
    </row>
    <row r="45" spans="2:7" x14ac:dyDescent="0.25">
      <c r="B45" s="1" t="s">
        <v>84</v>
      </c>
      <c r="C45" s="2">
        <f>+C44+C43</f>
        <v>258000</v>
      </c>
      <c r="D45" s="2">
        <f>+D44+D43</f>
        <v>534000</v>
      </c>
      <c r="E45" s="2">
        <f>+E44+E43</f>
        <v>568500</v>
      </c>
      <c r="F45" s="2">
        <f>+F44+F43</f>
        <v>307500</v>
      </c>
      <c r="G45" s="1">
        <f>+G44+G43</f>
        <v>1537500</v>
      </c>
    </row>
    <row r="46" spans="2:7" x14ac:dyDescent="0.25">
      <c r="B46" s="1" t="s">
        <v>85</v>
      </c>
      <c r="C46" s="25">
        <v>-21000</v>
      </c>
      <c r="D46" s="25">
        <f>-C44</f>
        <v>-48000</v>
      </c>
      <c r="E46" s="25">
        <f>-D44</f>
        <v>-54000</v>
      </c>
      <c r="F46" s="25">
        <f>-E44</f>
        <v>-28500</v>
      </c>
      <c r="G46" s="25">
        <f>+C46</f>
        <v>-21000</v>
      </c>
    </row>
    <row r="47" spans="2:7" x14ac:dyDescent="0.25">
      <c r="B47" s="1" t="s">
        <v>86</v>
      </c>
      <c r="C47" s="2">
        <f>+C46+C45</f>
        <v>237000</v>
      </c>
      <c r="D47" s="2">
        <f>+D46+D45</f>
        <v>486000</v>
      </c>
      <c r="E47" s="2">
        <f>+E46+E45</f>
        <v>514500</v>
      </c>
      <c r="F47" s="2">
        <f>+F46+F45</f>
        <v>279000</v>
      </c>
      <c r="G47" s="2">
        <f>+G46+G45</f>
        <v>1516500</v>
      </c>
    </row>
    <row r="48" spans="2:7" x14ac:dyDescent="0.25">
      <c r="B48" s="1" t="s">
        <v>87</v>
      </c>
      <c r="C48" s="1">
        <v>0.2</v>
      </c>
      <c r="D48" s="1">
        <v>0.2</v>
      </c>
      <c r="E48" s="1">
        <v>0.2</v>
      </c>
      <c r="F48" s="1">
        <v>0.2</v>
      </c>
      <c r="G48" s="1">
        <v>0.2</v>
      </c>
    </row>
    <row r="49" spans="2:7" ht="16.5" thickBot="1" x14ac:dyDescent="0.3">
      <c r="B49" s="4" t="s">
        <v>88</v>
      </c>
      <c r="C49" s="4">
        <f>+C48*C47</f>
        <v>47400</v>
      </c>
      <c r="D49" s="4">
        <f>+D48*D47</f>
        <v>97200</v>
      </c>
      <c r="E49" s="4">
        <f>+E48*E47</f>
        <v>102900</v>
      </c>
      <c r="F49" s="4">
        <f>+F48*F47</f>
        <v>55800</v>
      </c>
      <c r="G49" s="4">
        <f>+G48*G47</f>
        <v>303300</v>
      </c>
    </row>
    <row r="50" spans="2:7" ht="16.5" thickTop="1" x14ac:dyDescent="0.25"/>
    <row r="52" spans="2:7" x14ac:dyDescent="0.25">
      <c r="B52" s="1" t="s">
        <v>89</v>
      </c>
      <c r="C52" s="24">
        <v>0.5</v>
      </c>
    </row>
    <row r="53" spans="2:7" x14ac:dyDescent="0.25">
      <c r="B53" s="1" t="s">
        <v>90</v>
      </c>
      <c r="C53" s="24">
        <v>0.5</v>
      </c>
    </row>
    <row r="56" spans="2:7" x14ac:dyDescent="0.25">
      <c r="B56" s="82" t="s">
        <v>91</v>
      </c>
      <c r="C56" s="82"/>
      <c r="D56" s="82"/>
      <c r="E56" s="82"/>
      <c r="F56" s="82"/>
      <c r="G56" s="82"/>
    </row>
    <row r="57" spans="2:7" x14ac:dyDescent="0.25">
      <c r="B57" s="9"/>
      <c r="C57" s="85" t="s">
        <v>5</v>
      </c>
      <c r="D57" s="85"/>
      <c r="E57" s="85"/>
      <c r="F57" s="85"/>
      <c r="G57" s="5"/>
    </row>
    <row r="58" spans="2:7" x14ac:dyDescent="0.25">
      <c r="B58" s="23"/>
      <c r="C58" s="22" t="s">
        <v>57</v>
      </c>
      <c r="D58" s="22" t="s">
        <v>58</v>
      </c>
      <c r="E58" s="22" t="s">
        <v>59</v>
      </c>
      <c r="F58" s="22" t="s">
        <v>60</v>
      </c>
      <c r="G58" s="28" t="s">
        <v>4</v>
      </c>
    </row>
    <row r="59" spans="2:7" x14ac:dyDescent="0.25">
      <c r="B59" s="1" t="s">
        <v>92</v>
      </c>
      <c r="C59" s="1">
        <v>25800</v>
      </c>
      <c r="G59" s="1">
        <f>SUM(C59:F59)</f>
        <v>25800</v>
      </c>
    </row>
    <row r="60" spans="2:7" x14ac:dyDescent="0.25">
      <c r="B60" s="1" t="s">
        <v>93</v>
      </c>
      <c r="C60" s="1">
        <f>C49*C52</f>
        <v>23700</v>
      </c>
      <c r="D60" s="1">
        <f>+C53*C49</f>
        <v>23700</v>
      </c>
      <c r="G60" s="1">
        <f>SUM(C60:F60)</f>
        <v>47400</v>
      </c>
    </row>
    <row r="61" spans="2:7" x14ac:dyDescent="0.25">
      <c r="B61" s="1" t="s">
        <v>94</v>
      </c>
      <c r="D61" s="1">
        <f>D49*C52</f>
        <v>48600</v>
      </c>
      <c r="E61" s="1">
        <f>+C53*D49</f>
        <v>48600</v>
      </c>
      <c r="G61" s="1">
        <f>SUM(C61:F61)</f>
        <v>97200</v>
      </c>
    </row>
    <row r="62" spans="2:7" x14ac:dyDescent="0.25">
      <c r="B62" s="1" t="s">
        <v>95</v>
      </c>
      <c r="E62" s="1">
        <f>E49*C52</f>
        <v>51450</v>
      </c>
      <c r="F62" s="1">
        <f>+C53*E49</f>
        <v>51450</v>
      </c>
      <c r="G62" s="1">
        <f>SUM(C62:F62)</f>
        <v>102900</v>
      </c>
    </row>
    <row r="63" spans="2:7" x14ac:dyDescent="0.25">
      <c r="B63" s="1" t="s">
        <v>96</v>
      </c>
      <c r="F63" s="1">
        <f>F49*C52</f>
        <v>27900</v>
      </c>
      <c r="G63" s="1">
        <f>SUM(C63:F63)</f>
        <v>27900</v>
      </c>
    </row>
    <row r="64" spans="2:7" ht="16.5" thickBot="1" x14ac:dyDescent="0.3">
      <c r="B64" s="4" t="s">
        <v>97</v>
      </c>
      <c r="C64" s="4">
        <f>SUM(C59:C63)</f>
        <v>49500</v>
      </c>
      <c r="D64" s="4">
        <f>SUM(D59:D63)</f>
        <v>72300</v>
      </c>
      <c r="E64" s="4">
        <f>SUM(E59:E63)</f>
        <v>100050</v>
      </c>
      <c r="F64" s="4">
        <f>SUM(F59:F63)</f>
        <v>79350</v>
      </c>
      <c r="G64" s="4">
        <f>SUM(G59:G63)</f>
        <v>301200</v>
      </c>
    </row>
    <row r="65" spans="2:7" ht="16.5" thickTop="1" x14ac:dyDescent="0.25"/>
    <row r="68" spans="2:7" x14ac:dyDescent="0.25">
      <c r="B68" s="80" t="s">
        <v>98</v>
      </c>
      <c r="C68" s="80"/>
      <c r="D68" s="80"/>
      <c r="E68" s="80"/>
      <c r="F68" s="80"/>
      <c r="G68" s="80"/>
    </row>
    <row r="69" spans="2:7" x14ac:dyDescent="0.25">
      <c r="B69" s="9"/>
      <c r="C69" s="85" t="s">
        <v>5</v>
      </c>
      <c r="D69" s="85"/>
      <c r="E69" s="85"/>
      <c r="F69" s="85"/>
      <c r="G69" s="5"/>
    </row>
    <row r="70" spans="2:7" x14ac:dyDescent="0.25">
      <c r="B70" s="23"/>
      <c r="C70" s="22" t="s">
        <v>57</v>
      </c>
      <c r="D70" s="22" t="s">
        <v>58</v>
      </c>
      <c r="E70" s="22" t="s">
        <v>59</v>
      </c>
      <c r="F70" s="22" t="s">
        <v>60</v>
      </c>
      <c r="G70" s="28" t="s">
        <v>4</v>
      </c>
    </row>
    <row r="71" spans="2:7" x14ac:dyDescent="0.25">
      <c r="B71" s="1" t="s">
        <v>6</v>
      </c>
      <c r="C71" s="2">
        <f>C35</f>
        <v>14000</v>
      </c>
      <c r="D71" s="2">
        <f>D35</f>
        <v>32000</v>
      </c>
      <c r="E71" s="2">
        <f>E35</f>
        <v>36000</v>
      </c>
      <c r="F71" s="2">
        <f>F35</f>
        <v>19000</v>
      </c>
      <c r="G71" s="2">
        <f>SUM(C71:F71)</f>
        <v>101000</v>
      </c>
    </row>
    <row r="72" spans="2:7" x14ac:dyDescent="0.25">
      <c r="B72" s="1" t="s">
        <v>8</v>
      </c>
      <c r="C72" s="1">
        <v>0.4</v>
      </c>
      <c r="D72" s="1">
        <v>0.4</v>
      </c>
      <c r="E72" s="1">
        <v>0.4</v>
      </c>
      <c r="F72" s="1">
        <v>0.4</v>
      </c>
      <c r="G72" s="1">
        <v>0.4</v>
      </c>
    </row>
    <row r="73" spans="2:7" x14ac:dyDescent="0.25">
      <c r="B73" s="1" t="s">
        <v>9</v>
      </c>
      <c r="C73" s="2">
        <f>+C72*C71</f>
        <v>5600</v>
      </c>
      <c r="D73" s="2">
        <f>+D72*D71</f>
        <v>12800</v>
      </c>
      <c r="E73" s="2">
        <f>+E72*E71</f>
        <v>14400</v>
      </c>
      <c r="F73" s="2">
        <f>+F72*F71</f>
        <v>7600</v>
      </c>
      <c r="G73" s="2">
        <f>+G72*G71</f>
        <v>40400</v>
      </c>
    </row>
    <row r="74" spans="2:7" x14ac:dyDescent="0.25">
      <c r="B74" s="1" t="s">
        <v>10</v>
      </c>
      <c r="C74" s="1">
        <v>15</v>
      </c>
      <c r="D74" s="1">
        <v>15</v>
      </c>
      <c r="E74" s="1">
        <v>15</v>
      </c>
      <c r="F74" s="1">
        <v>15</v>
      </c>
      <c r="G74" s="1">
        <v>15</v>
      </c>
    </row>
    <row r="75" spans="2:7" ht="16.5" thickBot="1" x14ac:dyDescent="0.3">
      <c r="B75" s="4" t="s">
        <v>11</v>
      </c>
      <c r="C75" s="4">
        <f>+C74*C73</f>
        <v>84000</v>
      </c>
      <c r="D75" s="4">
        <f>+D74*D73</f>
        <v>192000</v>
      </c>
      <c r="E75" s="4">
        <f>+E74*E73</f>
        <v>216000</v>
      </c>
      <c r="F75" s="4">
        <f>+F74*F73</f>
        <v>114000</v>
      </c>
      <c r="G75" s="4">
        <f>+G74*G73</f>
        <v>606000</v>
      </c>
    </row>
    <row r="76" spans="2:7" ht="16.5" thickTop="1" x14ac:dyDescent="0.25"/>
    <row r="79" spans="2:7" x14ac:dyDescent="0.25">
      <c r="B79" s="80" t="s">
        <v>99</v>
      </c>
      <c r="C79" s="80"/>
      <c r="D79" s="80"/>
      <c r="E79" s="80"/>
      <c r="F79" s="80"/>
      <c r="G79" s="80"/>
    </row>
    <row r="80" spans="2:7" x14ac:dyDescent="0.25">
      <c r="B80" s="9"/>
      <c r="C80" s="85" t="s">
        <v>5</v>
      </c>
      <c r="D80" s="85"/>
      <c r="E80" s="85"/>
      <c r="F80" s="85"/>
      <c r="G80" s="5"/>
    </row>
    <row r="81" spans="2:7" x14ac:dyDescent="0.25">
      <c r="B81" s="23"/>
      <c r="C81" s="22" t="s">
        <v>57</v>
      </c>
      <c r="D81" s="22" t="s">
        <v>58</v>
      </c>
      <c r="E81" s="22" t="s">
        <v>59</v>
      </c>
      <c r="F81" s="22" t="s">
        <v>60</v>
      </c>
      <c r="G81" s="28" t="s">
        <v>4</v>
      </c>
    </row>
    <row r="82" spans="2:7" x14ac:dyDescent="0.25">
      <c r="B82" s="1" t="s">
        <v>12</v>
      </c>
      <c r="C82" s="2">
        <f>+C73</f>
        <v>5600</v>
      </c>
      <c r="D82" s="2">
        <f>+D73</f>
        <v>12800</v>
      </c>
      <c r="E82" s="2">
        <f>+E73</f>
        <v>14400</v>
      </c>
      <c r="F82" s="2">
        <f>+F73</f>
        <v>7600</v>
      </c>
      <c r="G82" s="2">
        <f>SUM(C82:F82)</f>
        <v>40400</v>
      </c>
    </row>
    <row r="83" spans="2:7" x14ac:dyDescent="0.25">
      <c r="B83" s="1" t="s">
        <v>13</v>
      </c>
      <c r="C83" s="1">
        <v>4</v>
      </c>
      <c r="D83" s="1">
        <v>4</v>
      </c>
      <c r="E83" s="1">
        <v>4</v>
      </c>
      <c r="F83" s="1">
        <v>4</v>
      </c>
      <c r="G83" s="1">
        <v>4</v>
      </c>
    </row>
    <row r="84" spans="2:7" x14ac:dyDescent="0.25">
      <c r="B84" s="1" t="s">
        <v>15</v>
      </c>
      <c r="C84" s="2">
        <f>+C83*C82</f>
        <v>22400</v>
      </c>
      <c r="D84" s="2">
        <f>+D83*D82</f>
        <v>51200</v>
      </c>
      <c r="E84" s="2">
        <f>+E83*E82</f>
        <v>57600</v>
      </c>
      <c r="F84" s="2">
        <f>+F83*F82</f>
        <v>30400</v>
      </c>
      <c r="G84" s="2">
        <f>+G83*G82</f>
        <v>161600</v>
      </c>
    </row>
    <row r="85" spans="2:7" x14ac:dyDescent="0.25">
      <c r="B85" s="1" t="s">
        <v>14</v>
      </c>
      <c r="C85" s="6">
        <v>60600</v>
      </c>
      <c r="D85" s="6">
        <v>60600</v>
      </c>
      <c r="E85" s="6">
        <v>60600</v>
      </c>
      <c r="F85" s="6">
        <v>60600</v>
      </c>
      <c r="G85" s="25">
        <f>SUM(C85:F85)</f>
        <v>242400</v>
      </c>
    </row>
    <row r="86" spans="2:7" x14ac:dyDescent="0.25">
      <c r="B86" s="1" t="s">
        <v>16</v>
      </c>
      <c r="C86" s="2">
        <f>+C85+C84</f>
        <v>83000</v>
      </c>
      <c r="D86" s="2">
        <f>+D85+D84</f>
        <v>111800</v>
      </c>
      <c r="E86" s="2">
        <f>+E85+E84</f>
        <v>118200</v>
      </c>
      <c r="F86" s="2">
        <f>+F85+F84</f>
        <v>91000</v>
      </c>
      <c r="G86" s="2">
        <f>+G85+G84</f>
        <v>404000</v>
      </c>
    </row>
    <row r="87" spans="2:7" x14ac:dyDescent="0.25">
      <c r="B87" s="1" t="s">
        <v>17</v>
      </c>
      <c r="C87" s="1">
        <v>-15000</v>
      </c>
      <c r="D87" s="1">
        <v>-15000</v>
      </c>
      <c r="E87" s="1">
        <v>-15000</v>
      </c>
      <c r="F87" s="1">
        <v>-15000</v>
      </c>
      <c r="G87" s="1">
        <f>SUM(C87:F87)</f>
        <v>-60000</v>
      </c>
    </row>
    <row r="88" spans="2:7" ht="16.5" thickBot="1" x14ac:dyDescent="0.3">
      <c r="B88" s="4" t="s">
        <v>11</v>
      </c>
      <c r="C88" s="4">
        <f>SUM(C86:C87)</f>
        <v>68000</v>
      </c>
      <c r="D88" s="4">
        <f>SUM(D86:D87)</f>
        <v>96800</v>
      </c>
      <c r="E88" s="4">
        <f>SUM(E86:E87)</f>
        <v>103200</v>
      </c>
      <c r="F88" s="4">
        <f>SUM(F86:F87)</f>
        <v>76000</v>
      </c>
      <c r="G88" s="4">
        <f>SUM(G86:G87)</f>
        <v>344000</v>
      </c>
    </row>
    <row r="89" spans="2:7" ht="16.5" thickTop="1" x14ac:dyDescent="0.25"/>
    <row r="91" spans="2:7" x14ac:dyDescent="0.25">
      <c r="B91" s="29" t="s">
        <v>16</v>
      </c>
      <c r="C91" s="29">
        <f>+G86</f>
        <v>404000</v>
      </c>
    </row>
    <row r="92" spans="2:7" x14ac:dyDescent="0.25">
      <c r="B92" s="1" t="s">
        <v>12</v>
      </c>
      <c r="C92" s="1">
        <f>+G82</f>
        <v>40400</v>
      </c>
    </row>
    <row r="93" spans="2:7" ht="16.5" thickBot="1" x14ac:dyDescent="0.3">
      <c r="B93" s="4" t="s">
        <v>18</v>
      </c>
      <c r="C93" s="4">
        <f>+C91/C92</f>
        <v>10</v>
      </c>
    </row>
    <row r="94" spans="2:7" ht="16.5" thickTop="1" x14ac:dyDescent="0.25"/>
    <row r="96" spans="2:7" x14ac:dyDescent="0.25">
      <c r="B96" s="80" t="s">
        <v>100</v>
      </c>
      <c r="C96" s="80"/>
      <c r="D96" s="80"/>
      <c r="E96" s="80"/>
      <c r="F96" s="10"/>
      <c r="G96" s="10"/>
    </row>
    <row r="97" spans="2:7" x14ac:dyDescent="0.25">
      <c r="B97" s="19" t="s">
        <v>101</v>
      </c>
      <c r="C97" s="17" t="s">
        <v>102</v>
      </c>
      <c r="D97" s="17" t="s">
        <v>103</v>
      </c>
      <c r="E97" s="17" t="s">
        <v>3</v>
      </c>
      <c r="G97" s="5"/>
    </row>
    <row r="98" spans="2:7" x14ac:dyDescent="0.25">
      <c r="B98" s="1" t="s">
        <v>104</v>
      </c>
      <c r="C98" s="2">
        <f>+C42</f>
        <v>15</v>
      </c>
      <c r="D98" s="1">
        <f>+C48</f>
        <v>0.2</v>
      </c>
      <c r="E98" s="1">
        <f>+D98*C98</f>
        <v>3</v>
      </c>
      <c r="F98" s="2"/>
      <c r="G98" s="2"/>
    </row>
    <row r="99" spans="2:7" x14ac:dyDescent="0.25">
      <c r="B99" s="1" t="s">
        <v>105</v>
      </c>
      <c r="C99" s="1">
        <f>+C72</f>
        <v>0.4</v>
      </c>
      <c r="D99" s="1">
        <f>+C74</f>
        <v>15</v>
      </c>
      <c r="E99" s="1">
        <f>+D99*C99</f>
        <v>6</v>
      </c>
    </row>
    <row r="100" spans="2:7" x14ac:dyDescent="0.25">
      <c r="B100" s="12" t="s">
        <v>106</v>
      </c>
      <c r="C100" s="12">
        <f>+C72</f>
        <v>0.4</v>
      </c>
      <c r="D100" s="30">
        <f>+C93</f>
        <v>10</v>
      </c>
      <c r="E100" s="11">
        <f>+D100*C100</f>
        <v>4</v>
      </c>
      <c r="F100" s="2"/>
      <c r="G100" s="2"/>
    </row>
    <row r="101" spans="2:7" ht="16.5" thickBot="1" x14ac:dyDescent="0.3">
      <c r="B101" s="1" t="s">
        <v>103</v>
      </c>
      <c r="C101" s="6"/>
      <c r="D101" s="6"/>
      <c r="E101" s="31">
        <f>SUM(E98:E100)</f>
        <v>13</v>
      </c>
      <c r="F101" s="6"/>
      <c r="G101" s="25"/>
    </row>
    <row r="102" spans="2:7" ht="16.5" thickTop="1" x14ac:dyDescent="0.25">
      <c r="C102" s="2"/>
      <c r="D102" s="2"/>
      <c r="E102" s="2"/>
      <c r="F102" s="2"/>
      <c r="G102" s="2"/>
    </row>
    <row r="103" spans="2:7" x14ac:dyDescent="0.25">
      <c r="B103" s="86" t="s">
        <v>107</v>
      </c>
      <c r="C103" s="86"/>
    </row>
    <row r="104" spans="2:7" x14ac:dyDescent="0.25">
      <c r="B104" s="1" t="s">
        <v>19</v>
      </c>
      <c r="C104" s="1">
        <f>G32</f>
        <v>3000</v>
      </c>
    </row>
    <row r="105" spans="2:7" x14ac:dyDescent="0.25">
      <c r="B105" s="1" t="s">
        <v>103</v>
      </c>
      <c r="C105" s="1">
        <f>+E101</f>
        <v>13</v>
      </c>
    </row>
    <row r="106" spans="2:7" ht="16.5" thickBot="1" x14ac:dyDescent="0.3">
      <c r="B106" s="8" t="s">
        <v>108</v>
      </c>
      <c r="C106" s="32">
        <f>+C105*C104</f>
        <v>39000</v>
      </c>
    </row>
    <row r="107" spans="2:7" ht="16.5" thickTop="1" x14ac:dyDescent="0.25">
      <c r="B107" s="8"/>
      <c r="C107" s="8"/>
    </row>
    <row r="109" spans="2:7" x14ac:dyDescent="0.25">
      <c r="B109" s="80" t="s">
        <v>109</v>
      </c>
      <c r="C109" s="80"/>
      <c r="D109" s="80"/>
      <c r="E109" s="80"/>
      <c r="F109" s="80"/>
      <c r="G109" s="80"/>
    </row>
    <row r="110" spans="2:7" x14ac:dyDescent="0.25">
      <c r="C110" s="85" t="s">
        <v>5</v>
      </c>
      <c r="D110" s="85"/>
      <c r="E110" s="85"/>
      <c r="F110" s="85"/>
      <c r="G110" s="5"/>
    </row>
    <row r="111" spans="2:7" x14ac:dyDescent="0.25">
      <c r="B111" s="12"/>
      <c r="C111" s="22" t="s">
        <v>57</v>
      </c>
      <c r="D111" s="22" t="s">
        <v>58</v>
      </c>
      <c r="E111" s="22" t="s">
        <v>59</v>
      </c>
      <c r="F111" s="22" t="s">
        <v>60</v>
      </c>
      <c r="G111" s="28" t="s">
        <v>4</v>
      </c>
    </row>
    <row r="112" spans="2:7" x14ac:dyDescent="0.25">
      <c r="B112" s="1" t="s">
        <v>7</v>
      </c>
      <c r="C112" s="2">
        <v>10000</v>
      </c>
      <c r="D112" s="2">
        <v>30000</v>
      </c>
      <c r="E112" s="2">
        <v>40000</v>
      </c>
      <c r="F112" s="2">
        <v>20000</v>
      </c>
      <c r="G112" s="2">
        <f>SUM(C112:F112)</f>
        <v>100000</v>
      </c>
    </row>
    <row r="113" spans="2:7" x14ac:dyDescent="0.25">
      <c r="B113" s="1" t="s">
        <v>20</v>
      </c>
      <c r="C113" s="1">
        <v>1.8</v>
      </c>
      <c r="D113" s="1">
        <v>1.8</v>
      </c>
      <c r="E113" s="1">
        <v>1.8</v>
      </c>
      <c r="F113" s="1">
        <v>1.8</v>
      </c>
      <c r="G113" s="1">
        <v>1.8</v>
      </c>
    </row>
    <row r="114" spans="2:7" x14ac:dyDescent="0.25">
      <c r="B114" s="1" t="s">
        <v>21</v>
      </c>
      <c r="C114" s="1">
        <f>+C113*C112</f>
        <v>18000</v>
      </c>
      <c r="D114" s="1">
        <f>+D113*D112</f>
        <v>54000</v>
      </c>
      <c r="E114" s="1">
        <f>+E113*E112</f>
        <v>72000</v>
      </c>
      <c r="F114" s="1">
        <f>+F113*F112</f>
        <v>36000</v>
      </c>
      <c r="G114" s="1">
        <f>+G113*G112</f>
        <v>180000</v>
      </c>
    </row>
    <row r="115" spans="2:7" x14ac:dyDescent="0.25">
      <c r="B115" s="1" t="s">
        <v>22</v>
      </c>
    </row>
    <row r="116" spans="2:7" x14ac:dyDescent="0.25">
      <c r="B116" s="7" t="s">
        <v>23</v>
      </c>
      <c r="C116" s="1">
        <v>20000</v>
      </c>
      <c r="D116" s="1">
        <v>20000</v>
      </c>
      <c r="E116" s="1">
        <v>20000</v>
      </c>
      <c r="F116" s="1">
        <v>20000</v>
      </c>
      <c r="G116" s="2">
        <f>SUM(C116:F116)</f>
        <v>80000</v>
      </c>
    </row>
    <row r="117" spans="2:7" x14ac:dyDescent="0.25">
      <c r="B117" s="7" t="s">
        <v>110</v>
      </c>
      <c r="C117" s="1">
        <v>55000</v>
      </c>
      <c r="D117" s="1">
        <v>55000</v>
      </c>
      <c r="E117" s="1">
        <v>55000</v>
      </c>
      <c r="F117" s="1">
        <v>55000</v>
      </c>
      <c r="G117" s="2">
        <f>SUM(C117:F117)</f>
        <v>220000</v>
      </c>
    </row>
    <row r="118" spans="2:7" x14ac:dyDescent="0.25">
      <c r="B118" s="7" t="s">
        <v>111</v>
      </c>
      <c r="C118" s="1">
        <v>10000</v>
      </c>
      <c r="D118" s="1">
        <v>10000</v>
      </c>
      <c r="E118" s="1">
        <v>10000</v>
      </c>
      <c r="F118" s="1">
        <v>10000</v>
      </c>
      <c r="G118" s="2">
        <f>SUM(C118:F118)</f>
        <v>40000</v>
      </c>
    </row>
    <row r="119" spans="2:7" x14ac:dyDescent="0.25">
      <c r="B119" s="7" t="s">
        <v>112</v>
      </c>
      <c r="C119" s="1">
        <v>4000</v>
      </c>
      <c r="D119" s="1">
        <v>4000</v>
      </c>
      <c r="E119" s="1">
        <v>4000</v>
      </c>
      <c r="F119" s="1">
        <v>4000</v>
      </c>
      <c r="G119" s="2">
        <f>SUM(C119:F119)</f>
        <v>16000</v>
      </c>
    </row>
    <row r="120" spans="2:7" x14ac:dyDescent="0.25">
      <c r="B120" s="7" t="s">
        <v>24</v>
      </c>
      <c r="C120" s="6">
        <v>10000</v>
      </c>
      <c r="D120" s="6">
        <v>10000</v>
      </c>
      <c r="E120" s="6">
        <v>10000</v>
      </c>
      <c r="F120" s="6">
        <v>10000</v>
      </c>
      <c r="G120" s="25">
        <f>SUM(C120:F120)</f>
        <v>40000</v>
      </c>
    </row>
    <row r="121" spans="2:7" x14ac:dyDescent="0.25">
      <c r="B121" s="1" t="s">
        <v>26</v>
      </c>
      <c r="C121" s="6">
        <f>SUM(C116:C120)</f>
        <v>99000</v>
      </c>
      <c r="D121" s="6">
        <f>SUM(D116:D120)</f>
        <v>99000</v>
      </c>
      <c r="E121" s="6">
        <f>SUM(E116:E120)</f>
        <v>99000</v>
      </c>
      <c r="F121" s="6">
        <f>SUM(F116:F120)</f>
        <v>99000</v>
      </c>
      <c r="G121" s="6">
        <f>SUM(G116:G120)</f>
        <v>396000</v>
      </c>
    </row>
    <row r="122" spans="2:7" x14ac:dyDescent="0.25">
      <c r="B122" s="1" t="s">
        <v>25</v>
      </c>
      <c r="C122" s="1">
        <f>+C121+C114</f>
        <v>117000</v>
      </c>
      <c r="D122" s="1">
        <f>+D121+D114</f>
        <v>153000</v>
      </c>
      <c r="E122" s="1">
        <f>+E121+E114</f>
        <v>171000</v>
      </c>
      <c r="F122" s="1">
        <f>+F121+F114</f>
        <v>135000</v>
      </c>
      <c r="G122" s="1">
        <f>+G121+G114</f>
        <v>576000</v>
      </c>
    </row>
    <row r="123" spans="2:7" x14ac:dyDescent="0.25">
      <c r="B123" s="1" t="s">
        <v>17</v>
      </c>
      <c r="C123" s="6">
        <f>-C120</f>
        <v>-10000</v>
      </c>
      <c r="D123" s="6">
        <f>-D120</f>
        <v>-10000</v>
      </c>
      <c r="E123" s="6">
        <f>-E120</f>
        <v>-10000</v>
      </c>
      <c r="F123" s="6">
        <f>-F120</f>
        <v>-10000</v>
      </c>
      <c r="G123" s="6">
        <f>-G120</f>
        <v>-40000</v>
      </c>
    </row>
    <row r="124" spans="2:7" ht="16.5" thickBot="1" x14ac:dyDescent="0.3">
      <c r="B124" s="4" t="s">
        <v>27</v>
      </c>
      <c r="C124" s="4">
        <f>+C123+C122</f>
        <v>107000</v>
      </c>
      <c r="D124" s="4">
        <f>+D123+D122</f>
        <v>143000</v>
      </c>
      <c r="E124" s="4">
        <f>+E123+E122</f>
        <v>161000</v>
      </c>
      <c r="F124" s="4">
        <f>+F123+F122</f>
        <v>125000</v>
      </c>
      <c r="G124" s="4">
        <f>+G122+G123</f>
        <v>536000</v>
      </c>
    </row>
    <row r="125" spans="2:7" ht="16.5" thickTop="1" x14ac:dyDescent="0.25"/>
    <row r="127" spans="2:7" x14ac:dyDescent="0.25">
      <c r="B127" s="80" t="s">
        <v>113</v>
      </c>
      <c r="C127" s="80"/>
      <c r="D127" s="80"/>
      <c r="E127" s="80"/>
      <c r="F127" s="80"/>
      <c r="G127" s="80"/>
    </row>
    <row r="128" spans="2:7" x14ac:dyDescent="0.25">
      <c r="B128" s="19"/>
      <c r="C128" s="84" t="s">
        <v>5</v>
      </c>
      <c r="D128" s="84"/>
      <c r="E128" s="84"/>
      <c r="F128" s="84"/>
    </row>
    <row r="129" spans="2:7" x14ac:dyDescent="0.25">
      <c r="C129" s="3">
        <v>1</v>
      </c>
      <c r="D129" s="3">
        <v>2</v>
      </c>
      <c r="E129" s="3">
        <v>3</v>
      </c>
      <c r="F129" s="3">
        <v>4</v>
      </c>
      <c r="G129" s="13" t="s">
        <v>4</v>
      </c>
    </row>
    <row r="130" spans="2:7" x14ac:dyDescent="0.25">
      <c r="B130" s="1" t="s">
        <v>28</v>
      </c>
      <c r="C130" s="1">
        <v>42500</v>
      </c>
      <c r="D130" s="1">
        <f>C147</f>
        <v>36000</v>
      </c>
      <c r="E130" s="1">
        <f>D147</f>
        <v>33900</v>
      </c>
      <c r="F130" s="1">
        <f>E147</f>
        <v>165650</v>
      </c>
      <c r="G130" s="1">
        <f>+C130</f>
        <v>42500</v>
      </c>
    </row>
    <row r="131" spans="2:7" x14ac:dyDescent="0.25">
      <c r="B131" s="1" t="s">
        <v>29</v>
      </c>
      <c r="C131" s="6">
        <f>+C21</f>
        <v>230000</v>
      </c>
      <c r="D131" s="6">
        <f>+D21</f>
        <v>480000</v>
      </c>
      <c r="E131" s="6">
        <f>+E21</f>
        <v>740000</v>
      </c>
      <c r="F131" s="6">
        <f>+F21</f>
        <v>520000</v>
      </c>
      <c r="G131" s="6">
        <f>SUM(C131:F131)</f>
        <v>1970000</v>
      </c>
    </row>
    <row r="132" spans="2:7" x14ac:dyDescent="0.25">
      <c r="B132" s="1" t="s">
        <v>30</v>
      </c>
      <c r="C132" s="1">
        <f>+C131+C130</f>
        <v>272500</v>
      </c>
      <c r="D132" s="1">
        <f>+D131+D130</f>
        <v>516000</v>
      </c>
      <c r="E132" s="1">
        <f>+E131+E130</f>
        <v>773900</v>
      </c>
      <c r="F132" s="1">
        <f>+F131+F130</f>
        <v>685650</v>
      </c>
      <c r="G132" s="1">
        <f>+G131+G130</f>
        <v>2012500</v>
      </c>
    </row>
    <row r="133" spans="2:7" x14ac:dyDescent="0.25">
      <c r="B133" s="1" t="s">
        <v>31</v>
      </c>
    </row>
    <row r="134" spans="2:7" x14ac:dyDescent="0.25">
      <c r="B134" s="1" t="s">
        <v>114</v>
      </c>
      <c r="C134" s="1">
        <f>+C64</f>
        <v>49500</v>
      </c>
      <c r="D134" s="1">
        <f>+D64</f>
        <v>72300</v>
      </c>
      <c r="E134" s="1">
        <f>+E64</f>
        <v>100050</v>
      </c>
      <c r="F134" s="1">
        <f>+F64</f>
        <v>79350</v>
      </c>
      <c r="G134" s="1">
        <f t="shared" ref="G134:G139" si="0">SUM(C134:F134)</f>
        <v>301200</v>
      </c>
    </row>
    <row r="135" spans="2:7" x14ac:dyDescent="0.25">
      <c r="B135" s="1" t="s">
        <v>105</v>
      </c>
      <c r="C135" s="1">
        <f>+C75</f>
        <v>84000</v>
      </c>
      <c r="D135" s="1">
        <f>+D75</f>
        <v>192000</v>
      </c>
      <c r="E135" s="1">
        <f>+E75</f>
        <v>216000</v>
      </c>
      <c r="F135" s="1">
        <f>+F75</f>
        <v>114000</v>
      </c>
      <c r="G135" s="1">
        <f t="shared" si="0"/>
        <v>606000</v>
      </c>
    </row>
    <row r="136" spans="2:7" x14ac:dyDescent="0.25">
      <c r="B136" s="1" t="s">
        <v>106</v>
      </c>
      <c r="C136" s="1">
        <f>+C88</f>
        <v>68000</v>
      </c>
      <c r="D136" s="1">
        <f>+D88</f>
        <v>96800</v>
      </c>
      <c r="E136" s="1">
        <f>+E88</f>
        <v>103200</v>
      </c>
      <c r="F136" s="1">
        <f>+F88</f>
        <v>76000</v>
      </c>
      <c r="G136" s="1">
        <f t="shared" si="0"/>
        <v>344000</v>
      </c>
    </row>
    <row r="137" spans="2:7" x14ac:dyDescent="0.25">
      <c r="B137" s="1" t="s">
        <v>32</v>
      </c>
      <c r="C137" s="1">
        <f>+C124</f>
        <v>107000</v>
      </c>
      <c r="D137" s="1">
        <f>+D124</f>
        <v>143000</v>
      </c>
      <c r="E137" s="1">
        <f>+E124</f>
        <v>161000</v>
      </c>
      <c r="F137" s="1">
        <f>+F124</f>
        <v>125000</v>
      </c>
      <c r="G137" s="1">
        <f t="shared" si="0"/>
        <v>536000</v>
      </c>
    </row>
    <row r="138" spans="2:7" x14ac:dyDescent="0.25">
      <c r="B138" s="1" t="s">
        <v>115</v>
      </c>
      <c r="C138" s="1">
        <v>50000</v>
      </c>
      <c r="D138" s="1">
        <v>40000</v>
      </c>
      <c r="E138" s="1">
        <v>20000</v>
      </c>
      <c r="F138" s="1">
        <v>20000</v>
      </c>
      <c r="G138" s="1">
        <f t="shared" si="0"/>
        <v>130000</v>
      </c>
    </row>
    <row r="139" spans="2:7" x14ac:dyDescent="0.25">
      <c r="B139" s="1" t="s">
        <v>116</v>
      </c>
      <c r="C139" s="6">
        <v>8000</v>
      </c>
      <c r="D139" s="6">
        <v>8000</v>
      </c>
      <c r="E139" s="6">
        <v>8000</v>
      </c>
      <c r="F139" s="6">
        <v>8000</v>
      </c>
      <c r="G139" s="6">
        <f t="shared" si="0"/>
        <v>32000</v>
      </c>
    </row>
    <row r="140" spans="2:7" x14ac:dyDescent="0.25">
      <c r="B140" s="1" t="s">
        <v>117</v>
      </c>
      <c r="C140" s="1">
        <f>SUM(C134:C139)</f>
        <v>366500</v>
      </c>
      <c r="D140" s="1">
        <f>SUM(D134:D139)</f>
        <v>552100</v>
      </c>
      <c r="E140" s="1">
        <f>SUM(E134:E139)</f>
        <v>608250</v>
      </c>
      <c r="F140" s="1">
        <f>SUM(F134:F139)</f>
        <v>422350</v>
      </c>
      <c r="G140" s="1">
        <f>SUM(G134:G139)</f>
        <v>1949200</v>
      </c>
    </row>
    <row r="141" spans="2:7" x14ac:dyDescent="0.25">
      <c r="B141" s="1" t="s">
        <v>39</v>
      </c>
      <c r="C141" s="1">
        <f>+C132-C140</f>
        <v>-94000</v>
      </c>
      <c r="D141" s="1">
        <f>+D132-D140</f>
        <v>-36100</v>
      </c>
      <c r="E141" s="1">
        <f>+E132-E140</f>
        <v>165650</v>
      </c>
      <c r="F141" s="1">
        <f>+F132-F140</f>
        <v>263300</v>
      </c>
    </row>
    <row r="142" spans="2:7" x14ac:dyDescent="0.25">
      <c r="B142" s="1" t="s">
        <v>34</v>
      </c>
    </row>
    <row r="143" spans="2:7" x14ac:dyDescent="0.25">
      <c r="B143" s="1" t="s">
        <v>35</v>
      </c>
      <c r="C143" s="1">
        <v>130000</v>
      </c>
      <c r="D143" s="1">
        <v>70000</v>
      </c>
      <c r="E143" s="1">
        <v>0</v>
      </c>
      <c r="F143" s="1">
        <v>0</v>
      </c>
      <c r="G143" s="1">
        <f>SUM(C143:F143)</f>
        <v>200000</v>
      </c>
    </row>
    <row r="144" spans="2:7" x14ac:dyDescent="0.25">
      <c r="B144" s="1" t="s">
        <v>36</v>
      </c>
      <c r="C144" s="1">
        <v>0</v>
      </c>
      <c r="D144" s="1">
        <v>0</v>
      </c>
      <c r="E144" s="1">
        <v>0</v>
      </c>
      <c r="F144" s="1">
        <v>-200000</v>
      </c>
      <c r="G144" s="1">
        <f>SUM(C144:F144)</f>
        <v>-200000</v>
      </c>
    </row>
    <row r="145" spans="2:7" x14ac:dyDescent="0.25">
      <c r="B145" s="1" t="s">
        <v>37</v>
      </c>
      <c r="C145" s="6">
        <v>0</v>
      </c>
      <c r="D145" s="6">
        <v>0</v>
      </c>
      <c r="E145" s="6">
        <v>0</v>
      </c>
      <c r="F145" s="6">
        <f>-(C143*0.12)-(D143*0.09)</f>
        <v>-21900</v>
      </c>
      <c r="G145" s="6">
        <f>SUM(C145:F145)</f>
        <v>-21900</v>
      </c>
    </row>
    <row r="146" spans="2:7" x14ac:dyDescent="0.25">
      <c r="B146" s="1" t="s">
        <v>38</v>
      </c>
      <c r="C146" s="6">
        <f>+C145+C144+C143</f>
        <v>130000</v>
      </c>
      <c r="D146" s="6">
        <f>+D145+D144+D143</f>
        <v>70000</v>
      </c>
      <c r="E146" s="6">
        <f>+E145+E144+E143</f>
        <v>0</v>
      </c>
      <c r="F146" s="6">
        <f>+F145+F144+F143</f>
        <v>-221900</v>
      </c>
      <c r="G146" s="6">
        <f>SUM(C146:F146)</f>
        <v>-21900</v>
      </c>
    </row>
    <row r="147" spans="2:7" ht="16.5" thickBot="1" x14ac:dyDescent="0.3">
      <c r="B147" s="4" t="s">
        <v>33</v>
      </c>
      <c r="C147" s="4">
        <f>+C146+C141</f>
        <v>36000</v>
      </c>
      <c r="D147" s="4">
        <f>+D146+D141</f>
        <v>33900</v>
      </c>
      <c r="E147" s="4">
        <f>+E146+E141</f>
        <v>165650</v>
      </c>
      <c r="F147" s="4">
        <f>+F146+F141</f>
        <v>41400</v>
      </c>
      <c r="G147" s="4">
        <f>+F147</f>
        <v>41400</v>
      </c>
    </row>
    <row r="148" spans="2:7" ht="16.5" thickTop="1" x14ac:dyDescent="0.25"/>
    <row r="150" spans="2:7" x14ac:dyDescent="0.25">
      <c r="B150" s="80" t="s">
        <v>118</v>
      </c>
      <c r="C150" s="80"/>
      <c r="D150" s="10"/>
      <c r="E150" s="10"/>
      <c r="F150" s="10"/>
      <c r="G150" s="10"/>
    </row>
    <row r="151" spans="2:7" x14ac:dyDescent="0.25">
      <c r="B151" s="1" t="s">
        <v>40</v>
      </c>
      <c r="C151" s="1">
        <f>G8</f>
        <v>2000000</v>
      </c>
    </row>
    <row r="152" spans="2:7" x14ac:dyDescent="0.25">
      <c r="B152" s="1" t="s">
        <v>41</v>
      </c>
      <c r="C152" s="6">
        <f>-G6*E101</f>
        <v>-1300000</v>
      </c>
    </row>
    <row r="153" spans="2:7" x14ac:dyDescent="0.25">
      <c r="B153" s="1" t="s">
        <v>42</v>
      </c>
      <c r="C153" s="1">
        <f>+C152+C151</f>
        <v>700000</v>
      </c>
    </row>
    <row r="154" spans="2:7" x14ac:dyDescent="0.25">
      <c r="B154" s="1" t="s">
        <v>32</v>
      </c>
      <c r="C154" s="1">
        <f>-G122</f>
        <v>-576000</v>
      </c>
    </row>
    <row r="155" spans="2:7" x14ac:dyDescent="0.25">
      <c r="B155" s="1" t="s">
        <v>43</v>
      </c>
      <c r="C155" s="1">
        <f>+C154+C153</f>
        <v>124000</v>
      </c>
    </row>
    <row r="156" spans="2:7" x14ac:dyDescent="0.25">
      <c r="B156" s="1" t="s">
        <v>44</v>
      </c>
      <c r="C156" s="6">
        <f>G146</f>
        <v>-21900</v>
      </c>
    </row>
    <row r="157" spans="2:7" x14ac:dyDescent="0.25">
      <c r="B157" s="12" t="s">
        <v>45</v>
      </c>
      <c r="C157" s="12">
        <f>+C156+C155</f>
        <v>102100</v>
      </c>
    </row>
    <row r="161" spans="2:6" x14ac:dyDescent="0.25">
      <c r="B161" s="80" t="s">
        <v>119</v>
      </c>
      <c r="C161" s="80"/>
      <c r="D161" s="80"/>
    </row>
    <row r="162" spans="2:6" x14ac:dyDescent="0.25">
      <c r="C162" s="33" t="s">
        <v>120</v>
      </c>
      <c r="D162" s="9" t="s">
        <v>121</v>
      </c>
    </row>
    <row r="163" spans="2:6" x14ac:dyDescent="0.25">
      <c r="B163" s="34" t="s">
        <v>63</v>
      </c>
    </row>
    <row r="164" spans="2:6" x14ac:dyDescent="0.25">
      <c r="B164" s="33"/>
      <c r="C164" s="33"/>
    </row>
    <row r="165" spans="2:6" x14ac:dyDescent="0.25">
      <c r="B165" s="35" t="s">
        <v>122</v>
      </c>
    </row>
    <row r="166" spans="2:6" x14ac:dyDescent="0.25">
      <c r="B166" s="7" t="s">
        <v>46</v>
      </c>
      <c r="C166" s="1">
        <v>42500</v>
      </c>
      <c r="D166" s="1">
        <f>G147</f>
        <v>41400</v>
      </c>
    </row>
    <row r="167" spans="2:6" x14ac:dyDescent="0.25">
      <c r="B167" s="7" t="s">
        <v>47</v>
      </c>
      <c r="C167" s="1">
        <v>90000</v>
      </c>
      <c r="D167" s="1">
        <f>+F8*C13</f>
        <v>120000</v>
      </c>
    </row>
    <row r="168" spans="2:6" x14ac:dyDescent="0.25">
      <c r="B168" s="7" t="s">
        <v>123</v>
      </c>
      <c r="C168" s="1">
        <v>4200</v>
      </c>
      <c r="D168" s="1">
        <f>+G44*G48</f>
        <v>4500</v>
      </c>
    </row>
    <row r="169" spans="2:6" x14ac:dyDescent="0.25">
      <c r="B169" s="7" t="s">
        <v>124</v>
      </c>
      <c r="C169" s="1">
        <v>26000</v>
      </c>
      <c r="D169" s="1">
        <f>+C106</f>
        <v>39000</v>
      </c>
    </row>
    <row r="171" spans="2:6" x14ac:dyDescent="0.25">
      <c r="B171" s="35" t="s">
        <v>125</v>
      </c>
    </row>
    <row r="172" spans="2:6" x14ac:dyDescent="0.25">
      <c r="B172" s="7" t="s">
        <v>126</v>
      </c>
      <c r="C172" s="36">
        <v>80000</v>
      </c>
      <c r="D172" s="36">
        <f>+C172</f>
        <v>80000</v>
      </c>
      <c r="E172" s="36"/>
      <c r="F172" s="36"/>
    </row>
    <row r="173" spans="2:6" x14ac:dyDescent="0.25">
      <c r="B173" s="7" t="s">
        <v>127</v>
      </c>
      <c r="C173" s="36">
        <v>700000</v>
      </c>
      <c r="D173" s="36">
        <f>+C173+G138</f>
        <v>830000</v>
      </c>
      <c r="E173" s="36"/>
      <c r="F173" s="36"/>
    </row>
    <row r="174" spans="2:6" x14ac:dyDescent="0.25">
      <c r="B174" s="7" t="s">
        <v>128</v>
      </c>
      <c r="C174" s="1">
        <v>-292000</v>
      </c>
      <c r="D174" s="1">
        <f>+C174-G120+G87</f>
        <v>-392000</v>
      </c>
    </row>
    <row r="175" spans="2:6" x14ac:dyDescent="0.25">
      <c r="C175" s="8"/>
      <c r="D175" s="8"/>
      <c r="E175" s="8"/>
      <c r="F175" s="8"/>
    </row>
    <row r="176" spans="2:6" x14ac:dyDescent="0.25">
      <c r="B176" s="8" t="s">
        <v>129</v>
      </c>
      <c r="C176" s="8">
        <f>SUM(C166:C174)</f>
        <v>650700</v>
      </c>
      <c r="D176" s="8">
        <f>SUM(D166:D174)</f>
        <v>722900</v>
      </c>
      <c r="E176" s="7"/>
    </row>
    <row r="178" spans="2:6" x14ac:dyDescent="0.25">
      <c r="B178" s="8" t="s">
        <v>64</v>
      </c>
      <c r="C178" s="7"/>
    </row>
    <row r="179" spans="2:6" x14ac:dyDescent="0.25">
      <c r="C179" s="7"/>
    </row>
    <row r="180" spans="2:6" x14ac:dyDescent="0.25">
      <c r="B180" s="35" t="s">
        <v>130</v>
      </c>
    </row>
    <row r="181" spans="2:6" x14ac:dyDescent="0.25">
      <c r="B181" s="7" t="s">
        <v>48</v>
      </c>
      <c r="C181" s="1">
        <v>25800</v>
      </c>
      <c r="D181" s="1">
        <f>+F49*C53</f>
        <v>27900</v>
      </c>
      <c r="E181" s="8"/>
      <c r="F181" s="8"/>
    </row>
    <row r="182" spans="2:6" x14ac:dyDescent="0.25">
      <c r="C182" s="7"/>
      <c r="E182" s="7"/>
    </row>
    <row r="183" spans="2:6" x14ac:dyDescent="0.25">
      <c r="B183" s="35" t="s">
        <v>131</v>
      </c>
      <c r="C183" s="7"/>
      <c r="E183" s="7"/>
    </row>
    <row r="184" spans="2:6" x14ac:dyDescent="0.25">
      <c r="B184" s="7" t="s">
        <v>50</v>
      </c>
      <c r="C184" s="1">
        <v>175000</v>
      </c>
      <c r="D184" s="1">
        <f>+C184</f>
        <v>175000</v>
      </c>
    </row>
    <row r="185" spans="2:6" x14ac:dyDescent="0.25">
      <c r="B185" s="7" t="s">
        <v>49</v>
      </c>
      <c r="C185" s="1">
        <v>449900</v>
      </c>
      <c r="D185" s="1">
        <f>+C185+C157-G139</f>
        <v>520000</v>
      </c>
    </row>
    <row r="186" spans="2:6" x14ac:dyDescent="0.25">
      <c r="C186" s="8"/>
      <c r="D186" s="8"/>
      <c r="E186" s="8"/>
      <c r="F186" s="8"/>
    </row>
    <row r="187" spans="2:6" x14ac:dyDescent="0.25">
      <c r="B187" s="21" t="s">
        <v>132</v>
      </c>
      <c r="C187" s="21">
        <f>SUM(C181:C186)</f>
        <v>650700</v>
      </c>
      <c r="D187" s="21">
        <f>SUM(D181:D186)</f>
        <v>722900</v>
      </c>
    </row>
    <row r="193" spans="2:7" x14ac:dyDescent="0.25">
      <c r="B193" s="10"/>
      <c r="C193" s="10"/>
      <c r="D193" s="10"/>
      <c r="E193" s="10"/>
      <c r="F193" s="10"/>
      <c r="G193" s="10"/>
    </row>
    <row r="194" spans="2:7" x14ac:dyDescent="0.25">
      <c r="C194" s="8"/>
      <c r="D194" s="8"/>
      <c r="E194" s="8"/>
      <c r="F194" s="8"/>
    </row>
    <row r="195" spans="2:7" x14ac:dyDescent="0.25">
      <c r="C195" s="7"/>
      <c r="E195" s="7"/>
    </row>
    <row r="196" spans="2:7" x14ac:dyDescent="0.25">
      <c r="C196" s="7"/>
    </row>
    <row r="197" spans="2:7" x14ac:dyDescent="0.25">
      <c r="C197" s="7"/>
    </row>
    <row r="198" spans="2:7" x14ac:dyDescent="0.25">
      <c r="C198" s="7"/>
    </row>
    <row r="200" spans="2:7" x14ac:dyDescent="0.25">
      <c r="C200" s="8"/>
      <c r="D200" s="8"/>
      <c r="E200" s="8"/>
      <c r="F200" s="8"/>
    </row>
    <row r="201" spans="2:7" x14ac:dyDescent="0.25">
      <c r="C201" s="7"/>
      <c r="E201" s="7"/>
    </row>
    <row r="202" spans="2:7" x14ac:dyDescent="0.25">
      <c r="C202" s="7"/>
      <c r="E202" s="7"/>
    </row>
    <row r="203" spans="2:7" x14ac:dyDescent="0.25">
      <c r="C203" s="7"/>
    </row>
    <row r="205" spans="2:7" x14ac:dyDescent="0.25">
      <c r="C205" s="8"/>
      <c r="D205" s="8"/>
      <c r="E205" s="8"/>
      <c r="F205" s="8"/>
    </row>
  </sheetData>
  <mergeCells count="21">
    <mergeCell ref="C128:F128"/>
    <mergeCell ref="B150:C150"/>
    <mergeCell ref="B161:D161"/>
    <mergeCell ref="C80:F80"/>
    <mergeCell ref="B96:E96"/>
    <mergeCell ref="B103:C103"/>
    <mergeCell ref="B109:G109"/>
    <mergeCell ref="C110:F110"/>
    <mergeCell ref="B127:G127"/>
    <mergeCell ref="B79:G79"/>
    <mergeCell ref="B3:G3"/>
    <mergeCell ref="C4:F4"/>
    <mergeCell ref="B15:G15"/>
    <mergeCell ref="B28:G28"/>
    <mergeCell ref="C29:F29"/>
    <mergeCell ref="B38:G38"/>
    <mergeCell ref="C39:F39"/>
    <mergeCell ref="B56:G56"/>
    <mergeCell ref="C57:F57"/>
    <mergeCell ref="B68:G68"/>
    <mergeCell ref="C69:F69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FE58-038A-49D0-A327-46C9A4141715}">
  <dimension ref="C2:H90"/>
  <sheetViews>
    <sheetView topLeftCell="B1" workbookViewId="0">
      <selection activeCell="E26" sqref="E26"/>
    </sheetView>
  </sheetViews>
  <sheetFormatPr defaultColWidth="10.75" defaultRowHeight="15.75" x14ac:dyDescent="0.25"/>
  <cols>
    <col min="1" max="2" width="10.75" style="1"/>
    <col min="3" max="3" width="41" style="1" bestFit="1" customWidth="1"/>
    <col min="4" max="5" width="16.25" style="1" customWidth="1"/>
    <col min="6" max="7" width="13.25" style="1" bestFit="1" customWidth="1"/>
    <col min="8" max="8" width="11.75" style="1" bestFit="1" customWidth="1"/>
    <col min="9" max="16384" width="10.75" style="1"/>
  </cols>
  <sheetData>
    <row r="2" spans="3:5" ht="31.5" x14ac:dyDescent="0.25">
      <c r="D2" s="74" t="s">
        <v>40</v>
      </c>
      <c r="E2" s="75" t="s">
        <v>251</v>
      </c>
    </row>
    <row r="3" spans="3:5" x14ac:dyDescent="0.25">
      <c r="C3" s="76" t="s">
        <v>272</v>
      </c>
    </row>
    <row r="4" spans="3:5" x14ac:dyDescent="0.25">
      <c r="C4" s="1" t="s">
        <v>273</v>
      </c>
      <c r="D4" s="1">
        <v>300000</v>
      </c>
      <c r="E4" s="1">
        <v>180000</v>
      </c>
    </row>
    <row r="6" spans="3:5" x14ac:dyDescent="0.25">
      <c r="C6" s="76" t="s">
        <v>274</v>
      </c>
    </row>
    <row r="7" spans="3:5" x14ac:dyDescent="0.25">
      <c r="C7" s="1" t="s">
        <v>275</v>
      </c>
      <c r="D7" s="1">
        <v>400000</v>
      </c>
      <c r="E7" s="1">
        <v>260000</v>
      </c>
    </row>
    <row r="8" spans="3:5" x14ac:dyDescent="0.25">
      <c r="C8" s="1" t="s">
        <v>276</v>
      </c>
      <c r="D8" s="1">
        <v>500000</v>
      </c>
      <c r="E8" s="1">
        <v>310000</v>
      </c>
    </row>
    <row r="9" spans="3:5" x14ac:dyDescent="0.25">
      <c r="C9" s="1" t="s">
        <v>277</v>
      </c>
      <c r="D9" s="1">
        <v>600000</v>
      </c>
      <c r="E9" s="1">
        <v>370000</v>
      </c>
    </row>
    <row r="10" spans="3:5" x14ac:dyDescent="0.25">
      <c r="C10" s="1" t="s">
        <v>278</v>
      </c>
      <c r="D10" s="1">
        <v>480000</v>
      </c>
      <c r="E10" s="1">
        <v>240000</v>
      </c>
    </row>
    <row r="13" spans="3:5" x14ac:dyDescent="0.25">
      <c r="C13" s="1" t="s">
        <v>279</v>
      </c>
      <c r="D13" s="66">
        <v>0.33</v>
      </c>
    </row>
    <row r="14" spans="3:5" x14ac:dyDescent="0.25">
      <c r="C14" s="1" t="s">
        <v>280</v>
      </c>
      <c r="D14" s="66">
        <v>0.65</v>
      </c>
    </row>
    <row r="16" spans="3:5" x14ac:dyDescent="0.25">
      <c r="C16" s="1" t="s">
        <v>281</v>
      </c>
      <c r="D16" s="66">
        <v>0.2</v>
      </c>
    </row>
    <row r="17" spans="3:5" x14ac:dyDescent="0.25">
      <c r="C17" s="1" t="s">
        <v>282</v>
      </c>
      <c r="D17" s="66">
        <v>0.8</v>
      </c>
    </row>
    <row r="19" spans="3:5" x14ac:dyDescent="0.25">
      <c r="C19" s="91" t="s">
        <v>283</v>
      </c>
      <c r="D19" s="1">
        <v>90000</v>
      </c>
    </row>
    <row r="20" spans="3:5" x14ac:dyDescent="0.25">
      <c r="C20" s="91"/>
      <c r="D20" s="66">
        <v>0.12</v>
      </c>
      <c r="E20" s="1" t="s">
        <v>220</v>
      </c>
    </row>
    <row r="21" spans="3:5" x14ac:dyDescent="0.25">
      <c r="C21" s="91"/>
      <c r="D21" s="1">
        <v>20000</v>
      </c>
      <c r="E21" s="1" t="s">
        <v>284</v>
      </c>
    </row>
    <row r="23" spans="3:5" x14ac:dyDescent="0.25">
      <c r="C23" s="1" t="s">
        <v>116</v>
      </c>
      <c r="D23" s="1">
        <v>10000</v>
      </c>
    </row>
    <row r="25" spans="3:5" x14ac:dyDescent="0.25">
      <c r="C25" s="1" t="s">
        <v>285</v>
      </c>
    </row>
    <row r="26" spans="3:5" x14ac:dyDescent="0.25">
      <c r="C26" s="7" t="s">
        <v>276</v>
      </c>
      <c r="D26" s="1">
        <v>80000</v>
      </c>
    </row>
    <row r="27" spans="3:5" x14ac:dyDescent="0.25">
      <c r="C27" s="7" t="s">
        <v>277</v>
      </c>
      <c r="D27" s="1">
        <v>48500</v>
      </c>
    </row>
    <row r="29" spans="3:5" x14ac:dyDescent="0.25">
      <c r="C29" s="1" t="s">
        <v>286</v>
      </c>
      <c r="D29" s="1">
        <v>20000</v>
      </c>
    </row>
    <row r="30" spans="3:5" x14ac:dyDescent="0.25">
      <c r="C30" s="1" t="s">
        <v>287</v>
      </c>
      <c r="D30" s="1">
        <v>18000</v>
      </c>
    </row>
    <row r="32" spans="3:5" x14ac:dyDescent="0.25">
      <c r="C32" s="1" t="s">
        <v>288</v>
      </c>
    </row>
    <row r="33" spans="3:8" x14ac:dyDescent="0.25">
      <c r="C33" s="1" t="s">
        <v>191</v>
      </c>
      <c r="D33" s="1">
        <v>10000</v>
      </c>
    </row>
    <row r="34" spans="3:8" x14ac:dyDescent="0.25">
      <c r="C34" s="1" t="s">
        <v>192</v>
      </c>
      <c r="D34" s="1">
        <v>100000</v>
      </c>
    </row>
    <row r="35" spans="3:8" x14ac:dyDescent="0.25">
      <c r="C35" s="1" t="s">
        <v>289</v>
      </c>
      <c r="D35" s="66">
        <v>0.01</v>
      </c>
    </row>
    <row r="36" spans="3:8" x14ac:dyDescent="0.25">
      <c r="C36" s="1" t="s">
        <v>290</v>
      </c>
    </row>
    <row r="38" spans="3:8" x14ac:dyDescent="0.25">
      <c r="D38" s="85" t="s">
        <v>5</v>
      </c>
      <c r="E38" s="85"/>
      <c r="F38" s="85"/>
      <c r="G38" s="85"/>
      <c r="H38" s="85"/>
    </row>
    <row r="39" spans="3:8" x14ac:dyDescent="0.25">
      <c r="C39" s="1" t="s">
        <v>56</v>
      </c>
      <c r="D39" s="14">
        <v>1</v>
      </c>
      <c r="E39" s="14">
        <v>2</v>
      </c>
      <c r="F39" s="14">
        <v>3</v>
      </c>
      <c r="G39" s="14">
        <v>4</v>
      </c>
      <c r="H39" s="14" t="s">
        <v>52</v>
      </c>
    </row>
    <row r="40" spans="3:8" x14ac:dyDescent="0.25">
      <c r="C40" s="1" t="s">
        <v>291</v>
      </c>
      <c r="D40" s="1">
        <f>D4*D14</f>
        <v>195000</v>
      </c>
      <c r="H40" s="1">
        <f>SUM(D40:G40)</f>
        <v>195000</v>
      </c>
    </row>
    <row r="41" spans="3:8" x14ac:dyDescent="0.25">
      <c r="C41" s="1" t="s">
        <v>292</v>
      </c>
      <c r="D41" s="1">
        <f>D7*D13</f>
        <v>132000</v>
      </c>
      <c r="E41" s="1">
        <f>D7*D14</f>
        <v>260000</v>
      </c>
      <c r="H41" s="1">
        <f>SUM(D41:G41)</f>
        <v>392000</v>
      </c>
    </row>
    <row r="42" spans="3:8" x14ac:dyDescent="0.25">
      <c r="C42" s="1" t="s">
        <v>293</v>
      </c>
      <c r="E42" s="1">
        <f>D8*D13</f>
        <v>165000</v>
      </c>
      <c r="F42" s="1">
        <f>D8*D14</f>
        <v>325000</v>
      </c>
      <c r="H42" s="1">
        <f>SUM(D42:G42)</f>
        <v>490000</v>
      </c>
    </row>
    <row r="43" spans="3:8" x14ac:dyDescent="0.25">
      <c r="C43" s="1" t="s">
        <v>294</v>
      </c>
      <c r="F43" s="1">
        <f>D9*D13</f>
        <v>198000</v>
      </c>
      <c r="G43" s="1">
        <f>D9*D14</f>
        <v>390000</v>
      </c>
      <c r="H43" s="1">
        <f>SUM(D43:G43)</f>
        <v>588000</v>
      </c>
    </row>
    <row r="44" spans="3:8" x14ac:dyDescent="0.25">
      <c r="C44" s="1" t="s">
        <v>295</v>
      </c>
      <c r="G44" s="1">
        <f>D10*D13</f>
        <v>158400</v>
      </c>
      <c r="H44" s="1">
        <f>SUM(D44:G44)</f>
        <v>158400</v>
      </c>
    </row>
    <row r="45" spans="3:8" ht="16.5" thickBot="1" x14ac:dyDescent="0.3">
      <c r="C45" s="1" t="s">
        <v>2</v>
      </c>
      <c r="D45" s="4">
        <f>SUM(D40:D44)</f>
        <v>327000</v>
      </c>
      <c r="E45" s="4">
        <f>SUM(E40:E44)</f>
        <v>425000</v>
      </c>
      <c r="F45" s="4">
        <f>SUM(F40:F44)</f>
        <v>523000</v>
      </c>
      <c r="G45" s="4">
        <f>SUM(G40:G44)</f>
        <v>548400</v>
      </c>
      <c r="H45" s="4">
        <f>SUM(H40:H44)</f>
        <v>1823400</v>
      </c>
    </row>
    <row r="46" spans="3:8" ht="16.5" thickTop="1" x14ac:dyDescent="0.25"/>
    <row r="48" spans="3:8" x14ac:dyDescent="0.25">
      <c r="D48" s="85" t="s">
        <v>5</v>
      </c>
      <c r="E48" s="85"/>
      <c r="F48" s="85"/>
      <c r="G48" s="85"/>
      <c r="H48" s="85"/>
    </row>
    <row r="49" spans="3:8" x14ac:dyDescent="0.25">
      <c r="D49" s="14">
        <v>1</v>
      </c>
      <c r="E49" s="14">
        <v>2</v>
      </c>
      <c r="F49" s="14">
        <v>3</v>
      </c>
      <c r="G49" s="14">
        <v>4</v>
      </c>
      <c r="H49" s="14" t="s">
        <v>52</v>
      </c>
    </row>
    <row r="50" spans="3:8" x14ac:dyDescent="0.25">
      <c r="C50" s="1" t="s">
        <v>296</v>
      </c>
      <c r="D50" s="1">
        <f>E4*D17</f>
        <v>144000</v>
      </c>
      <c r="H50" s="1">
        <f>SUM(D50:G50)</f>
        <v>144000</v>
      </c>
    </row>
    <row r="51" spans="3:8" x14ac:dyDescent="0.25">
      <c r="C51" s="1" t="s">
        <v>297</v>
      </c>
      <c r="D51" s="1">
        <f>E7*D16</f>
        <v>52000</v>
      </c>
      <c r="E51" s="1">
        <f>E7*D17</f>
        <v>208000</v>
      </c>
      <c r="H51" s="1">
        <f>SUM(D51:G51)</f>
        <v>260000</v>
      </c>
    </row>
    <row r="52" spans="3:8" x14ac:dyDescent="0.25">
      <c r="C52" s="1" t="s">
        <v>298</v>
      </c>
      <c r="E52" s="1">
        <f>E8*D16</f>
        <v>62000</v>
      </c>
      <c r="F52" s="1">
        <f>E8*D17</f>
        <v>248000</v>
      </c>
      <c r="H52" s="1">
        <f>SUM(D52:G52)</f>
        <v>310000</v>
      </c>
    </row>
    <row r="53" spans="3:8" x14ac:dyDescent="0.25">
      <c r="C53" s="1" t="s">
        <v>299</v>
      </c>
      <c r="F53" s="1">
        <f>E9*D16</f>
        <v>74000</v>
      </c>
      <c r="G53" s="1">
        <f>E9*D17</f>
        <v>296000</v>
      </c>
      <c r="H53" s="1">
        <f>SUM(D53:G53)</f>
        <v>370000</v>
      </c>
    </row>
    <row r="54" spans="3:8" x14ac:dyDescent="0.25">
      <c r="C54" s="1" t="s">
        <v>300</v>
      </c>
      <c r="G54" s="1">
        <f>E10*D16</f>
        <v>48000</v>
      </c>
      <c r="H54" s="1">
        <f>SUM(D54:G54)</f>
        <v>48000</v>
      </c>
    </row>
    <row r="55" spans="3:8" ht="16.5" thickBot="1" x14ac:dyDescent="0.3">
      <c r="C55" s="1" t="s">
        <v>301</v>
      </c>
      <c r="D55" s="4">
        <f>SUM(D50:D54)</f>
        <v>196000</v>
      </c>
      <c r="E55" s="4">
        <f>SUM(E50:E54)</f>
        <v>270000</v>
      </c>
      <c r="F55" s="4">
        <f>SUM(F50:F54)</f>
        <v>322000</v>
      </c>
      <c r="G55" s="4">
        <f>SUM(G50:G54)</f>
        <v>344000</v>
      </c>
      <c r="H55" s="4">
        <f>SUM(H50:H54)</f>
        <v>1132000</v>
      </c>
    </row>
    <row r="56" spans="3:8" ht="16.5" thickTop="1" x14ac:dyDescent="0.25"/>
    <row r="58" spans="3:8" x14ac:dyDescent="0.25">
      <c r="D58" s="85" t="s">
        <v>5</v>
      </c>
      <c r="E58" s="85"/>
      <c r="F58" s="85"/>
      <c r="G58" s="85"/>
      <c r="H58" s="85"/>
    </row>
    <row r="59" spans="3:8" x14ac:dyDescent="0.25">
      <c r="D59" s="14">
        <v>1</v>
      </c>
      <c r="E59" s="14">
        <v>2</v>
      </c>
      <c r="F59" s="14">
        <v>3</v>
      </c>
      <c r="G59" s="14">
        <v>4</v>
      </c>
      <c r="H59" s="14" t="s">
        <v>52</v>
      </c>
    </row>
    <row r="60" spans="3:8" x14ac:dyDescent="0.25">
      <c r="C60" s="1" t="s">
        <v>7</v>
      </c>
      <c r="D60" s="1">
        <f>D7</f>
        <v>400000</v>
      </c>
      <c r="E60" s="1">
        <f>D8</f>
        <v>500000</v>
      </c>
      <c r="F60" s="1">
        <f>D9</f>
        <v>600000</v>
      </c>
      <c r="G60" s="1">
        <f>D10</f>
        <v>480000</v>
      </c>
      <c r="H60" s="1">
        <f>SUM(D60:G60)</f>
        <v>1980000</v>
      </c>
    </row>
    <row r="61" spans="3:8" x14ac:dyDescent="0.25">
      <c r="C61" s="1" t="s">
        <v>302</v>
      </c>
      <c r="D61" s="66">
        <f>$D$20</f>
        <v>0.12</v>
      </c>
      <c r="E61" s="66">
        <f>$D$20</f>
        <v>0.12</v>
      </c>
      <c r="F61" s="66">
        <f>$D$20</f>
        <v>0.12</v>
      </c>
      <c r="G61" s="66">
        <f>$D$20</f>
        <v>0.12</v>
      </c>
      <c r="H61" s="66">
        <f>$D$20</f>
        <v>0.12</v>
      </c>
    </row>
    <row r="62" spans="3:8" x14ac:dyDescent="0.25">
      <c r="C62" s="1" t="s">
        <v>21</v>
      </c>
      <c r="D62" s="1">
        <f>D60*D61</f>
        <v>48000</v>
      </c>
      <c r="E62" s="1">
        <f>E60*E61</f>
        <v>60000</v>
      </c>
      <c r="F62" s="1">
        <f>F60*F61</f>
        <v>72000</v>
      </c>
      <c r="G62" s="1">
        <f>G60*G61</f>
        <v>57600</v>
      </c>
      <c r="H62" s="1">
        <f>H60*H61</f>
        <v>237600</v>
      </c>
    </row>
    <row r="63" spans="3:8" x14ac:dyDescent="0.25">
      <c r="C63" s="1" t="s">
        <v>22</v>
      </c>
      <c r="D63" s="6">
        <f>$D$19-$D$21</f>
        <v>70000</v>
      </c>
      <c r="E63" s="6">
        <f>$D$19-$D$21</f>
        <v>70000</v>
      </c>
      <c r="F63" s="6">
        <f>$D$19-$D$21</f>
        <v>70000</v>
      </c>
      <c r="G63" s="6">
        <f>$D$19-$D$21</f>
        <v>70000</v>
      </c>
      <c r="H63" s="6">
        <f>SUM(D63:G63)</f>
        <v>280000</v>
      </c>
    </row>
    <row r="64" spans="3:8" x14ac:dyDescent="0.25">
      <c r="C64" s="1" t="s">
        <v>303</v>
      </c>
      <c r="D64" s="1">
        <f>SUM(D62:D63)</f>
        <v>118000</v>
      </c>
      <c r="E64" s="1">
        <f>SUM(E62:E63)</f>
        <v>130000</v>
      </c>
      <c r="F64" s="1">
        <f>SUM(F62:F63)</f>
        <v>142000</v>
      </c>
      <c r="G64" s="1">
        <f>SUM(G62:G63)</f>
        <v>127600</v>
      </c>
      <c r="H64" s="1">
        <f>SUM(H62:H63)</f>
        <v>517600</v>
      </c>
    </row>
    <row r="68" spans="3:8" x14ac:dyDescent="0.25">
      <c r="D68" s="85" t="s">
        <v>5</v>
      </c>
      <c r="E68" s="85"/>
      <c r="F68" s="85"/>
      <c r="G68" s="85"/>
      <c r="H68" s="85"/>
    </row>
    <row r="69" spans="3:8" x14ac:dyDescent="0.25">
      <c r="D69" s="14">
        <v>1</v>
      </c>
      <c r="E69" s="14">
        <v>2</v>
      </c>
      <c r="F69" s="14">
        <v>3</v>
      </c>
      <c r="G69" s="14">
        <v>4</v>
      </c>
      <c r="H69" s="14" t="s">
        <v>52</v>
      </c>
    </row>
    <row r="70" spans="3:8" x14ac:dyDescent="0.25">
      <c r="C70" s="1" t="s">
        <v>28</v>
      </c>
      <c r="D70" s="1">
        <f>D29</f>
        <v>20000</v>
      </c>
      <c r="E70" s="1">
        <f>D89</f>
        <v>23000</v>
      </c>
      <c r="F70" s="1">
        <f>E89</f>
        <v>18000</v>
      </c>
      <c r="G70" s="1">
        <f>F89</f>
        <v>18500</v>
      </c>
      <c r="H70" s="1">
        <f>D70</f>
        <v>20000</v>
      </c>
    </row>
    <row r="71" spans="3:8" x14ac:dyDescent="0.25">
      <c r="C71" s="1" t="s">
        <v>29</v>
      </c>
      <c r="D71" s="6">
        <f>D45</f>
        <v>327000</v>
      </c>
      <c r="E71" s="6">
        <f>E45</f>
        <v>425000</v>
      </c>
      <c r="F71" s="6">
        <f>F45</f>
        <v>523000</v>
      </c>
      <c r="G71" s="6">
        <f>G45</f>
        <v>548400</v>
      </c>
      <c r="H71" s="1">
        <f>SUM(D71:G71)</f>
        <v>1823400</v>
      </c>
    </row>
    <row r="72" spans="3:8" x14ac:dyDescent="0.25">
      <c r="C72" s="8" t="s">
        <v>30</v>
      </c>
      <c r="D72" s="8">
        <f>+D71+D70</f>
        <v>347000</v>
      </c>
      <c r="E72" s="8">
        <f>+E71+E70</f>
        <v>448000</v>
      </c>
      <c r="F72" s="8">
        <f>+F71+F70</f>
        <v>541000</v>
      </c>
      <c r="G72" s="8">
        <f>+G71+G70</f>
        <v>566900</v>
      </c>
      <c r="H72" s="8">
        <f>+H71+H70</f>
        <v>1843400</v>
      </c>
    </row>
    <row r="74" spans="3:8" x14ac:dyDescent="0.25">
      <c r="C74" s="1" t="s">
        <v>31</v>
      </c>
    </row>
    <row r="75" spans="3:8" x14ac:dyDescent="0.25">
      <c r="C75" s="7" t="s">
        <v>251</v>
      </c>
      <c r="D75" s="1">
        <f>D55</f>
        <v>196000</v>
      </c>
      <c r="E75" s="1">
        <f>E55</f>
        <v>270000</v>
      </c>
      <c r="F75" s="1">
        <f>F55</f>
        <v>322000</v>
      </c>
      <c r="G75" s="1">
        <f>G55</f>
        <v>344000</v>
      </c>
      <c r="H75" s="77">
        <f>SUM(D75:G75)</f>
        <v>1132000</v>
      </c>
    </row>
    <row r="76" spans="3:8" x14ac:dyDescent="0.25">
      <c r="C76" s="7" t="s">
        <v>32</v>
      </c>
      <c r="D76" s="77">
        <f>D64</f>
        <v>118000</v>
      </c>
      <c r="E76" s="77">
        <f>E64</f>
        <v>130000</v>
      </c>
      <c r="F76" s="77">
        <f>F64</f>
        <v>142000</v>
      </c>
      <c r="G76" s="77">
        <f>G64</f>
        <v>127600</v>
      </c>
      <c r="H76" s="77">
        <f>SUM(D76:G76)</f>
        <v>517600</v>
      </c>
    </row>
    <row r="77" spans="3:8" x14ac:dyDescent="0.25">
      <c r="C77" s="7" t="s">
        <v>116</v>
      </c>
      <c r="D77" s="77">
        <f>$D$23</f>
        <v>10000</v>
      </c>
      <c r="E77" s="77">
        <f>$D$23</f>
        <v>10000</v>
      </c>
      <c r="F77" s="77">
        <f>$D$23</f>
        <v>10000</v>
      </c>
      <c r="G77" s="77">
        <f>$D$23</f>
        <v>10000</v>
      </c>
      <c r="H77" s="77">
        <f>SUM(D77:G77)</f>
        <v>40000</v>
      </c>
    </row>
    <row r="78" spans="3:8" x14ac:dyDescent="0.25">
      <c r="C78" s="7" t="s">
        <v>126</v>
      </c>
      <c r="D78" s="77">
        <v>0</v>
      </c>
      <c r="E78" s="77">
        <f>D26</f>
        <v>80000</v>
      </c>
      <c r="F78" s="77">
        <f>D27</f>
        <v>48500</v>
      </c>
      <c r="G78" s="77">
        <v>0</v>
      </c>
      <c r="H78" s="77">
        <f>SUM(D78:G78)</f>
        <v>128500</v>
      </c>
    </row>
    <row r="79" spans="3:8" x14ac:dyDescent="0.25">
      <c r="C79" s="37" t="s">
        <v>117</v>
      </c>
      <c r="D79" s="78">
        <f>SUM(D75:D78)</f>
        <v>324000</v>
      </c>
      <c r="E79" s="78">
        <f>SUM(E75:E78)</f>
        <v>490000</v>
      </c>
      <c r="F79" s="78">
        <f>SUM(F75:F78)</f>
        <v>522500</v>
      </c>
      <c r="G79" s="78">
        <f>SUM(G75:G78)</f>
        <v>481600</v>
      </c>
      <c r="H79" s="78">
        <f>SUM(H75:H78)</f>
        <v>1818100</v>
      </c>
    </row>
    <row r="81" spans="3:8" x14ac:dyDescent="0.25">
      <c r="C81" s="8" t="s">
        <v>39</v>
      </c>
      <c r="D81" s="8">
        <f>D72-D79</f>
        <v>23000</v>
      </c>
      <c r="E81" s="8">
        <f>E72-E79</f>
        <v>-42000</v>
      </c>
      <c r="F81" s="8">
        <f>F72-F79</f>
        <v>18500</v>
      </c>
      <c r="G81" s="8">
        <f>G72-G79</f>
        <v>85300</v>
      </c>
      <c r="H81" s="8">
        <f>H72-H79</f>
        <v>25300</v>
      </c>
    </row>
    <row r="83" spans="3:8" x14ac:dyDescent="0.25">
      <c r="C83" s="1" t="s">
        <v>34</v>
      </c>
    </row>
    <row r="84" spans="3:8" x14ac:dyDescent="0.25">
      <c r="C84" s="7" t="s">
        <v>35</v>
      </c>
      <c r="D84" s="1">
        <f>D28</f>
        <v>0</v>
      </c>
      <c r="E84" s="1">
        <v>60000</v>
      </c>
      <c r="F84" s="1">
        <v>0</v>
      </c>
      <c r="G84" s="1">
        <v>0</v>
      </c>
      <c r="H84" s="1">
        <f>SUM(D84:G84)</f>
        <v>60000</v>
      </c>
    </row>
    <row r="85" spans="3:8" x14ac:dyDescent="0.25">
      <c r="C85" s="7" t="s">
        <v>36</v>
      </c>
      <c r="D85" s="1">
        <v>0</v>
      </c>
      <c r="E85" s="1">
        <v>0</v>
      </c>
      <c r="F85" s="1">
        <v>0</v>
      </c>
      <c r="G85" s="1">
        <f>-E84</f>
        <v>-60000</v>
      </c>
      <c r="H85" s="1">
        <f>SUM(D85:G85)</f>
        <v>-60000</v>
      </c>
    </row>
    <row r="86" spans="3:8" x14ac:dyDescent="0.25">
      <c r="C86" s="7" t="s">
        <v>37</v>
      </c>
      <c r="D86" s="6">
        <v>0</v>
      </c>
      <c r="E86" s="6">
        <v>0</v>
      </c>
      <c r="F86" s="6">
        <v>0</v>
      </c>
      <c r="G86" s="6">
        <f>-(E84*D35*9)</f>
        <v>-5400</v>
      </c>
      <c r="H86" s="1">
        <f>G86</f>
        <v>-5400</v>
      </c>
    </row>
    <row r="87" spans="3:8" x14ac:dyDescent="0.25">
      <c r="C87" s="37" t="s">
        <v>38</v>
      </c>
      <c r="D87" s="79">
        <f>+D86+D85+D84</f>
        <v>0</v>
      </c>
      <c r="E87" s="79">
        <f>+E86+E85+E84</f>
        <v>60000</v>
      </c>
      <c r="F87" s="79">
        <f>+F86+F85+F84</f>
        <v>0</v>
      </c>
      <c r="G87" s="79">
        <f>G85+G86</f>
        <v>-65400</v>
      </c>
      <c r="H87" s="79">
        <f>+H86+H85+H84</f>
        <v>-5400</v>
      </c>
    </row>
    <row r="88" spans="3:8" x14ac:dyDescent="0.25">
      <c r="D88" s="6"/>
      <c r="E88" s="6"/>
      <c r="F88" s="6"/>
      <c r="G88" s="6"/>
    </row>
    <row r="89" spans="3:8" ht="16.5" thickBot="1" x14ac:dyDescent="0.3">
      <c r="C89" s="32" t="s">
        <v>33</v>
      </c>
      <c r="D89" s="32">
        <f>D81+D87</f>
        <v>23000</v>
      </c>
      <c r="E89" s="32">
        <f>E87+E81</f>
        <v>18000</v>
      </c>
      <c r="F89" s="32">
        <f>F87+F81</f>
        <v>18500</v>
      </c>
      <c r="G89" s="32">
        <f>G87+G81</f>
        <v>19900</v>
      </c>
      <c r="H89" s="32">
        <f>H87+H81</f>
        <v>19900</v>
      </c>
    </row>
    <row r="90" spans="3:8" ht="16.5" thickTop="1" x14ac:dyDescent="0.25"/>
  </sheetData>
  <mergeCells count="5">
    <mergeCell ref="C19:C21"/>
    <mergeCell ref="D38:H38"/>
    <mergeCell ref="D48:H48"/>
    <mergeCell ref="D58:H58"/>
    <mergeCell ref="D68:H68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8BDA-7255-4465-B07B-F6E6FD8503AB}">
  <dimension ref="B3:G140"/>
  <sheetViews>
    <sheetView topLeftCell="A61" workbookViewId="0">
      <selection activeCell="E78" sqref="E78:E79"/>
    </sheetView>
  </sheetViews>
  <sheetFormatPr defaultColWidth="10.75" defaultRowHeight="15.75" x14ac:dyDescent="0.25"/>
  <cols>
    <col min="1" max="1" width="10.75" style="1"/>
    <col min="2" max="2" width="42" style="1" bestFit="1" customWidth="1"/>
    <col min="3" max="3" width="11.5" style="1" bestFit="1" customWidth="1"/>
    <col min="4" max="4" width="15.75" style="1" customWidth="1"/>
    <col min="5" max="16384" width="10.75" style="1"/>
  </cols>
  <sheetData>
    <row r="3" spans="2:4" x14ac:dyDescent="0.25">
      <c r="B3" s="90" t="s">
        <v>217</v>
      </c>
      <c r="C3" s="87"/>
    </row>
    <row r="4" spans="2:4" x14ac:dyDescent="0.25">
      <c r="B4" s="38" t="s">
        <v>46</v>
      </c>
      <c r="C4" s="43">
        <v>6000</v>
      </c>
    </row>
    <row r="5" spans="2:4" x14ac:dyDescent="0.25">
      <c r="B5" s="39" t="s">
        <v>47</v>
      </c>
      <c r="C5" s="40">
        <v>36000</v>
      </c>
    </row>
    <row r="6" spans="2:4" x14ac:dyDescent="0.25">
      <c r="B6" s="39" t="s">
        <v>218</v>
      </c>
      <c r="C6" s="40">
        <v>9800</v>
      </c>
    </row>
    <row r="7" spans="2:4" x14ac:dyDescent="0.25">
      <c r="B7" s="39" t="s">
        <v>219</v>
      </c>
      <c r="C7" s="40">
        <v>110885</v>
      </c>
    </row>
    <row r="8" spans="2:4" x14ac:dyDescent="0.25">
      <c r="B8" s="52" t="s">
        <v>3</v>
      </c>
      <c r="C8" s="48">
        <f>SUM(C4:C7)</f>
        <v>162685</v>
      </c>
    </row>
    <row r="9" spans="2:4" x14ac:dyDescent="0.25">
      <c r="B9" s="90" t="s">
        <v>64</v>
      </c>
      <c r="C9" s="87"/>
    </row>
    <row r="10" spans="2:4" x14ac:dyDescent="0.25">
      <c r="B10" s="38" t="s">
        <v>48</v>
      </c>
      <c r="C10" s="43">
        <v>32550</v>
      </c>
    </row>
    <row r="11" spans="2:4" x14ac:dyDescent="0.25">
      <c r="B11" s="39" t="s">
        <v>50</v>
      </c>
      <c r="C11" s="40">
        <v>100000</v>
      </c>
    </row>
    <row r="12" spans="2:4" x14ac:dyDescent="0.25">
      <c r="B12" s="41" t="s">
        <v>49</v>
      </c>
      <c r="C12" s="42">
        <v>30135</v>
      </c>
    </row>
    <row r="13" spans="2:4" x14ac:dyDescent="0.25">
      <c r="B13" s="45" t="s">
        <v>3</v>
      </c>
      <c r="C13" s="46">
        <f>SUM(C10:C12)</f>
        <v>162685</v>
      </c>
    </row>
    <row r="15" spans="2:4" x14ac:dyDescent="0.25">
      <c r="B15" s="1" t="s">
        <v>42</v>
      </c>
      <c r="C15" s="66">
        <v>0.3</v>
      </c>
      <c r="D15" s="1" t="s">
        <v>220</v>
      </c>
    </row>
    <row r="16" spans="2:4" x14ac:dyDescent="0.25">
      <c r="B16" s="1" t="s">
        <v>221</v>
      </c>
      <c r="C16" s="66">
        <v>0.7</v>
      </c>
      <c r="D16" s="1" t="s">
        <v>220</v>
      </c>
    </row>
    <row r="18" spans="2:4" x14ac:dyDescent="0.25">
      <c r="B18" s="1" t="s">
        <v>222</v>
      </c>
      <c r="C18" s="1">
        <v>60000</v>
      </c>
    </row>
    <row r="19" spans="2:4" x14ac:dyDescent="0.25">
      <c r="B19" s="1" t="s">
        <v>223</v>
      </c>
      <c r="C19" s="1">
        <v>70000</v>
      </c>
    </row>
    <row r="20" spans="2:4" x14ac:dyDescent="0.25">
      <c r="B20" s="1" t="s">
        <v>224</v>
      </c>
      <c r="C20" s="1">
        <v>80000</v>
      </c>
    </row>
    <row r="21" spans="2:4" x14ac:dyDescent="0.25">
      <c r="B21" s="1" t="s">
        <v>225</v>
      </c>
      <c r="C21" s="1">
        <v>85000</v>
      </c>
    </row>
    <row r="22" spans="2:4" x14ac:dyDescent="0.25">
      <c r="B22" s="1" t="s">
        <v>226</v>
      </c>
      <c r="C22" s="1">
        <v>55000</v>
      </c>
    </row>
    <row r="24" spans="2:4" x14ac:dyDescent="0.25">
      <c r="B24" s="1" t="s">
        <v>227</v>
      </c>
      <c r="C24" s="66">
        <v>0.4</v>
      </c>
    </row>
    <row r="25" spans="2:4" x14ac:dyDescent="0.25">
      <c r="B25" s="1" t="s">
        <v>228</v>
      </c>
      <c r="C25" s="66">
        <v>0.6</v>
      </c>
    </row>
    <row r="26" spans="2:4" x14ac:dyDescent="0.25">
      <c r="B26" s="1" t="s">
        <v>229</v>
      </c>
    </row>
    <row r="28" spans="2:4" x14ac:dyDescent="0.25">
      <c r="B28" s="1" t="s">
        <v>230</v>
      </c>
      <c r="C28" s="66">
        <v>0.2</v>
      </c>
      <c r="D28" s="1" t="s">
        <v>231</v>
      </c>
    </row>
    <row r="29" spans="2:4" x14ac:dyDescent="0.25">
      <c r="C29" s="66"/>
    </row>
    <row r="30" spans="2:4" x14ac:dyDescent="0.25">
      <c r="B30" s="1" t="s">
        <v>232</v>
      </c>
      <c r="C30" s="66"/>
    </row>
    <row r="31" spans="2:4" x14ac:dyDescent="0.25">
      <c r="B31" s="1" t="s">
        <v>233</v>
      </c>
      <c r="C31" s="66">
        <v>0.25</v>
      </c>
    </row>
    <row r="32" spans="2:4" x14ac:dyDescent="0.25">
      <c r="B32" s="1" t="s">
        <v>234</v>
      </c>
      <c r="C32" s="66">
        <v>0.75</v>
      </c>
    </row>
    <row r="34" spans="2:4" x14ac:dyDescent="0.25">
      <c r="B34" s="1" t="s">
        <v>235</v>
      </c>
    </row>
    <row r="35" spans="2:4" x14ac:dyDescent="0.25">
      <c r="B35" s="1" t="s">
        <v>176</v>
      </c>
      <c r="C35" s="1">
        <v>12000</v>
      </c>
    </row>
    <row r="36" spans="2:4" x14ac:dyDescent="0.25">
      <c r="B36" s="1" t="s">
        <v>236</v>
      </c>
      <c r="C36" s="1">
        <v>1800</v>
      </c>
    </row>
    <row r="37" spans="2:4" x14ac:dyDescent="0.25">
      <c r="B37" s="1" t="s">
        <v>237</v>
      </c>
      <c r="C37" s="66">
        <v>0.08</v>
      </c>
      <c r="D37" s="1" t="s">
        <v>220</v>
      </c>
    </row>
    <row r="38" spans="2:4" x14ac:dyDescent="0.25">
      <c r="B38" s="1" t="s">
        <v>238</v>
      </c>
      <c r="C38" s="1">
        <v>2400</v>
      </c>
    </row>
    <row r="40" spans="2:4" x14ac:dyDescent="0.25">
      <c r="B40" s="1" t="s">
        <v>239</v>
      </c>
    </row>
    <row r="41" spans="2:4" x14ac:dyDescent="0.25">
      <c r="B41" s="7" t="s">
        <v>161</v>
      </c>
      <c r="C41" s="1">
        <v>3000</v>
      </c>
    </row>
    <row r="42" spans="2:4" x14ac:dyDescent="0.25">
      <c r="B42" s="7" t="s">
        <v>162</v>
      </c>
      <c r="C42" s="1">
        <v>8000</v>
      </c>
    </row>
    <row r="44" spans="2:4" x14ac:dyDescent="0.25">
      <c r="B44" s="1" t="s">
        <v>240</v>
      </c>
      <c r="C44" s="1">
        <v>5000</v>
      </c>
    </row>
    <row r="46" spans="2:4" x14ac:dyDescent="0.25">
      <c r="B46" s="1" t="s">
        <v>35</v>
      </c>
    </row>
    <row r="47" spans="2:4" x14ac:dyDescent="0.25">
      <c r="B47" s="1" t="s">
        <v>191</v>
      </c>
      <c r="C47" s="1">
        <v>1000</v>
      </c>
    </row>
    <row r="48" spans="2:4" x14ac:dyDescent="0.25">
      <c r="B48" s="1" t="s">
        <v>192</v>
      </c>
      <c r="C48" s="1">
        <v>50000</v>
      </c>
    </row>
    <row r="49" spans="2:7" x14ac:dyDescent="0.25">
      <c r="B49" s="1" t="s">
        <v>193</v>
      </c>
      <c r="C49" s="66">
        <v>0.01</v>
      </c>
    </row>
    <row r="50" spans="2:7" x14ac:dyDescent="0.25">
      <c r="B50" s="1" t="s">
        <v>241</v>
      </c>
    </row>
    <row r="54" spans="2:7" x14ac:dyDescent="0.25">
      <c r="C54" s="85" t="s">
        <v>207</v>
      </c>
      <c r="D54" s="85"/>
      <c r="E54" s="85"/>
      <c r="F54" s="8"/>
    </row>
    <row r="55" spans="2:7" x14ac:dyDescent="0.25">
      <c r="B55" s="1" t="s">
        <v>56</v>
      </c>
      <c r="C55" s="14" t="s">
        <v>161</v>
      </c>
      <c r="D55" s="14" t="s">
        <v>162</v>
      </c>
      <c r="E55" s="14" t="s">
        <v>163</v>
      </c>
      <c r="F55" s="14" t="s">
        <v>208</v>
      </c>
    </row>
    <row r="56" spans="2:7" x14ac:dyDescent="0.25">
      <c r="B56" s="1" t="s">
        <v>227</v>
      </c>
      <c r="C56" s="1">
        <f>C19*C24</f>
        <v>28000</v>
      </c>
      <c r="D56" s="1">
        <f>C20*C24</f>
        <v>32000</v>
      </c>
      <c r="E56" s="1">
        <f>C21*C24</f>
        <v>34000</v>
      </c>
      <c r="F56" s="1">
        <f>SUM(C56:E56)</f>
        <v>94000</v>
      </c>
    </row>
    <row r="57" spans="2:7" x14ac:dyDescent="0.25">
      <c r="B57" s="1" t="s">
        <v>228</v>
      </c>
      <c r="C57" s="1">
        <f>C18*C25</f>
        <v>36000</v>
      </c>
      <c r="D57" s="1">
        <f>C19*C25</f>
        <v>42000</v>
      </c>
      <c r="E57" s="1">
        <f>C20*C25</f>
        <v>48000</v>
      </c>
      <c r="F57" s="1">
        <f>SUM(C57:E57)</f>
        <v>126000</v>
      </c>
    </row>
    <row r="58" spans="2:7" ht="16.5" thickBot="1" x14ac:dyDescent="0.3">
      <c r="B58" s="1" t="s">
        <v>2</v>
      </c>
      <c r="C58" s="4">
        <f>SUM(C56:C57)</f>
        <v>64000</v>
      </c>
      <c r="D58" s="4">
        <f>SUM(D56:D57)</f>
        <v>74000</v>
      </c>
      <c r="E58" s="4">
        <f>SUM(E56:E57)</f>
        <v>82000</v>
      </c>
      <c r="F58" s="4">
        <f>SUM(F56:F57)</f>
        <v>220000</v>
      </c>
    </row>
    <row r="59" spans="2:7" ht="16.5" thickTop="1" x14ac:dyDescent="0.25"/>
    <row r="61" spans="2:7" x14ac:dyDescent="0.25">
      <c r="C61" s="85" t="s">
        <v>207</v>
      </c>
      <c r="D61" s="85"/>
      <c r="E61" s="85"/>
      <c r="F61" s="8"/>
    </row>
    <row r="62" spans="2:7" x14ac:dyDescent="0.25">
      <c r="C62" s="14" t="s">
        <v>161</v>
      </c>
      <c r="D62" s="14" t="s">
        <v>162</v>
      </c>
      <c r="E62" s="14" t="s">
        <v>163</v>
      </c>
      <c r="F62" s="14" t="s">
        <v>208</v>
      </c>
      <c r="G62" s="14" t="s">
        <v>164</v>
      </c>
    </row>
    <row r="63" spans="2:7" x14ac:dyDescent="0.25">
      <c r="B63" s="1" t="s">
        <v>242</v>
      </c>
      <c r="C63" s="1">
        <f>C16*C19</f>
        <v>49000</v>
      </c>
      <c r="D63" s="1">
        <f>C16*C20</f>
        <v>56000</v>
      </c>
      <c r="E63" s="1">
        <f>C16*C21</f>
        <v>59499.999999999993</v>
      </c>
      <c r="F63" s="1">
        <f>SUM(C63:E63)</f>
        <v>164500</v>
      </c>
      <c r="G63" s="1">
        <f>C16*C22</f>
        <v>38500</v>
      </c>
    </row>
    <row r="64" spans="2:7" x14ac:dyDescent="0.25">
      <c r="B64" s="1" t="s">
        <v>243</v>
      </c>
      <c r="C64" s="6">
        <f>D63*$C$28</f>
        <v>11200</v>
      </c>
      <c r="D64" s="6">
        <f>E63*$C$28</f>
        <v>11900</v>
      </c>
      <c r="E64" s="6">
        <f>G63*$C$28</f>
        <v>7700</v>
      </c>
      <c r="F64" s="6">
        <f>E64</f>
        <v>7700</v>
      </c>
    </row>
    <row r="65" spans="2:6" x14ac:dyDescent="0.25">
      <c r="B65" s="1" t="s">
        <v>201</v>
      </c>
      <c r="C65" s="1">
        <f>SUM(C63:C64)</f>
        <v>60200</v>
      </c>
      <c r="D65" s="1">
        <f>SUM(D63:D64)</f>
        <v>67900</v>
      </c>
      <c r="E65" s="1">
        <f>SUM(E63:E64)</f>
        <v>67200</v>
      </c>
      <c r="F65" s="1">
        <f>SUM(F63:F64)</f>
        <v>172200</v>
      </c>
    </row>
    <row r="66" spans="2:6" x14ac:dyDescent="0.25">
      <c r="B66" s="1" t="s">
        <v>244</v>
      </c>
      <c r="C66" s="1">
        <f>-C6</f>
        <v>-9800</v>
      </c>
      <c r="D66" s="1">
        <f>-C64</f>
        <v>-11200</v>
      </c>
      <c r="E66" s="1">
        <f>-D64</f>
        <v>-11900</v>
      </c>
      <c r="F66" s="1">
        <f>C66</f>
        <v>-9800</v>
      </c>
    </row>
    <row r="67" spans="2:6" ht="16.5" thickBot="1" x14ac:dyDescent="0.3">
      <c r="B67" s="4" t="s">
        <v>245</v>
      </c>
      <c r="C67" s="4">
        <f>SUM(C65:C66)</f>
        <v>50400</v>
      </c>
      <c r="D67" s="4">
        <f>SUM(D65:D66)</f>
        <v>56700</v>
      </c>
      <c r="E67" s="4">
        <f>SUM(E65:E66)</f>
        <v>55300</v>
      </c>
      <c r="F67" s="4">
        <f>SUM(F65:F66)</f>
        <v>162400</v>
      </c>
    </row>
    <row r="68" spans="2:6" ht="16.5" thickTop="1" x14ac:dyDescent="0.25"/>
    <row r="71" spans="2:6" x14ac:dyDescent="0.25">
      <c r="C71" s="85" t="s">
        <v>207</v>
      </c>
      <c r="D71" s="85"/>
      <c r="E71" s="85"/>
      <c r="F71" s="8"/>
    </row>
    <row r="72" spans="2:6" x14ac:dyDescent="0.25">
      <c r="C72" s="14" t="s">
        <v>161</v>
      </c>
      <c r="D72" s="14" t="s">
        <v>162</v>
      </c>
      <c r="E72" s="14" t="s">
        <v>163</v>
      </c>
      <c r="F72" s="14" t="s">
        <v>208</v>
      </c>
    </row>
    <row r="73" spans="2:6" x14ac:dyDescent="0.25">
      <c r="B73" s="1" t="s">
        <v>246</v>
      </c>
      <c r="C73" s="1">
        <f>C10</f>
        <v>32550</v>
      </c>
      <c r="F73" s="1">
        <f>SUM(C73:E73)</f>
        <v>32550</v>
      </c>
    </row>
    <row r="74" spans="2:6" x14ac:dyDescent="0.25">
      <c r="B74" s="1" t="s">
        <v>247</v>
      </c>
      <c r="C74" s="1">
        <f>C67*C31</f>
        <v>12600</v>
      </c>
      <c r="D74" s="1">
        <f>C67*C32</f>
        <v>37800</v>
      </c>
      <c r="F74" s="1">
        <f>SUM(C74:E74)</f>
        <v>50400</v>
      </c>
    </row>
    <row r="75" spans="2:6" x14ac:dyDescent="0.25">
      <c r="B75" s="1" t="s">
        <v>248</v>
      </c>
      <c r="D75" s="1">
        <f>D67*C31</f>
        <v>14175</v>
      </c>
      <c r="E75" s="1">
        <f>D67*C32</f>
        <v>42525</v>
      </c>
      <c r="F75" s="1">
        <f>SUM(C75:E75)</f>
        <v>56700</v>
      </c>
    </row>
    <row r="76" spans="2:6" x14ac:dyDescent="0.25">
      <c r="B76" s="1" t="s">
        <v>249</v>
      </c>
      <c r="E76" s="1">
        <f>E67*C31</f>
        <v>13825</v>
      </c>
      <c r="F76" s="1">
        <f>SUM(C76:E76)</f>
        <v>13825</v>
      </c>
    </row>
    <row r="77" spans="2:6" ht="16.5" thickBot="1" x14ac:dyDescent="0.3">
      <c r="B77" s="4" t="s">
        <v>117</v>
      </c>
      <c r="C77" s="4">
        <f>SUM(C73:C76)</f>
        <v>45150</v>
      </c>
      <c r="D77" s="4">
        <f>SUM(D73:D76)</f>
        <v>51975</v>
      </c>
      <c r="E77" s="4">
        <f>SUM(E73:E76)</f>
        <v>56350</v>
      </c>
      <c r="F77" s="4">
        <f>SUM(F73:F76)</f>
        <v>153475</v>
      </c>
    </row>
    <row r="78" spans="2:6" ht="16.5" thickTop="1" x14ac:dyDescent="0.25"/>
    <row r="81" spans="2:6" x14ac:dyDescent="0.25">
      <c r="C81" s="85" t="s">
        <v>207</v>
      </c>
      <c r="D81" s="85"/>
      <c r="E81" s="85"/>
      <c r="F81" s="8"/>
    </row>
    <row r="82" spans="2:6" x14ac:dyDescent="0.25">
      <c r="C82" s="14" t="s">
        <v>161</v>
      </c>
      <c r="D82" s="14" t="s">
        <v>162</v>
      </c>
      <c r="E82" s="14" t="s">
        <v>163</v>
      </c>
      <c r="F82" s="14" t="s">
        <v>208</v>
      </c>
    </row>
    <row r="83" spans="2:6" x14ac:dyDescent="0.25">
      <c r="B83" s="1" t="s">
        <v>176</v>
      </c>
      <c r="C83" s="1">
        <f>$C$35</f>
        <v>12000</v>
      </c>
      <c r="D83" s="1">
        <f>$C$35</f>
        <v>12000</v>
      </c>
      <c r="E83" s="1">
        <f>$C$35</f>
        <v>12000</v>
      </c>
      <c r="F83" s="1">
        <f>SUM(C83:E83)</f>
        <v>36000</v>
      </c>
    </row>
    <row r="84" spans="2:6" x14ac:dyDescent="0.25">
      <c r="B84" s="1" t="s">
        <v>236</v>
      </c>
      <c r="C84" s="1">
        <f>$C$36</f>
        <v>1800</v>
      </c>
      <c r="D84" s="1">
        <f>$C$36</f>
        <v>1800</v>
      </c>
      <c r="E84" s="1">
        <f>$C$36</f>
        <v>1800</v>
      </c>
      <c r="F84" s="1">
        <f>SUM(C84:E84)</f>
        <v>5400</v>
      </c>
    </row>
    <row r="85" spans="2:6" x14ac:dyDescent="0.25">
      <c r="B85" s="1" t="s">
        <v>250</v>
      </c>
      <c r="C85" s="6">
        <f>$C$37*C19</f>
        <v>5600</v>
      </c>
      <c r="D85" s="6">
        <f>$C$37*C20</f>
        <v>6400</v>
      </c>
      <c r="E85" s="6">
        <f>$C$37*C21</f>
        <v>6800</v>
      </c>
      <c r="F85" s="6">
        <f>SUM(C85:E85)</f>
        <v>18800</v>
      </c>
    </row>
    <row r="86" spans="2:6" ht="16.5" thickBot="1" x14ac:dyDescent="0.3">
      <c r="B86" s="1" t="s">
        <v>61</v>
      </c>
      <c r="C86" s="4">
        <f>SUM(C83:C85)</f>
        <v>19400</v>
      </c>
      <c r="D86" s="4">
        <f>SUM(D83:D85)</f>
        <v>20200</v>
      </c>
      <c r="E86" s="4">
        <f>SUM(E83:E85)</f>
        <v>20600</v>
      </c>
      <c r="F86" s="4">
        <f>SUM(F83:F85)</f>
        <v>60200</v>
      </c>
    </row>
    <row r="87" spans="2:6" ht="16.5" thickTop="1" x14ac:dyDescent="0.25"/>
    <row r="90" spans="2:6" x14ac:dyDescent="0.25">
      <c r="C90" s="85" t="s">
        <v>207</v>
      </c>
      <c r="D90" s="85"/>
      <c r="E90" s="85"/>
      <c r="F90" s="8"/>
    </row>
    <row r="91" spans="2:6" x14ac:dyDescent="0.25">
      <c r="C91" s="14" t="s">
        <v>161</v>
      </c>
      <c r="D91" s="14" t="s">
        <v>162</v>
      </c>
      <c r="E91" s="14" t="s">
        <v>163</v>
      </c>
      <c r="F91" s="14" t="s">
        <v>208</v>
      </c>
    </row>
    <row r="92" spans="2:6" x14ac:dyDescent="0.25">
      <c r="B92" s="1" t="s">
        <v>28</v>
      </c>
      <c r="C92" s="1">
        <f>C4</f>
        <v>6000</v>
      </c>
      <c r="D92" s="1">
        <f>C110</f>
        <v>5450</v>
      </c>
      <c r="E92" s="1">
        <f>D110</f>
        <v>5275</v>
      </c>
      <c r="F92" s="1">
        <f>C92</f>
        <v>6000</v>
      </c>
    </row>
    <row r="93" spans="2:6" x14ac:dyDescent="0.25">
      <c r="B93" s="1" t="s">
        <v>29</v>
      </c>
      <c r="C93" s="6">
        <f>C58</f>
        <v>64000</v>
      </c>
      <c r="D93" s="6">
        <f>D58</f>
        <v>74000</v>
      </c>
      <c r="E93" s="6">
        <f>E58</f>
        <v>82000</v>
      </c>
      <c r="F93" s="6">
        <f>SUM(C93:E93)</f>
        <v>220000</v>
      </c>
    </row>
    <row r="94" spans="2:6" x14ac:dyDescent="0.25">
      <c r="B94" s="8" t="s">
        <v>30</v>
      </c>
      <c r="C94" s="8">
        <f>SUM(C92:C93)</f>
        <v>70000</v>
      </c>
      <c r="D94" s="8">
        <f>SUM(D92:D93)</f>
        <v>79450</v>
      </c>
      <c r="E94" s="8">
        <f>SUM(E92:E93)</f>
        <v>87275</v>
      </c>
      <c r="F94" s="8">
        <f>SUM(F92:F93)</f>
        <v>226000</v>
      </c>
    </row>
    <row r="96" spans="2:6" x14ac:dyDescent="0.25">
      <c r="B96" s="1" t="s">
        <v>31</v>
      </c>
    </row>
    <row r="97" spans="2:6" x14ac:dyDescent="0.25">
      <c r="B97" s="7" t="s">
        <v>251</v>
      </c>
      <c r="C97" s="1">
        <f>C77</f>
        <v>45150</v>
      </c>
      <c r="D97" s="1">
        <f>D77</f>
        <v>51975</v>
      </c>
      <c r="E97" s="1">
        <f>E77</f>
        <v>56350</v>
      </c>
      <c r="F97" s="1">
        <f>SUM(C97:E97)</f>
        <v>153475</v>
      </c>
    </row>
    <row r="98" spans="2:6" x14ac:dyDescent="0.25">
      <c r="B98" s="7" t="s">
        <v>252</v>
      </c>
      <c r="C98" s="1">
        <f>C86</f>
        <v>19400</v>
      </c>
      <c r="D98" s="1">
        <f>D86</f>
        <v>20200</v>
      </c>
      <c r="E98" s="1">
        <f>E86</f>
        <v>20600</v>
      </c>
      <c r="F98" s="1">
        <f>SUM(C98:E98)</f>
        <v>60200</v>
      </c>
    </row>
    <row r="99" spans="2:6" x14ac:dyDescent="0.25">
      <c r="B99" s="7" t="s">
        <v>253</v>
      </c>
      <c r="C99" s="6">
        <f>C41</f>
        <v>3000</v>
      </c>
      <c r="D99" s="6">
        <f>C42</f>
        <v>8000</v>
      </c>
      <c r="E99" s="6">
        <v>0</v>
      </c>
      <c r="F99" s="6">
        <f>SUM(C99:E99)</f>
        <v>11000</v>
      </c>
    </row>
    <row r="100" spans="2:6" x14ac:dyDescent="0.25">
      <c r="B100" s="37" t="s">
        <v>117</v>
      </c>
      <c r="C100" s="8">
        <f>SUM(C97:C99)</f>
        <v>67550</v>
      </c>
      <c r="D100" s="8">
        <f>SUM(D97:D99)</f>
        <v>80175</v>
      </c>
      <c r="E100" s="8">
        <f>SUM(E97:E99)</f>
        <v>76950</v>
      </c>
      <c r="F100" s="8">
        <f>SUM(C100:E100)</f>
        <v>224675</v>
      </c>
    </row>
    <row r="102" spans="2:6" x14ac:dyDescent="0.25">
      <c r="B102" s="8" t="s">
        <v>39</v>
      </c>
      <c r="C102" s="8">
        <f>C94-C100</f>
        <v>2450</v>
      </c>
      <c r="D102" s="8">
        <f>D94-D100</f>
        <v>-725</v>
      </c>
      <c r="E102" s="8">
        <f>E94-E100</f>
        <v>10325</v>
      </c>
      <c r="F102" s="8">
        <f>F94-F100</f>
        <v>1325</v>
      </c>
    </row>
    <row r="104" spans="2:6" x14ac:dyDescent="0.25">
      <c r="B104" s="1" t="s">
        <v>34</v>
      </c>
    </row>
    <row r="105" spans="2:6" x14ac:dyDescent="0.25">
      <c r="B105" s="7" t="s">
        <v>35</v>
      </c>
      <c r="C105" s="1">
        <v>3000</v>
      </c>
      <c r="D105" s="1">
        <v>6000</v>
      </c>
      <c r="E105" s="1">
        <v>0</v>
      </c>
      <c r="F105" s="1">
        <f>SUM(C105:E105)</f>
        <v>9000</v>
      </c>
    </row>
    <row r="106" spans="2:6" x14ac:dyDescent="0.25">
      <c r="B106" s="7" t="s">
        <v>36</v>
      </c>
      <c r="C106" s="1">
        <v>0</v>
      </c>
      <c r="D106" s="1">
        <v>0</v>
      </c>
      <c r="E106" s="1">
        <v>-5000</v>
      </c>
      <c r="F106" s="1">
        <f>SUM(C106:E106)</f>
        <v>-5000</v>
      </c>
    </row>
    <row r="107" spans="2:6" x14ac:dyDescent="0.25">
      <c r="B107" s="7" t="s">
        <v>37</v>
      </c>
      <c r="C107" s="6">
        <v>0</v>
      </c>
      <c r="D107" s="6">
        <v>0</v>
      </c>
      <c r="E107" s="6">
        <f>-(C105*C49*3)-(D105*2*C49)</f>
        <v>-210</v>
      </c>
      <c r="F107" s="6">
        <f>SUM(C107:E107)</f>
        <v>-210</v>
      </c>
    </row>
    <row r="108" spans="2:6" x14ac:dyDescent="0.25">
      <c r="B108" s="37" t="s">
        <v>38</v>
      </c>
      <c r="C108" s="1">
        <f>SUM(C105:C107)</f>
        <v>3000</v>
      </c>
      <c r="D108" s="1">
        <f>SUM(D105:D107)</f>
        <v>6000</v>
      </c>
      <c r="E108" s="1">
        <f>SUM(E105:E107)</f>
        <v>-5210</v>
      </c>
      <c r="F108" s="1">
        <f>SUM(C108:E108)</f>
        <v>3790</v>
      </c>
    </row>
    <row r="110" spans="2:6" ht="16.5" thickBot="1" x14ac:dyDescent="0.3">
      <c r="B110" s="32" t="s">
        <v>33</v>
      </c>
      <c r="C110" s="32">
        <f>C102+C108</f>
        <v>5450</v>
      </c>
      <c r="D110" s="32">
        <f>D102+D108</f>
        <v>5275</v>
      </c>
      <c r="E110" s="32">
        <f>E102+E108</f>
        <v>5115</v>
      </c>
      <c r="F110" s="32">
        <f>F102+F108</f>
        <v>5115</v>
      </c>
    </row>
    <row r="111" spans="2:6" ht="16.5" thickTop="1" x14ac:dyDescent="0.25"/>
    <row r="114" spans="2:4" x14ac:dyDescent="0.25">
      <c r="B114" s="88" t="s">
        <v>254</v>
      </c>
      <c r="C114" s="86"/>
      <c r="D114" s="89"/>
    </row>
    <row r="115" spans="2:4" x14ac:dyDescent="0.25">
      <c r="B115" s="38" t="s">
        <v>212</v>
      </c>
      <c r="C115" s="29"/>
      <c r="D115" s="43">
        <f>SUM(C19:C21)</f>
        <v>235000</v>
      </c>
    </row>
    <row r="116" spans="2:4" x14ac:dyDescent="0.25">
      <c r="B116" s="39" t="s">
        <v>41</v>
      </c>
      <c r="D116" s="44">
        <f>-D115*C16</f>
        <v>-164500</v>
      </c>
    </row>
    <row r="117" spans="2:4" x14ac:dyDescent="0.25">
      <c r="B117" s="39" t="s">
        <v>42</v>
      </c>
      <c r="D117" s="40">
        <f>SUM(D115:D116)</f>
        <v>70500</v>
      </c>
    </row>
    <row r="118" spans="2:4" x14ac:dyDescent="0.25">
      <c r="B118" s="39" t="s">
        <v>213</v>
      </c>
      <c r="D118" s="40"/>
    </row>
    <row r="119" spans="2:4" x14ac:dyDescent="0.25">
      <c r="B119" s="54" t="s">
        <v>176</v>
      </c>
      <c r="C119" s="1">
        <f>-C35*3</f>
        <v>-36000</v>
      </c>
      <c r="D119" s="40"/>
    </row>
    <row r="120" spans="2:4" x14ac:dyDescent="0.25">
      <c r="B120" s="54" t="s">
        <v>236</v>
      </c>
      <c r="C120" s="1">
        <f>-C36*3</f>
        <v>-5400</v>
      </c>
      <c r="D120" s="40"/>
    </row>
    <row r="121" spans="2:4" x14ac:dyDescent="0.25">
      <c r="B121" s="54" t="s">
        <v>250</v>
      </c>
      <c r="C121" s="1">
        <f>-C37*D115</f>
        <v>-18800</v>
      </c>
      <c r="D121" s="40"/>
    </row>
    <row r="122" spans="2:4" x14ac:dyDescent="0.25">
      <c r="B122" s="54" t="s">
        <v>24</v>
      </c>
      <c r="C122" s="6">
        <f>-C38</f>
        <v>-2400</v>
      </c>
      <c r="D122" s="44">
        <f>SUM(C119:C122)</f>
        <v>-62600</v>
      </c>
    </row>
    <row r="123" spans="2:4" x14ac:dyDescent="0.25">
      <c r="B123" s="39" t="s">
        <v>214</v>
      </c>
      <c r="C123" s="6"/>
      <c r="D123" s="40">
        <f>SUM(D117:D122)</f>
        <v>7900</v>
      </c>
    </row>
    <row r="124" spans="2:4" x14ac:dyDescent="0.25">
      <c r="B124" s="39" t="s">
        <v>215</v>
      </c>
      <c r="D124" s="44">
        <f>F107</f>
        <v>-210</v>
      </c>
    </row>
    <row r="125" spans="2:4" x14ac:dyDescent="0.25">
      <c r="B125" s="41" t="s">
        <v>43</v>
      </c>
      <c r="C125" s="12"/>
      <c r="D125" s="42">
        <f>SUM(D123:D124)</f>
        <v>7690</v>
      </c>
    </row>
    <row r="129" spans="2:3" x14ac:dyDescent="0.25">
      <c r="B129" s="90" t="s">
        <v>217</v>
      </c>
      <c r="C129" s="87"/>
    </row>
    <row r="130" spans="2:3" x14ac:dyDescent="0.25">
      <c r="B130" s="38" t="s">
        <v>46</v>
      </c>
      <c r="C130" s="43">
        <f>F110</f>
        <v>5115</v>
      </c>
    </row>
    <row r="131" spans="2:3" x14ac:dyDescent="0.25">
      <c r="B131" s="39" t="s">
        <v>47</v>
      </c>
      <c r="C131" s="40">
        <f>C21*C25</f>
        <v>51000</v>
      </c>
    </row>
    <row r="132" spans="2:3" x14ac:dyDescent="0.25">
      <c r="B132" s="39" t="s">
        <v>218</v>
      </c>
      <c r="C132" s="40">
        <f>F64</f>
        <v>7700</v>
      </c>
    </row>
    <row r="133" spans="2:3" x14ac:dyDescent="0.25">
      <c r="B133" s="39" t="s">
        <v>219</v>
      </c>
      <c r="C133" s="40">
        <f>C7+C41+C42-C38</f>
        <v>119485</v>
      </c>
    </row>
    <row r="134" spans="2:3" x14ac:dyDescent="0.25">
      <c r="B134" s="52" t="s">
        <v>3</v>
      </c>
      <c r="C134" s="48">
        <f>SUM(C130:C133)</f>
        <v>183300</v>
      </c>
    </row>
    <row r="135" spans="2:3" x14ac:dyDescent="0.25">
      <c r="B135" s="90" t="s">
        <v>64</v>
      </c>
      <c r="C135" s="87"/>
    </row>
    <row r="136" spans="2:3" x14ac:dyDescent="0.25">
      <c r="B136" s="38" t="s">
        <v>48</v>
      </c>
      <c r="C136" s="43">
        <f>E67*C32</f>
        <v>41475</v>
      </c>
    </row>
    <row r="137" spans="2:3" x14ac:dyDescent="0.25">
      <c r="B137" s="39" t="s">
        <v>255</v>
      </c>
      <c r="C137" s="40">
        <f>F105+F106</f>
        <v>4000</v>
      </c>
    </row>
    <row r="138" spans="2:3" x14ac:dyDescent="0.25">
      <c r="B138" s="39" t="s">
        <v>50</v>
      </c>
      <c r="C138" s="40">
        <v>100000</v>
      </c>
    </row>
    <row r="139" spans="2:3" x14ac:dyDescent="0.25">
      <c r="B139" s="41" t="s">
        <v>49</v>
      </c>
      <c r="C139" s="42">
        <f>30135+D125</f>
        <v>37825</v>
      </c>
    </row>
    <row r="140" spans="2:3" x14ac:dyDescent="0.25">
      <c r="B140" s="45" t="s">
        <v>3</v>
      </c>
      <c r="C140" s="46">
        <f>SUM(C136:C139)</f>
        <v>183300</v>
      </c>
    </row>
  </sheetData>
  <mergeCells count="10">
    <mergeCell ref="C90:E90"/>
    <mergeCell ref="B114:D114"/>
    <mergeCell ref="B129:C129"/>
    <mergeCell ref="B135:C135"/>
    <mergeCell ref="B3:C3"/>
    <mergeCell ref="B9:C9"/>
    <mergeCell ref="C54:E54"/>
    <mergeCell ref="C61:E61"/>
    <mergeCell ref="C71:E71"/>
    <mergeCell ref="C81:E81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DCEC8-E9A3-4589-B4AC-2CF398C333CD}">
  <dimension ref="B2:G146"/>
  <sheetViews>
    <sheetView workbookViewId="0">
      <selection activeCell="I29" sqref="I29"/>
    </sheetView>
  </sheetViews>
  <sheetFormatPr defaultColWidth="10.75" defaultRowHeight="15.75" x14ac:dyDescent="0.25"/>
  <cols>
    <col min="1" max="1" width="10.75" style="1"/>
    <col min="2" max="2" width="24.5" style="1" customWidth="1"/>
    <col min="3" max="3" width="10.5" style="1" bestFit="1" customWidth="1"/>
    <col min="4" max="4" width="11.5" style="1" bestFit="1" customWidth="1"/>
    <col min="5" max="5" width="10.5" style="1" bestFit="1" customWidth="1"/>
    <col min="6" max="16384" width="10.75" style="1"/>
  </cols>
  <sheetData>
    <row r="2" spans="2:3" x14ac:dyDescent="0.25">
      <c r="B2" s="90" t="s">
        <v>217</v>
      </c>
      <c r="C2" s="87"/>
    </row>
    <row r="3" spans="2:3" x14ac:dyDescent="0.25">
      <c r="B3" s="38" t="s">
        <v>46</v>
      </c>
      <c r="C3" s="43">
        <v>9000</v>
      </c>
    </row>
    <row r="4" spans="2:3" x14ac:dyDescent="0.25">
      <c r="B4" s="39" t="s">
        <v>47</v>
      </c>
      <c r="C4" s="40">
        <v>48000</v>
      </c>
    </row>
    <row r="5" spans="2:3" x14ac:dyDescent="0.25">
      <c r="B5" s="39" t="s">
        <v>218</v>
      </c>
      <c r="C5" s="40">
        <v>12600</v>
      </c>
    </row>
    <row r="6" spans="2:3" x14ac:dyDescent="0.25">
      <c r="B6" s="39" t="s">
        <v>219</v>
      </c>
      <c r="C6" s="40">
        <v>214100</v>
      </c>
    </row>
    <row r="7" spans="2:3" x14ac:dyDescent="0.25">
      <c r="B7" s="52" t="s">
        <v>3</v>
      </c>
      <c r="C7" s="48">
        <f>SUM(C3:C6)</f>
        <v>283700</v>
      </c>
    </row>
    <row r="8" spans="2:3" x14ac:dyDescent="0.25">
      <c r="B8" s="90" t="s">
        <v>64</v>
      </c>
      <c r="C8" s="87"/>
    </row>
    <row r="9" spans="2:3" x14ac:dyDescent="0.25">
      <c r="B9" s="38" t="s">
        <v>48</v>
      </c>
      <c r="C9" s="43">
        <v>18300</v>
      </c>
    </row>
    <row r="10" spans="2:3" x14ac:dyDescent="0.25">
      <c r="B10" s="39" t="s">
        <v>50</v>
      </c>
      <c r="C10" s="40">
        <v>190000</v>
      </c>
    </row>
    <row r="11" spans="2:3" x14ac:dyDescent="0.25">
      <c r="B11" s="41" t="s">
        <v>49</v>
      </c>
      <c r="C11" s="42">
        <v>75400</v>
      </c>
    </row>
    <row r="12" spans="2:3" x14ac:dyDescent="0.25">
      <c r="B12" s="45" t="s">
        <v>3</v>
      </c>
      <c r="C12" s="46">
        <f>SUM(C9:C11)</f>
        <v>283700</v>
      </c>
    </row>
    <row r="14" spans="2:3" x14ac:dyDescent="0.25">
      <c r="B14" s="1" t="s">
        <v>256</v>
      </c>
      <c r="C14" s="1">
        <v>60000</v>
      </c>
    </row>
    <row r="15" spans="2:3" x14ac:dyDescent="0.25">
      <c r="B15" s="1" t="s">
        <v>226</v>
      </c>
      <c r="C15" s="1">
        <v>70000</v>
      </c>
    </row>
    <row r="16" spans="2:3" x14ac:dyDescent="0.25">
      <c r="B16" s="1" t="s">
        <v>257</v>
      </c>
      <c r="C16" s="1">
        <v>85000</v>
      </c>
    </row>
    <row r="17" spans="2:4" x14ac:dyDescent="0.25">
      <c r="B17" s="1" t="s">
        <v>258</v>
      </c>
      <c r="C17" s="1">
        <v>90000</v>
      </c>
    </row>
    <row r="18" spans="2:4" x14ac:dyDescent="0.25">
      <c r="B18" s="1" t="s">
        <v>259</v>
      </c>
      <c r="C18" s="1">
        <v>50000</v>
      </c>
    </row>
    <row r="20" spans="2:4" x14ac:dyDescent="0.25">
      <c r="B20" s="1" t="s">
        <v>227</v>
      </c>
      <c r="C20" s="66">
        <v>0.2</v>
      </c>
    </row>
    <row r="21" spans="2:4" x14ac:dyDescent="0.25">
      <c r="B21" s="1" t="s">
        <v>228</v>
      </c>
      <c r="C21" s="66">
        <v>0.8</v>
      </c>
    </row>
    <row r="22" spans="2:4" x14ac:dyDescent="0.25">
      <c r="B22" s="1" t="s">
        <v>229</v>
      </c>
    </row>
    <row r="24" spans="2:4" x14ac:dyDescent="0.25">
      <c r="B24" s="1" t="s">
        <v>42</v>
      </c>
      <c r="C24" s="66">
        <v>0.4</v>
      </c>
      <c r="D24" s="1" t="s">
        <v>220</v>
      </c>
    </row>
    <row r="25" spans="2:4" x14ac:dyDescent="0.25">
      <c r="B25" s="1" t="s">
        <v>221</v>
      </c>
      <c r="C25" s="66">
        <v>0.6</v>
      </c>
      <c r="D25" s="1" t="s">
        <v>220</v>
      </c>
    </row>
    <row r="27" spans="2:4" x14ac:dyDescent="0.25">
      <c r="B27" s="1" t="s">
        <v>175</v>
      </c>
    </row>
    <row r="28" spans="2:4" x14ac:dyDescent="0.25">
      <c r="B28" s="1" t="s">
        <v>178</v>
      </c>
      <c r="C28" s="1">
        <v>7500</v>
      </c>
    </row>
    <row r="29" spans="2:4" x14ac:dyDescent="0.25">
      <c r="B29" s="1" t="s">
        <v>260</v>
      </c>
      <c r="C29" s="66">
        <v>0.06</v>
      </c>
      <c r="D29" s="1" t="s">
        <v>220</v>
      </c>
    </row>
    <row r="30" spans="2:4" x14ac:dyDescent="0.25">
      <c r="B30" s="1" t="s">
        <v>23</v>
      </c>
      <c r="C30" s="1">
        <v>6000</v>
      </c>
    </row>
    <row r="31" spans="2:4" x14ac:dyDescent="0.25">
      <c r="B31" s="1" t="s">
        <v>250</v>
      </c>
      <c r="C31" s="66">
        <v>0.04</v>
      </c>
      <c r="D31" s="1" t="s">
        <v>220</v>
      </c>
    </row>
    <row r="32" spans="2:4" x14ac:dyDescent="0.25">
      <c r="B32" s="1" t="s">
        <v>261</v>
      </c>
      <c r="C32" s="1">
        <v>6000</v>
      </c>
      <c r="D32" s="1" t="s">
        <v>262</v>
      </c>
    </row>
    <row r="34" spans="2:4" x14ac:dyDescent="0.25">
      <c r="B34" s="1" t="s">
        <v>263</v>
      </c>
      <c r="C34" s="66">
        <v>0.3</v>
      </c>
      <c r="D34" s="1" t="s">
        <v>264</v>
      </c>
    </row>
    <row r="36" spans="2:4" x14ac:dyDescent="0.25">
      <c r="B36" s="1" t="s">
        <v>232</v>
      </c>
      <c r="C36" s="66"/>
    </row>
    <row r="37" spans="2:4" x14ac:dyDescent="0.25">
      <c r="B37" s="1" t="s">
        <v>233</v>
      </c>
      <c r="C37" s="66">
        <v>0.5</v>
      </c>
    </row>
    <row r="38" spans="2:4" x14ac:dyDescent="0.25">
      <c r="B38" s="1" t="s">
        <v>234</v>
      </c>
      <c r="C38" s="66">
        <v>0.5</v>
      </c>
    </row>
    <row r="40" spans="2:4" x14ac:dyDescent="0.25">
      <c r="B40" s="1" t="s">
        <v>253</v>
      </c>
    </row>
    <row r="41" spans="2:4" x14ac:dyDescent="0.25">
      <c r="B41" s="1" t="s">
        <v>164</v>
      </c>
      <c r="C41" s="1">
        <v>11500</v>
      </c>
    </row>
    <row r="42" spans="2:4" x14ac:dyDescent="0.25">
      <c r="B42" s="1" t="s">
        <v>165</v>
      </c>
      <c r="C42" s="1">
        <v>3000</v>
      </c>
    </row>
    <row r="44" spans="2:4" x14ac:dyDescent="0.25">
      <c r="B44" s="1" t="s">
        <v>265</v>
      </c>
      <c r="C44" s="1">
        <v>3500</v>
      </c>
    </row>
    <row r="46" spans="2:4" x14ac:dyDescent="0.25">
      <c r="B46" s="1" t="s">
        <v>240</v>
      </c>
      <c r="C46" s="1">
        <v>8000</v>
      </c>
    </row>
    <row r="48" spans="2:4" x14ac:dyDescent="0.25">
      <c r="B48" s="1" t="s">
        <v>35</v>
      </c>
    </row>
    <row r="49" spans="2:7" x14ac:dyDescent="0.25">
      <c r="B49" s="1" t="s">
        <v>191</v>
      </c>
      <c r="C49" s="1">
        <v>1000</v>
      </c>
    </row>
    <row r="50" spans="2:7" x14ac:dyDescent="0.25">
      <c r="B50" s="1" t="s">
        <v>192</v>
      </c>
      <c r="C50" s="1">
        <v>20000</v>
      </c>
    </row>
    <row r="51" spans="2:7" x14ac:dyDescent="0.25">
      <c r="B51" s="1" t="s">
        <v>266</v>
      </c>
      <c r="C51" s="66">
        <v>0.01</v>
      </c>
      <c r="D51" s="1" t="s">
        <v>267</v>
      </c>
    </row>
    <row r="55" spans="2:7" x14ac:dyDescent="0.25">
      <c r="C55" s="85" t="s">
        <v>207</v>
      </c>
      <c r="D55" s="85"/>
      <c r="E55" s="85"/>
      <c r="F55" s="8"/>
    </row>
    <row r="56" spans="2:7" x14ac:dyDescent="0.25">
      <c r="B56" s="1" t="s">
        <v>56</v>
      </c>
      <c r="C56" s="14" t="s">
        <v>164</v>
      </c>
      <c r="D56" s="14" t="s">
        <v>165</v>
      </c>
      <c r="E56" s="14" t="s">
        <v>166</v>
      </c>
      <c r="F56" s="14" t="s">
        <v>208</v>
      </c>
    </row>
    <row r="57" spans="2:7" x14ac:dyDescent="0.25">
      <c r="B57" s="1" t="s">
        <v>227</v>
      </c>
      <c r="C57" s="1">
        <f>C15*C20</f>
        <v>14000</v>
      </c>
      <c r="D57" s="1">
        <f>C16*C20</f>
        <v>17000</v>
      </c>
      <c r="E57" s="1">
        <f>C17*C20</f>
        <v>18000</v>
      </c>
      <c r="F57" s="1">
        <f>SUM(C57:E57)</f>
        <v>49000</v>
      </c>
    </row>
    <row r="58" spans="2:7" x14ac:dyDescent="0.25">
      <c r="B58" s="1" t="s">
        <v>228</v>
      </c>
      <c r="C58" s="1">
        <f>C14*C21</f>
        <v>48000</v>
      </c>
      <c r="D58" s="1">
        <f>C15*C21</f>
        <v>56000</v>
      </c>
      <c r="E58" s="1">
        <f>C16*C21</f>
        <v>68000</v>
      </c>
      <c r="F58" s="1">
        <f>SUM(C58:E58)</f>
        <v>172000</v>
      </c>
    </row>
    <row r="59" spans="2:7" ht="16.5" thickBot="1" x14ac:dyDescent="0.3">
      <c r="B59" s="1" t="s">
        <v>2</v>
      </c>
      <c r="C59" s="4">
        <f>SUM(C57:C58)</f>
        <v>62000</v>
      </c>
      <c r="D59" s="4">
        <f>SUM(D57:D58)</f>
        <v>73000</v>
      </c>
      <c r="E59" s="4">
        <f>SUM(E57:E58)</f>
        <v>86000</v>
      </c>
      <c r="F59" s="4">
        <f>SUM(F57:F58)</f>
        <v>221000</v>
      </c>
    </row>
    <row r="60" spans="2:7" ht="16.5" thickTop="1" x14ac:dyDescent="0.25"/>
    <row r="62" spans="2:7" x14ac:dyDescent="0.25">
      <c r="C62" s="85" t="s">
        <v>207</v>
      </c>
      <c r="D62" s="85"/>
      <c r="E62" s="85"/>
      <c r="F62" s="8"/>
    </row>
    <row r="63" spans="2:7" x14ac:dyDescent="0.25">
      <c r="B63" s="8" t="s">
        <v>268</v>
      </c>
      <c r="C63" s="14" t="s">
        <v>164</v>
      </c>
      <c r="D63" s="14" t="s">
        <v>165</v>
      </c>
      <c r="E63" s="14" t="s">
        <v>166</v>
      </c>
      <c r="F63" s="14" t="s">
        <v>208</v>
      </c>
      <c r="G63" s="14" t="s">
        <v>53</v>
      </c>
    </row>
    <row r="64" spans="2:7" x14ac:dyDescent="0.25">
      <c r="B64" s="1" t="s">
        <v>242</v>
      </c>
      <c r="C64" s="1">
        <f>C15*C25</f>
        <v>42000</v>
      </c>
      <c r="D64" s="1">
        <f>C16*C25</f>
        <v>51000</v>
      </c>
      <c r="E64" s="1">
        <f>C17*C25</f>
        <v>54000</v>
      </c>
      <c r="F64" s="1">
        <f>SUM(C64:E64)</f>
        <v>147000</v>
      </c>
      <c r="G64" s="1">
        <f>C18*C25</f>
        <v>30000</v>
      </c>
    </row>
    <row r="65" spans="2:6" x14ac:dyDescent="0.25">
      <c r="B65" s="1" t="s">
        <v>243</v>
      </c>
      <c r="C65" s="6">
        <f>D64*$C$34</f>
        <v>15300</v>
      </c>
      <c r="D65" s="6">
        <f>E64*$C$34</f>
        <v>16200</v>
      </c>
      <c r="E65" s="6">
        <f>G64*$C$34</f>
        <v>9000</v>
      </c>
      <c r="F65" s="6">
        <f>E65</f>
        <v>9000</v>
      </c>
    </row>
    <row r="66" spans="2:6" x14ac:dyDescent="0.25">
      <c r="B66" s="1" t="s">
        <v>201</v>
      </c>
      <c r="C66" s="1">
        <f>SUM(C64:C65)</f>
        <v>57300</v>
      </c>
      <c r="D66" s="1">
        <f>SUM(D64:D65)</f>
        <v>67200</v>
      </c>
      <c r="E66" s="1">
        <f>SUM(E64:E65)</f>
        <v>63000</v>
      </c>
      <c r="F66" s="1">
        <f>SUM(F64:F65)</f>
        <v>156000</v>
      </c>
    </row>
    <row r="67" spans="2:6" x14ac:dyDescent="0.25">
      <c r="B67" s="1" t="s">
        <v>244</v>
      </c>
      <c r="C67" s="1">
        <f>C5</f>
        <v>12600</v>
      </c>
      <c r="D67" s="1">
        <f>C65</f>
        <v>15300</v>
      </c>
      <c r="E67" s="1">
        <f>D65</f>
        <v>16200</v>
      </c>
      <c r="F67" s="1">
        <f>C67</f>
        <v>12600</v>
      </c>
    </row>
    <row r="68" spans="2:6" ht="16.5" thickBot="1" x14ac:dyDescent="0.3">
      <c r="B68" s="4" t="s">
        <v>245</v>
      </c>
      <c r="C68" s="4">
        <f>C66-C67</f>
        <v>44700</v>
      </c>
      <c r="D68" s="4">
        <f>D66-D67</f>
        <v>51900</v>
      </c>
      <c r="E68" s="4">
        <f>E66-E67</f>
        <v>46800</v>
      </c>
      <c r="F68" s="4">
        <f>F66-F67</f>
        <v>143400</v>
      </c>
    </row>
    <row r="69" spans="2:6" ht="16.5" thickTop="1" x14ac:dyDescent="0.25"/>
    <row r="72" spans="2:6" x14ac:dyDescent="0.25">
      <c r="C72" s="85" t="s">
        <v>207</v>
      </c>
      <c r="D72" s="85"/>
      <c r="E72" s="85"/>
      <c r="F72" s="8"/>
    </row>
    <row r="73" spans="2:6" x14ac:dyDescent="0.25">
      <c r="C73" s="14" t="s">
        <v>164</v>
      </c>
      <c r="D73" s="14" t="s">
        <v>165</v>
      </c>
      <c r="E73" s="14" t="s">
        <v>166</v>
      </c>
      <c r="F73" s="14" t="s">
        <v>208</v>
      </c>
    </row>
    <row r="74" spans="2:6" x14ac:dyDescent="0.25">
      <c r="B74" s="1" t="s">
        <v>249</v>
      </c>
      <c r="C74" s="1">
        <f>C9</f>
        <v>18300</v>
      </c>
      <c r="F74" s="1">
        <f>SUM(C74:E74)</f>
        <v>18300</v>
      </c>
    </row>
    <row r="75" spans="2:6" x14ac:dyDescent="0.25">
      <c r="B75" s="1" t="s">
        <v>269</v>
      </c>
      <c r="C75" s="1">
        <f>C68*C37</f>
        <v>22350</v>
      </c>
      <c r="D75" s="1">
        <f>C68*C38</f>
        <v>22350</v>
      </c>
      <c r="F75" s="1">
        <f>SUM(C75:E75)</f>
        <v>44700</v>
      </c>
    </row>
    <row r="76" spans="2:6" x14ac:dyDescent="0.25">
      <c r="B76" s="1" t="s">
        <v>270</v>
      </c>
      <c r="D76" s="1">
        <f>D68*C37</f>
        <v>25950</v>
      </c>
      <c r="E76" s="1">
        <f>D68*C38</f>
        <v>25950</v>
      </c>
      <c r="F76" s="1">
        <f>SUM(C76:E76)</f>
        <v>51900</v>
      </c>
    </row>
    <row r="77" spans="2:6" x14ac:dyDescent="0.25">
      <c r="B77" s="1" t="s">
        <v>271</v>
      </c>
      <c r="E77" s="1">
        <f>E68*C37</f>
        <v>23400</v>
      </c>
      <c r="F77" s="1">
        <f>SUM(C77:E77)</f>
        <v>23400</v>
      </c>
    </row>
    <row r="78" spans="2:6" ht="16.5" thickBot="1" x14ac:dyDescent="0.3">
      <c r="B78" s="4" t="s">
        <v>117</v>
      </c>
      <c r="C78" s="4">
        <f>SUM(C74:C77)</f>
        <v>40650</v>
      </c>
      <c r="D78" s="4">
        <f>SUM(D74:D77)</f>
        <v>48300</v>
      </c>
      <c r="E78" s="4">
        <f>SUM(E74:E77)</f>
        <v>49350</v>
      </c>
      <c r="F78" s="4">
        <f>SUM(F74:F77)</f>
        <v>138300</v>
      </c>
    </row>
    <row r="79" spans="2:6" ht="16.5" thickTop="1" x14ac:dyDescent="0.25"/>
    <row r="82" spans="2:6" x14ac:dyDescent="0.25">
      <c r="C82" s="85" t="s">
        <v>207</v>
      </c>
      <c r="D82" s="85"/>
      <c r="E82" s="85"/>
      <c r="F82" s="8"/>
    </row>
    <row r="83" spans="2:6" x14ac:dyDescent="0.25">
      <c r="C83" s="14" t="s">
        <v>164</v>
      </c>
      <c r="D83" s="14" t="s">
        <v>165</v>
      </c>
      <c r="E83" s="14" t="s">
        <v>166</v>
      </c>
      <c r="F83" s="14" t="s">
        <v>208</v>
      </c>
    </row>
    <row r="84" spans="2:6" x14ac:dyDescent="0.25">
      <c r="B84" s="1" t="s">
        <v>178</v>
      </c>
      <c r="C84" s="1">
        <f>$C$28</f>
        <v>7500</v>
      </c>
      <c r="D84" s="1">
        <f>$C$28</f>
        <v>7500</v>
      </c>
      <c r="E84" s="1">
        <f>$C$28</f>
        <v>7500</v>
      </c>
      <c r="F84" s="1">
        <f>SUM(C84:E84)</f>
        <v>22500</v>
      </c>
    </row>
    <row r="85" spans="2:6" x14ac:dyDescent="0.25">
      <c r="B85" s="1" t="s">
        <v>260</v>
      </c>
      <c r="C85" s="1">
        <f>$C$29*C15</f>
        <v>4200</v>
      </c>
      <c r="D85" s="1">
        <f>$C$29*C16</f>
        <v>5100</v>
      </c>
      <c r="E85" s="1">
        <f>$C$29*C17</f>
        <v>5400</v>
      </c>
      <c r="F85" s="1">
        <f>SUM(C85:E85)</f>
        <v>14700</v>
      </c>
    </row>
    <row r="86" spans="2:6" x14ac:dyDescent="0.25">
      <c r="B86" s="1" t="s">
        <v>23</v>
      </c>
      <c r="C86" s="1">
        <f>$C$30</f>
        <v>6000</v>
      </c>
      <c r="D86" s="1">
        <f>$C$30</f>
        <v>6000</v>
      </c>
      <c r="E86" s="1">
        <f>$C$30</f>
        <v>6000</v>
      </c>
      <c r="F86" s="1">
        <f>SUM(C86:E86)</f>
        <v>18000</v>
      </c>
    </row>
    <row r="87" spans="2:6" x14ac:dyDescent="0.25">
      <c r="B87" s="1" t="s">
        <v>250</v>
      </c>
      <c r="C87" s="1">
        <f>$C$31*C15</f>
        <v>2800</v>
      </c>
      <c r="D87" s="1">
        <f>$C$31*C16</f>
        <v>3400</v>
      </c>
      <c r="E87" s="1">
        <f>$C$31*C17</f>
        <v>3600</v>
      </c>
      <c r="F87" s="6">
        <f>SUM(C87:E87)</f>
        <v>9800</v>
      </c>
    </row>
    <row r="88" spans="2:6" ht="16.5" thickBot="1" x14ac:dyDescent="0.3">
      <c r="B88" s="1" t="s">
        <v>61</v>
      </c>
      <c r="C88" s="4">
        <f>SUM(C84:C87)</f>
        <v>20500</v>
      </c>
      <c r="D88" s="4">
        <f>SUM(D84:D87)</f>
        <v>22000</v>
      </c>
      <c r="E88" s="4">
        <f>SUM(E84:E87)</f>
        <v>22500</v>
      </c>
      <c r="F88" s="4">
        <f>SUM(F84:F87)</f>
        <v>65000</v>
      </c>
    </row>
    <row r="89" spans="2:6" ht="16.5" thickTop="1" x14ac:dyDescent="0.25"/>
    <row r="92" spans="2:6" x14ac:dyDescent="0.25">
      <c r="C92" s="85" t="s">
        <v>207</v>
      </c>
      <c r="D92" s="85"/>
      <c r="E92" s="85"/>
      <c r="F92" s="8"/>
    </row>
    <row r="93" spans="2:6" x14ac:dyDescent="0.25">
      <c r="C93" s="14" t="s">
        <v>164</v>
      </c>
      <c r="D93" s="14" t="s">
        <v>165</v>
      </c>
      <c r="E93" s="14" t="s">
        <v>166</v>
      </c>
      <c r="F93" s="14" t="s">
        <v>208</v>
      </c>
    </row>
    <row r="94" spans="2:6" x14ac:dyDescent="0.25">
      <c r="B94" s="1" t="s">
        <v>28</v>
      </c>
      <c r="C94" s="1">
        <f>C3</f>
        <v>9000</v>
      </c>
      <c r="D94" s="1">
        <f>C116</f>
        <v>8350</v>
      </c>
      <c r="E94" s="1">
        <f>D116</f>
        <v>8050</v>
      </c>
      <c r="F94" s="1">
        <f>C94</f>
        <v>9000</v>
      </c>
    </row>
    <row r="95" spans="2:6" x14ac:dyDescent="0.25">
      <c r="B95" s="1" t="s">
        <v>29</v>
      </c>
      <c r="C95" s="6">
        <f>C59</f>
        <v>62000</v>
      </c>
      <c r="D95" s="6">
        <f>D59</f>
        <v>73000</v>
      </c>
      <c r="E95" s="6">
        <f>E59</f>
        <v>86000</v>
      </c>
      <c r="F95" s="6">
        <f>SUM(C95:E95)</f>
        <v>221000</v>
      </c>
    </row>
    <row r="96" spans="2:6" x14ac:dyDescent="0.25">
      <c r="B96" s="8" t="s">
        <v>30</v>
      </c>
      <c r="C96" s="8">
        <f>SUM(C94:C95)</f>
        <v>71000</v>
      </c>
      <c r="D96" s="8">
        <f>SUM(D94:D95)</f>
        <v>81350</v>
      </c>
      <c r="E96" s="8">
        <f>SUM(E94:E95)</f>
        <v>94050</v>
      </c>
      <c r="F96" s="8">
        <f>SUM(F94:F95)</f>
        <v>230000</v>
      </c>
    </row>
    <row r="98" spans="2:6" x14ac:dyDescent="0.25">
      <c r="B98" s="1" t="s">
        <v>31</v>
      </c>
    </row>
    <row r="99" spans="2:6" x14ac:dyDescent="0.25">
      <c r="B99" s="7" t="s">
        <v>209</v>
      </c>
      <c r="C99" s="1">
        <f>C78</f>
        <v>40650</v>
      </c>
      <c r="D99" s="1">
        <f>D78</f>
        <v>48300</v>
      </c>
      <c r="E99" s="1">
        <f>E78</f>
        <v>49350</v>
      </c>
      <c r="F99" s="1">
        <f t="shared" ref="F99:F105" si="0">SUM(C99:E99)</f>
        <v>138300</v>
      </c>
    </row>
    <row r="100" spans="2:6" x14ac:dyDescent="0.25">
      <c r="B100" s="7" t="str">
        <f t="shared" ref="B100:E103" si="1">B84</f>
        <v>Salarios</v>
      </c>
      <c r="C100" s="1">
        <f t="shared" si="1"/>
        <v>7500</v>
      </c>
      <c r="D100" s="1">
        <f t="shared" si="1"/>
        <v>7500</v>
      </c>
      <c r="E100" s="1">
        <f t="shared" si="1"/>
        <v>7500</v>
      </c>
      <c r="F100" s="1">
        <f t="shared" si="0"/>
        <v>22500</v>
      </c>
    </row>
    <row r="101" spans="2:6" x14ac:dyDescent="0.25">
      <c r="B101" s="7" t="str">
        <f t="shared" si="1"/>
        <v>Expedicao</v>
      </c>
      <c r="C101" s="1">
        <f t="shared" si="1"/>
        <v>4200</v>
      </c>
      <c r="D101" s="1">
        <f t="shared" si="1"/>
        <v>5100</v>
      </c>
      <c r="E101" s="1">
        <f t="shared" si="1"/>
        <v>5400</v>
      </c>
      <c r="F101" s="1">
        <f t="shared" si="0"/>
        <v>14700</v>
      </c>
    </row>
    <row r="102" spans="2:6" x14ac:dyDescent="0.25">
      <c r="B102" s="7" t="str">
        <f t="shared" si="1"/>
        <v>Propaganda</v>
      </c>
      <c r="C102" s="1">
        <f t="shared" si="1"/>
        <v>6000</v>
      </c>
      <c r="D102" s="1">
        <f t="shared" si="1"/>
        <v>6000</v>
      </c>
      <c r="E102" s="1">
        <f t="shared" si="1"/>
        <v>6000</v>
      </c>
      <c r="F102" s="1">
        <f t="shared" si="0"/>
        <v>18000</v>
      </c>
    </row>
    <row r="103" spans="2:6" x14ac:dyDescent="0.25">
      <c r="B103" s="7" t="str">
        <f t="shared" si="1"/>
        <v>Outras</v>
      </c>
      <c r="C103" s="1">
        <f t="shared" si="1"/>
        <v>2800</v>
      </c>
      <c r="D103" s="1">
        <f t="shared" si="1"/>
        <v>3400</v>
      </c>
      <c r="E103" s="1">
        <f t="shared" si="1"/>
        <v>3600</v>
      </c>
      <c r="F103" s="1">
        <f t="shared" si="0"/>
        <v>9800</v>
      </c>
    </row>
    <row r="104" spans="2:6" x14ac:dyDescent="0.25">
      <c r="B104" s="7" t="s">
        <v>253</v>
      </c>
      <c r="C104" s="1">
        <f>C41</f>
        <v>11500</v>
      </c>
      <c r="D104" s="1">
        <f>C42</f>
        <v>3000</v>
      </c>
      <c r="E104" s="1">
        <v>0</v>
      </c>
      <c r="F104" s="1">
        <f t="shared" si="0"/>
        <v>14500</v>
      </c>
    </row>
    <row r="105" spans="2:6" x14ac:dyDescent="0.25">
      <c r="B105" s="7" t="str">
        <f>B44</f>
        <v>Dividendos Junho</v>
      </c>
      <c r="C105" s="6">
        <v>0</v>
      </c>
      <c r="D105" s="6">
        <v>0</v>
      </c>
      <c r="E105" s="6">
        <f>C44</f>
        <v>3500</v>
      </c>
      <c r="F105" s="1">
        <f t="shared" si="0"/>
        <v>3500</v>
      </c>
    </row>
    <row r="106" spans="2:6" x14ac:dyDescent="0.25">
      <c r="B106" s="37" t="s">
        <v>117</v>
      </c>
      <c r="C106" s="8">
        <f>SUM(C99:C105)</f>
        <v>72650</v>
      </c>
      <c r="D106" s="8">
        <f>SUM(D99:D105)</f>
        <v>73300</v>
      </c>
      <c r="E106" s="8">
        <f>SUM(E99:E105)</f>
        <v>75350</v>
      </c>
      <c r="F106" s="8">
        <f>SUM(F99:F105)</f>
        <v>221300</v>
      </c>
    </row>
    <row r="108" spans="2:6" x14ac:dyDescent="0.25">
      <c r="B108" s="8" t="s">
        <v>39</v>
      </c>
      <c r="C108" s="8">
        <f>C96-C106</f>
        <v>-1650</v>
      </c>
      <c r="D108" s="8">
        <f>D96-D106</f>
        <v>8050</v>
      </c>
      <c r="E108" s="8">
        <f>E96-E106</f>
        <v>18700</v>
      </c>
      <c r="F108" s="8">
        <f>F96-F106</f>
        <v>8700</v>
      </c>
    </row>
    <row r="110" spans="2:6" x14ac:dyDescent="0.25">
      <c r="B110" s="1" t="s">
        <v>34</v>
      </c>
    </row>
    <row r="111" spans="2:6" x14ac:dyDescent="0.25">
      <c r="B111" s="7" t="s">
        <v>35</v>
      </c>
      <c r="C111" s="1">
        <v>10000</v>
      </c>
      <c r="D111" s="1">
        <v>0</v>
      </c>
      <c r="E111" s="1">
        <v>0</v>
      </c>
      <c r="F111" s="1">
        <f>SUM(C111:E111)</f>
        <v>10000</v>
      </c>
    </row>
    <row r="112" spans="2:6" x14ac:dyDescent="0.25">
      <c r="B112" s="7" t="s">
        <v>36</v>
      </c>
      <c r="C112" s="1">
        <v>0</v>
      </c>
      <c r="D112" s="1">
        <v>0</v>
      </c>
      <c r="E112" s="1">
        <f>-C111</f>
        <v>-10000</v>
      </c>
      <c r="F112" s="1">
        <f>SUM(C112:E112)</f>
        <v>-10000</v>
      </c>
    </row>
    <row r="113" spans="2:6" x14ac:dyDescent="0.25">
      <c r="B113" s="7" t="s">
        <v>37</v>
      </c>
      <c r="C113" s="6">
        <v>0</v>
      </c>
      <c r="D113" s="6">
        <v>0</v>
      </c>
      <c r="E113" s="6">
        <f>-C111*C51*3</f>
        <v>-300</v>
      </c>
      <c r="F113" s="6">
        <f>SUM(C113:E113)</f>
        <v>-300</v>
      </c>
    </row>
    <row r="114" spans="2:6" x14ac:dyDescent="0.25">
      <c r="B114" s="37" t="s">
        <v>38</v>
      </c>
      <c r="C114" s="1">
        <f>SUM(C111:C113)</f>
        <v>10000</v>
      </c>
      <c r="D114" s="1">
        <f>SUM(D111:D113)</f>
        <v>0</v>
      </c>
      <c r="E114" s="1">
        <f>SUM(E111:E113)</f>
        <v>-10300</v>
      </c>
      <c r="F114" s="1">
        <f>SUM(F111:F113)</f>
        <v>-300</v>
      </c>
    </row>
    <row r="116" spans="2:6" ht="16.5" thickBot="1" x14ac:dyDescent="0.3">
      <c r="B116" s="32" t="s">
        <v>33</v>
      </c>
      <c r="C116" s="32">
        <f>C108+C114</f>
        <v>8350</v>
      </c>
      <c r="D116" s="32">
        <f>D108+D114</f>
        <v>8050</v>
      </c>
      <c r="E116" s="32">
        <f>E108+E114</f>
        <v>8400</v>
      </c>
      <c r="F116" s="32">
        <f>F108+F114</f>
        <v>8400</v>
      </c>
    </row>
    <row r="117" spans="2:6" ht="16.5" thickTop="1" x14ac:dyDescent="0.25"/>
    <row r="120" spans="2:6" x14ac:dyDescent="0.25">
      <c r="B120" s="88" t="s">
        <v>254</v>
      </c>
      <c r="C120" s="86"/>
      <c r="D120" s="89"/>
    </row>
    <row r="121" spans="2:6" x14ac:dyDescent="0.25">
      <c r="B121" s="38" t="s">
        <v>212</v>
      </c>
      <c r="C121" s="29"/>
      <c r="D121" s="43">
        <f>SUM(C15:C17)</f>
        <v>245000</v>
      </c>
    </row>
    <row r="122" spans="2:6" x14ac:dyDescent="0.25">
      <c r="B122" s="39" t="s">
        <v>41</v>
      </c>
      <c r="D122" s="44">
        <f>-D121*C25</f>
        <v>-147000</v>
      </c>
    </row>
    <row r="123" spans="2:6" x14ac:dyDescent="0.25">
      <c r="B123" s="39" t="s">
        <v>42</v>
      </c>
      <c r="D123" s="40">
        <f>SUM(D121:D122)</f>
        <v>98000</v>
      </c>
    </row>
    <row r="124" spans="2:6" x14ac:dyDescent="0.25">
      <c r="B124" s="39" t="s">
        <v>213</v>
      </c>
      <c r="D124" s="40"/>
    </row>
    <row r="125" spans="2:6" x14ac:dyDescent="0.25">
      <c r="B125" s="54" t="s">
        <v>178</v>
      </c>
      <c r="C125" s="1">
        <f>-F100</f>
        <v>-22500</v>
      </c>
      <c r="D125" s="40"/>
    </row>
    <row r="126" spans="2:6" x14ac:dyDescent="0.25">
      <c r="B126" s="54" t="s">
        <v>260</v>
      </c>
      <c r="C126" s="1">
        <f>-F101</f>
        <v>-14700</v>
      </c>
      <c r="D126" s="40"/>
    </row>
    <row r="127" spans="2:6" x14ac:dyDescent="0.25">
      <c r="B127" s="54" t="s">
        <v>23</v>
      </c>
      <c r="C127" s="1">
        <f>-F102</f>
        <v>-18000</v>
      </c>
      <c r="D127" s="40"/>
    </row>
    <row r="128" spans="2:6" x14ac:dyDescent="0.25">
      <c r="B128" s="54" t="s">
        <v>250</v>
      </c>
      <c r="C128" s="1">
        <f>-F103</f>
        <v>-9800</v>
      </c>
      <c r="D128" s="44"/>
    </row>
    <row r="129" spans="2:4" x14ac:dyDescent="0.25">
      <c r="B129" s="54" t="s">
        <v>24</v>
      </c>
      <c r="C129" s="6">
        <f>-C32</f>
        <v>-6000</v>
      </c>
      <c r="D129" s="44">
        <f>SUM(C125:C129)</f>
        <v>-71000</v>
      </c>
    </row>
    <row r="130" spans="2:4" x14ac:dyDescent="0.25">
      <c r="B130" s="39" t="s">
        <v>214</v>
      </c>
      <c r="C130" s="6"/>
      <c r="D130" s="40">
        <f>SUM(D123:D129)</f>
        <v>27000</v>
      </c>
    </row>
    <row r="131" spans="2:4" x14ac:dyDescent="0.25">
      <c r="B131" s="39" t="s">
        <v>215</v>
      </c>
      <c r="D131" s="44">
        <f>F113</f>
        <v>-300</v>
      </c>
    </row>
    <row r="132" spans="2:4" x14ac:dyDescent="0.25">
      <c r="B132" s="41" t="s">
        <v>43</v>
      </c>
      <c r="C132" s="12"/>
      <c r="D132" s="42">
        <f>SUM(D130:D131)</f>
        <v>26700</v>
      </c>
    </row>
    <row r="136" spans="2:4" x14ac:dyDescent="0.25">
      <c r="B136" s="90" t="s">
        <v>217</v>
      </c>
      <c r="C136" s="87"/>
    </row>
    <row r="137" spans="2:4" x14ac:dyDescent="0.25">
      <c r="B137" s="38" t="s">
        <v>46</v>
      </c>
      <c r="C137" s="43">
        <f>F116</f>
        <v>8400</v>
      </c>
    </row>
    <row r="138" spans="2:4" x14ac:dyDescent="0.25">
      <c r="B138" s="39" t="s">
        <v>47</v>
      </c>
      <c r="C138" s="40">
        <f>C17*C21</f>
        <v>72000</v>
      </c>
    </row>
    <row r="139" spans="2:4" x14ac:dyDescent="0.25">
      <c r="B139" s="39" t="s">
        <v>218</v>
      </c>
      <c r="C139" s="40">
        <f>F65</f>
        <v>9000</v>
      </c>
    </row>
    <row r="140" spans="2:4" x14ac:dyDescent="0.25">
      <c r="B140" s="39" t="s">
        <v>219</v>
      </c>
      <c r="C140" s="40">
        <f>C6+C41+C42-C32</f>
        <v>222600</v>
      </c>
    </row>
    <row r="141" spans="2:4" x14ac:dyDescent="0.25">
      <c r="B141" s="52" t="s">
        <v>3</v>
      </c>
      <c r="C141" s="48">
        <f>SUM(C137:C140)</f>
        <v>312000</v>
      </c>
    </row>
    <row r="142" spans="2:4" x14ac:dyDescent="0.25">
      <c r="B142" s="90" t="s">
        <v>64</v>
      </c>
      <c r="C142" s="87"/>
    </row>
    <row r="143" spans="2:4" x14ac:dyDescent="0.25">
      <c r="B143" s="38" t="s">
        <v>48</v>
      </c>
      <c r="C143" s="43">
        <f>E68*C38</f>
        <v>23400</v>
      </c>
    </row>
    <row r="144" spans="2:4" x14ac:dyDescent="0.25">
      <c r="B144" s="39" t="s">
        <v>50</v>
      </c>
      <c r="C144" s="40">
        <f>C10</f>
        <v>190000</v>
      </c>
    </row>
    <row r="145" spans="2:3" x14ac:dyDescent="0.25">
      <c r="B145" s="41" t="s">
        <v>49</v>
      </c>
      <c r="C145" s="42">
        <f>C11+D132-C44</f>
        <v>98600</v>
      </c>
    </row>
    <row r="146" spans="2:3" x14ac:dyDescent="0.25">
      <c r="B146" s="45" t="s">
        <v>3</v>
      </c>
      <c r="C146" s="46">
        <f>SUM(C143:C145)</f>
        <v>312000</v>
      </c>
    </row>
  </sheetData>
  <mergeCells count="10">
    <mergeCell ref="C92:E92"/>
    <mergeCell ref="B120:D120"/>
    <mergeCell ref="B136:C136"/>
    <mergeCell ref="B142:C142"/>
    <mergeCell ref="B2:C2"/>
    <mergeCell ref="B8:C8"/>
    <mergeCell ref="C55:E55"/>
    <mergeCell ref="C62:E62"/>
    <mergeCell ref="C72:E72"/>
    <mergeCell ref="C82:E82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9B08-A314-484F-B44B-40C00B75056D}">
  <dimension ref="B3:K154"/>
  <sheetViews>
    <sheetView workbookViewId="0"/>
  </sheetViews>
  <sheetFormatPr defaultColWidth="10.875" defaultRowHeight="15.75" x14ac:dyDescent="0.25"/>
  <cols>
    <col min="1" max="1" width="10.875" style="1"/>
    <col min="2" max="2" width="41.625" style="1" customWidth="1"/>
    <col min="3" max="3" width="11.5" style="1" bestFit="1" customWidth="1"/>
    <col min="4" max="4" width="11.875" style="1" bestFit="1" customWidth="1"/>
    <col min="5" max="5" width="10.875" style="1"/>
    <col min="6" max="6" width="11.875" style="1" bestFit="1" customWidth="1"/>
    <col min="7" max="7" width="10.875" style="1"/>
    <col min="8" max="8" width="11.875" style="1" bestFit="1" customWidth="1"/>
    <col min="9" max="16384" width="10.875" style="1"/>
  </cols>
  <sheetData>
    <row r="3" spans="2:11" x14ac:dyDescent="0.25">
      <c r="B3" s="1" t="s">
        <v>158</v>
      </c>
      <c r="C3" s="1">
        <v>10000</v>
      </c>
    </row>
    <row r="4" spans="2:11" x14ac:dyDescent="0.25">
      <c r="B4" s="1" t="s">
        <v>51</v>
      </c>
      <c r="C4" s="1">
        <v>8</v>
      </c>
    </row>
    <row r="6" spans="2:11" x14ac:dyDescent="0.25">
      <c r="C6" s="83" t="s">
        <v>159</v>
      </c>
      <c r="D6" s="83"/>
      <c r="E6" s="83"/>
      <c r="F6" s="83" t="s">
        <v>160</v>
      </c>
      <c r="G6" s="83"/>
      <c r="H6" s="83"/>
      <c r="I6" s="83"/>
      <c r="J6" s="83"/>
      <c r="K6" s="83"/>
    </row>
    <row r="7" spans="2:11" x14ac:dyDescent="0.25">
      <c r="C7" s="65" t="s">
        <v>161</v>
      </c>
      <c r="D7" s="65" t="s">
        <v>162</v>
      </c>
      <c r="E7" s="65" t="s">
        <v>163</v>
      </c>
      <c r="F7" s="65" t="s">
        <v>164</v>
      </c>
      <c r="G7" s="65" t="s">
        <v>165</v>
      </c>
      <c r="H7" s="65" t="s">
        <v>166</v>
      </c>
      <c r="I7" s="65" t="s">
        <v>53</v>
      </c>
      <c r="J7" s="65" t="s">
        <v>54</v>
      </c>
      <c r="K7" s="65" t="s">
        <v>55</v>
      </c>
    </row>
    <row r="8" spans="2:11" x14ac:dyDescent="0.25">
      <c r="B8" s="1" t="s">
        <v>40</v>
      </c>
      <c r="C8" s="2">
        <v>20000</v>
      </c>
      <c r="D8" s="2">
        <v>24000</v>
      </c>
      <c r="E8" s="2">
        <v>28000</v>
      </c>
      <c r="F8" s="2">
        <v>35000</v>
      </c>
      <c r="G8" s="2">
        <v>45000</v>
      </c>
      <c r="H8" s="2">
        <v>60000</v>
      </c>
      <c r="I8" s="2">
        <v>40000</v>
      </c>
      <c r="J8" s="2">
        <v>36000</v>
      </c>
      <c r="K8" s="2">
        <v>32000</v>
      </c>
    </row>
    <row r="11" spans="2:11" x14ac:dyDescent="0.25">
      <c r="B11" s="1" t="s">
        <v>167</v>
      </c>
      <c r="C11" s="66">
        <v>0.9</v>
      </c>
      <c r="D11" s="1" t="s">
        <v>168</v>
      </c>
    </row>
    <row r="13" spans="2:11" x14ac:dyDescent="0.25">
      <c r="B13" s="1" t="s">
        <v>62</v>
      </c>
      <c r="C13" s="1">
        <v>5</v>
      </c>
    </row>
    <row r="15" spans="2:11" x14ac:dyDescent="0.25">
      <c r="B15" s="1" t="s">
        <v>169</v>
      </c>
    </row>
    <row r="16" spans="2:11" x14ac:dyDescent="0.25">
      <c r="B16" s="1" t="s">
        <v>170</v>
      </c>
      <c r="C16" s="66">
        <v>0.5</v>
      </c>
    </row>
    <row r="17" spans="2:4" x14ac:dyDescent="0.25">
      <c r="B17" s="1" t="s">
        <v>171</v>
      </c>
      <c r="C17" s="66">
        <v>0.5</v>
      </c>
    </row>
    <row r="19" spans="2:4" x14ac:dyDescent="0.25">
      <c r="B19" s="1" t="s">
        <v>150</v>
      </c>
    </row>
    <row r="20" spans="2:4" x14ac:dyDescent="0.25">
      <c r="B20" s="1" t="s">
        <v>172</v>
      </c>
      <c r="C20" s="66">
        <v>0.25</v>
      </c>
    </row>
    <row r="21" spans="2:4" x14ac:dyDescent="0.25">
      <c r="B21" s="1" t="s">
        <v>173</v>
      </c>
      <c r="C21" s="66">
        <v>0.5</v>
      </c>
    </row>
    <row r="22" spans="2:4" x14ac:dyDescent="0.25">
      <c r="B22" s="1" t="s">
        <v>174</v>
      </c>
      <c r="C22" s="66">
        <v>0.25</v>
      </c>
    </row>
    <row r="24" spans="2:4" x14ac:dyDescent="0.25">
      <c r="B24" s="1" t="s">
        <v>175</v>
      </c>
    </row>
    <row r="25" spans="2:4" x14ac:dyDescent="0.25">
      <c r="B25" s="1" t="s">
        <v>176</v>
      </c>
      <c r="C25" s="1">
        <v>1</v>
      </c>
      <c r="D25" s="1" t="s">
        <v>177</v>
      </c>
    </row>
    <row r="26" spans="2:4" x14ac:dyDescent="0.25">
      <c r="B26" s="1" t="s">
        <v>178</v>
      </c>
      <c r="C26" s="1">
        <v>22000</v>
      </c>
    </row>
    <row r="27" spans="2:4" x14ac:dyDescent="0.25">
      <c r="B27" s="1" t="s">
        <v>179</v>
      </c>
      <c r="C27" s="1">
        <v>14000</v>
      </c>
    </row>
    <row r="28" spans="2:4" x14ac:dyDescent="0.25">
      <c r="B28" s="1" t="s">
        <v>111</v>
      </c>
      <c r="C28" s="1">
        <v>1200</v>
      </c>
    </row>
    <row r="29" spans="2:4" x14ac:dyDescent="0.25">
      <c r="B29" s="1" t="s">
        <v>24</v>
      </c>
      <c r="C29" s="1">
        <v>1500</v>
      </c>
    </row>
    <row r="30" spans="2:4" x14ac:dyDescent="0.25">
      <c r="B30" s="1" t="s">
        <v>180</v>
      </c>
      <c r="C30" s="1">
        <v>3000</v>
      </c>
    </row>
    <row r="32" spans="2:4" x14ac:dyDescent="0.25">
      <c r="B32" s="1" t="s">
        <v>181</v>
      </c>
      <c r="C32" s="1">
        <v>25000</v>
      </c>
    </row>
    <row r="34" spans="2:6" x14ac:dyDescent="0.25">
      <c r="B34" s="1" t="s">
        <v>182</v>
      </c>
      <c r="C34" s="1">
        <v>12000</v>
      </c>
    </row>
    <row r="37" spans="2:6" x14ac:dyDescent="0.25">
      <c r="B37" s="90" t="s">
        <v>63</v>
      </c>
      <c r="C37" s="87"/>
    </row>
    <row r="38" spans="2:6" x14ac:dyDescent="0.25">
      <c r="B38" s="38" t="s">
        <v>46</v>
      </c>
      <c r="C38" s="43">
        <v>14000</v>
      </c>
      <c r="E38" s="9" t="s">
        <v>162</v>
      </c>
      <c r="F38" s="9" t="s">
        <v>163</v>
      </c>
    </row>
    <row r="39" spans="2:6" x14ac:dyDescent="0.25">
      <c r="B39" s="39" t="s">
        <v>183</v>
      </c>
      <c r="C39" s="40">
        <v>216000</v>
      </c>
      <c r="D39" s="67" t="s">
        <v>184</v>
      </c>
      <c r="E39" s="9">
        <v>48000</v>
      </c>
      <c r="F39" s="9">
        <v>168000</v>
      </c>
    </row>
    <row r="40" spans="2:6" x14ac:dyDescent="0.25">
      <c r="B40" s="39" t="s">
        <v>185</v>
      </c>
      <c r="C40" s="40">
        <v>157500</v>
      </c>
    </row>
    <row r="41" spans="2:6" x14ac:dyDescent="0.25">
      <c r="B41" s="39" t="s">
        <v>186</v>
      </c>
      <c r="C41" s="40">
        <v>14400</v>
      </c>
    </row>
    <row r="42" spans="2:6" x14ac:dyDescent="0.25">
      <c r="B42" s="39" t="s">
        <v>187</v>
      </c>
      <c r="C42" s="40">
        <v>172700</v>
      </c>
    </row>
    <row r="43" spans="2:6" x14ac:dyDescent="0.25">
      <c r="B43" s="52" t="s">
        <v>3</v>
      </c>
      <c r="C43" s="48">
        <f>SUM(C38:C42)</f>
        <v>574600</v>
      </c>
    </row>
    <row r="44" spans="2:6" x14ac:dyDescent="0.25">
      <c r="B44" s="90" t="s">
        <v>64</v>
      </c>
      <c r="C44" s="87"/>
    </row>
    <row r="45" spans="2:6" x14ac:dyDescent="0.25">
      <c r="B45" s="38" t="s">
        <v>188</v>
      </c>
      <c r="C45" s="43">
        <v>85750</v>
      </c>
    </row>
    <row r="46" spans="2:6" x14ac:dyDescent="0.25">
      <c r="B46" s="39" t="s">
        <v>189</v>
      </c>
      <c r="C46" s="40">
        <v>12000</v>
      </c>
    </row>
    <row r="47" spans="2:6" x14ac:dyDescent="0.25">
      <c r="B47" s="39" t="s">
        <v>50</v>
      </c>
      <c r="C47" s="40">
        <v>300000</v>
      </c>
    </row>
    <row r="48" spans="2:6" x14ac:dyDescent="0.25">
      <c r="B48" s="39" t="s">
        <v>49</v>
      </c>
      <c r="C48" s="40">
        <v>176850</v>
      </c>
    </row>
    <row r="49" spans="2:10" x14ac:dyDescent="0.25">
      <c r="B49" s="52" t="s">
        <v>3</v>
      </c>
      <c r="C49" s="48">
        <f>SUM(C45:C48)</f>
        <v>574600</v>
      </c>
    </row>
    <row r="52" spans="2:10" x14ac:dyDescent="0.25">
      <c r="B52" s="1" t="s">
        <v>190</v>
      </c>
    </row>
    <row r="53" spans="2:10" x14ac:dyDescent="0.25">
      <c r="B53" s="1" t="s">
        <v>191</v>
      </c>
      <c r="C53" s="1">
        <v>1000</v>
      </c>
    </row>
    <row r="54" spans="2:10" x14ac:dyDescent="0.25">
      <c r="B54" s="1" t="s">
        <v>192</v>
      </c>
      <c r="C54" s="16">
        <v>40000</v>
      </c>
    </row>
    <row r="55" spans="2:10" x14ac:dyDescent="0.25">
      <c r="B55" s="1" t="s">
        <v>193</v>
      </c>
      <c r="C55" s="66">
        <v>0.01</v>
      </c>
    </row>
    <row r="57" spans="2:10" x14ac:dyDescent="0.25">
      <c r="B57" s="1" t="s">
        <v>194</v>
      </c>
    </row>
    <row r="58" spans="2:10" x14ac:dyDescent="0.25">
      <c r="B58" s="1" t="s">
        <v>195</v>
      </c>
    </row>
    <row r="60" spans="2:10" x14ac:dyDescent="0.25">
      <c r="B60" s="8" t="s">
        <v>196</v>
      </c>
      <c r="C60" s="3" t="s">
        <v>162</v>
      </c>
      <c r="D60" s="3" t="s">
        <v>163</v>
      </c>
      <c r="E60" s="68" t="s">
        <v>164</v>
      </c>
      <c r="F60" s="68" t="s">
        <v>165</v>
      </c>
      <c r="G60" s="68" t="s">
        <v>166</v>
      </c>
      <c r="H60" s="68" t="s">
        <v>5</v>
      </c>
      <c r="I60" s="69" t="s">
        <v>53</v>
      </c>
      <c r="J60" s="13" t="s">
        <v>54</v>
      </c>
    </row>
    <row r="61" spans="2:10" x14ac:dyDescent="0.25">
      <c r="B61" s="1" t="s">
        <v>7</v>
      </c>
      <c r="C61" s="2">
        <f>D8</f>
        <v>24000</v>
      </c>
      <c r="D61" s="2">
        <f>E8</f>
        <v>28000</v>
      </c>
      <c r="E61" s="70">
        <f>F8</f>
        <v>35000</v>
      </c>
      <c r="F61" s="70">
        <f>G8</f>
        <v>45000</v>
      </c>
      <c r="G61" s="70">
        <f>H8</f>
        <v>60000</v>
      </c>
      <c r="H61" s="70">
        <f>SUM(E61:G61)</f>
        <v>140000</v>
      </c>
      <c r="I61" s="2">
        <f>I8</f>
        <v>40000</v>
      </c>
      <c r="J61" s="2">
        <f>J8</f>
        <v>36000</v>
      </c>
    </row>
    <row r="62" spans="2:10" x14ac:dyDescent="0.25">
      <c r="B62" s="1" t="s">
        <v>0</v>
      </c>
      <c r="C62" s="1">
        <f t="shared" ref="C62:J62" si="0">$C$4</f>
        <v>8</v>
      </c>
      <c r="D62" s="1">
        <f t="shared" si="0"/>
        <v>8</v>
      </c>
      <c r="E62" s="71">
        <f t="shared" si="0"/>
        <v>8</v>
      </c>
      <c r="F62" s="71">
        <f t="shared" si="0"/>
        <v>8</v>
      </c>
      <c r="G62" s="71">
        <f t="shared" si="0"/>
        <v>8</v>
      </c>
      <c r="H62" s="71">
        <f t="shared" si="0"/>
        <v>8</v>
      </c>
      <c r="I62" s="1">
        <f t="shared" si="0"/>
        <v>8</v>
      </c>
      <c r="J62" s="1">
        <f t="shared" si="0"/>
        <v>8</v>
      </c>
    </row>
    <row r="63" spans="2:10" ht="16.5" thickBot="1" x14ac:dyDescent="0.3">
      <c r="B63" s="1" t="s">
        <v>1</v>
      </c>
      <c r="C63" s="4">
        <f t="shared" ref="C63:J63" si="1">+C61*C62</f>
        <v>192000</v>
      </c>
      <c r="D63" s="4">
        <f t="shared" si="1"/>
        <v>224000</v>
      </c>
      <c r="E63" s="72">
        <f t="shared" si="1"/>
        <v>280000</v>
      </c>
      <c r="F63" s="72">
        <f t="shared" si="1"/>
        <v>360000</v>
      </c>
      <c r="G63" s="72">
        <f t="shared" si="1"/>
        <v>480000</v>
      </c>
      <c r="H63" s="72">
        <f t="shared" si="1"/>
        <v>1120000</v>
      </c>
      <c r="I63" s="4">
        <f t="shared" si="1"/>
        <v>320000</v>
      </c>
      <c r="J63" s="4">
        <f t="shared" si="1"/>
        <v>288000</v>
      </c>
    </row>
    <row r="64" spans="2:10" ht="16.5" thickTop="1" x14ac:dyDescent="0.25"/>
    <row r="65" spans="2:8" x14ac:dyDescent="0.25">
      <c r="C65" s="85" t="s">
        <v>197</v>
      </c>
      <c r="D65" s="85"/>
      <c r="E65" s="85"/>
      <c r="F65" s="85"/>
    </row>
    <row r="66" spans="2:8" x14ac:dyDescent="0.25">
      <c r="B66" s="8" t="s">
        <v>56</v>
      </c>
      <c r="C66" s="23" t="s">
        <v>164</v>
      </c>
      <c r="D66" s="23" t="s">
        <v>165</v>
      </c>
      <c r="E66" s="23" t="s">
        <v>166</v>
      </c>
      <c r="F66" s="17" t="s">
        <v>198</v>
      </c>
    </row>
    <row r="67" spans="2:8" x14ac:dyDescent="0.25">
      <c r="B67" s="1" t="s">
        <v>162</v>
      </c>
      <c r="C67" s="13">
        <f>C63*C22</f>
        <v>48000</v>
      </c>
      <c r="D67" s="3"/>
      <c r="E67" s="3"/>
      <c r="F67" s="1">
        <f>SUM(C67:E67)</f>
        <v>48000</v>
      </c>
    </row>
    <row r="68" spans="2:8" x14ac:dyDescent="0.25">
      <c r="B68" s="1" t="s">
        <v>163</v>
      </c>
      <c r="C68" s="1">
        <f>D63*C21</f>
        <v>112000</v>
      </c>
      <c r="D68" s="1">
        <f>D63*C22</f>
        <v>56000</v>
      </c>
      <c r="F68" s="1">
        <f>SUM(C68:E68)</f>
        <v>168000</v>
      </c>
    </row>
    <row r="69" spans="2:8" x14ac:dyDescent="0.25">
      <c r="B69" s="1" t="s">
        <v>164</v>
      </c>
      <c r="C69" s="1">
        <f>E63*C20</f>
        <v>70000</v>
      </c>
      <c r="D69" s="1">
        <f>E63*C21</f>
        <v>140000</v>
      </c>
      <c r="E69" s="1">
        <f>E63*C22</f>
        <v>70000</v>
      </c>
      <c r="F69" s="1">
        <f>SUM(C69:E69)</f>
        <v>280000</v>
      </c>
    </row>
    <row r="70" spans="2:8" x14ac:dyDescent="0.25">
      <c r="B70" s="1" t="s">
        <v>165</v>
      </c>
      <c r="D70" s="1">
        <f>F63*C20</f>
        <v>90000</v>
      </c>
      <c r="E70" s="1">
        <f>F63*C21</f>
        <v>180000</v>
      </c>
      <c r="F70" s="1">
        <f>SUM(C70:E70)</f>
        <v>270000</v>
      </c>
    </row>
    <row r="71" spans="2:8" x14ac:dyDescent="0.25">
      <c r="B71" s="1" t="s">
        <v>166</v>
      </c>
      <c r="E71" s="1">
        <f>G63*C20</f>
        <v>120000</v>
      </c>
      <c r="F71" s="1">
        <f>SUM(C71:E71)</f>
        <v>120000</v>
      </c>
    </row>
    <row r="72" spans="2:8" ht="16.5" thickBot="1" x14ac:dyDescent="0.3">
      <c r="B72" s="1" t="s">
        <v>2</v>
      </c>
      <c r="C72" s="4">
        <f>SUM(C67:C71)</f>
        <v>230000</v>
      </c>
      <c r="D72" s="4">
        <f>SUM(D68:D71)</f>
        <v>286000</v>
      </c>
      <c r="E72" s="4">
        <f>SUM(E68:E71)</f>
        <v>370000</v>
      </c>
      <c r="F72" s="4">
        <f>SUM(F67:F71)</f>
        <v>886000</v>
      </c>
    </row>
    <row r="73" spans="2:8" ht="16.5" thickTop="1" x14ac:dyDescent="0.25"/>
    <row r="76" spans="2:8" x14ac:dyDescent="0.25">
      <c r="C76" s="85" t="s">
        <v>197</v>
      </c>
      <c r="D76" s="85"/>
      <c r="E76" s="85"/>
      <c r="F76" s="85"/>
      <c r="G76" s="5"/>
    </row>
    <row r="77" spans="2:8" x14ac:dyDescent="0.25">
      <c r="B77" s="23"/>
      <c r="C77" s="23" t="s">
        <v>164</v>
      </c>
      <c r="D77" s="23" t="s">
        <v>165</v>
      </c>
      <c r="E77" s="23" t="s">
        <v>166</v>
      </c>
      <c r="F77" s="17" t="s">
        <v>198</v>
      </c>
      <c r="G77" s="17" t="s">
        <v>53</v>
      </c>
      <c r="H77" s="17" t="s">
        <v>54</v>
      </c>
    </row>
    <row r="78" spans="2:8" x14ac:dyDescent="0.25">
      <c r="B78" s="1" t="s">
        <v>199</v>
      </c>
      <c r="C78" s="2">
        <f>E61</f>
        <v>35000</v>
      </c>
      <c r="D78" s="2">
        <f>F61</f>
        <v>45000</v>
      </c>
      <c r="E78" s="2">
        <f>G61</f>
        <v>60000</v>
      </c>
      <c r="F78" s="2">
        <f>SUM(C78:E78)</f>
        <v>140000</v>
      </c>
      <c r="G78" s="2">
        <f>I61</f>
        <v>40000</v>
      </c>
      <c r="H78" s="2">
        <f>J61</f>
        <v>36000</v>
      </c>
    </row>
    <row r="79" spans="2:8" x14ac:dyDescent="0.25">
      <c r="B79" s="1" t="s">
        <v>200</v>
      </c>
      <c r="C79" s="25">
        <f>$C$11*D78</f>
        <v>40500</v>
      </c>
      <c r="D79" s="25">
        <f>$C$11*E78</f>
        <v>54000</v>
      </c>
      <c r="E79" s="25">
        <f>$C$11*G78</f>
        <v>36000</v>
      </c>
      <c r="F79" s="25">
        <f>E79</f>
        <v>36000</v>
      </c>
      <c r="G79" s="25">
        <f>$C$11*H78</f>
        <v>32400</v>
      </c>
    </row>
    <row r="80" spans="2:8" x14ac:dyDescent="0.25">
      <c r="B80" s="1" t="s">
        <v>201</v>
      </c>
      <c r="C80" s="2">
        <f>SUM(C78:C79)</f>
        <v>75500</v>
      </c>
      <c r="D80" s="2">
        <f>SUM(D78:D79)</f>
        <v>99000</v>
      </c>
      <c r="E80" s="2">
        <f>SUM(E78:E79)</f>
        <v>96000</v>
      </c>
      <c r="F80" s="2">
        <f>SUM(F78:F79)</f>
        <v>176000</v>
      </c>
      <c r="G80" s="2">
        <f>SUM(G78:G79)</f>
        <v>72400</v>
      </c>
    </row>
    <row r="81" spans="2:7" x14ac:dyDescent="0.25">
      <c r="B81" s="1" t="s">
        <v>202</v>
      </c>
      <c r="C81" s="25">
        <f>C78*C11</f>
        <v>31500</v>
      </c>
      <c r="D81" s="25">
        <f>C79</f>
        <v>40500</v>
      </c>
      <c r="E81" s="25">
        <f>D79</f>
        <v>54000</v>
      </c>
      <c r="F81" s="25">
        <f>C81</f>
        <v>31500</v>
      </c>
      <c r="G81" s="25"/>
    </row>
    <row r="82" spans="2:7" x14ac:dyDescent="0.25">
      <c r="B82" s="1" t="s">
        <v>203</v>
      </c>
      <c r="C82" s="2">
        <f>C80-C81</f>
        <v>44000</v>
      </c>
      <c r="D82" s="2">
        <f>D80-D81</f>
        <v>58500</v>
      </c>
      <c r="E82" s="2">
        <f>E80-E81</f>
        <v>42000</v>
      </c>
      <c r="F82" s="2">
        <f>F80-F81</f>
        <v>144500</v>
      </c>
    </row>
    <row r="83" spans="2:7" x14ac:dyDescent="0.25">
      <c r="B83" s="1" t="s">
        <v>204</v>
      </c>
      <c r="C83" s="6">
        <f>$C$13</f>
        <v>5</v>
      </c>
      <c r="D83" s="6">
        <f>$C$13</f>
        <v>5</v>
      </c>
      <c r="E83" s="6">
        <f>$C$13</f>
        <v>5</v>
      </c>
      <c r="F83" s="6">
        <f>$C$13</f>
        <v>5</v>
      </c>
      <c r="G83" s="25"/>
    </row>
    <row r="84" spans="2:7" ht="16.5" thickBot="1" x14ac:dyDescent="0.3">
      <c r="B84" s="4" t="s">
        <v>205</v>
      </c>
      <c r="C84" s="4">
        <f>C82*C83</f>
        <v>220000</v>
      </c>
      <c r="D84" s="4">
        <f>D82*D83</f>
        <v>292500</v>
      </c>
      <c r="E84" s="4">
        <f>E82*E83</f>
        <v>210000</v>
      </c>
      <c r="F84" s="4">
        <f>F82*F83</f>
        <v>722500</v>
      </c>
      <c r="G84" s="2"/>
    </row>
    <row r="85" spans="2:7" ht="16.5" thickTop="1" x14ac:dyDescent="0.25"/>
    <row r="87" spans="2:7" x14ac:dyDescent="0.25">
      <c r="C87" s="85" t="s">
        <v>197</v>
      </c>
      <c r="D87" s="85"/>
      <c r="E87" s="85"/>
      <c r="F87" s="85"/>
    </row>
    <row r="88" spans="2:7" x14ac:dyDescent="0.25">
      <c r="B88" s="8" t="s">
        <v>206</v>
      </c>
      <c r="C88" s="23" t="s">
        <v>164</v>
      </c>
      <c r="D88" s="23" t="s">
        <v>165</v>
      </c>
      <c r="E88" s="23" t="s">
        <v>166</v>
      </c>
      <c r="F88" s="17" t="s">
        <v>198</v>
      </c>
    </row>
    <row r="89" spans="2:7" x14ac:dyDescent="0.25">
      <c r="B89" s="1" t="s">
        <v>163</v>
      </c>
      <c r="C89" s="1">
        <f>C45</f>
        <v>85750</v>
      </c>
      <c r="F89" s="1">
        <f>SUM(C89:E89)</f>
        <v>85750</v>
      </c>
    </row>
    <row r="90" spans="2:7" x14ac:dyDescent="0.25">
      <c r="B90" s="1" t="s">
        <v>164</v>
      </c>
      <c r="C90" s="1">
        <f>C84*C16</f>
        <v>110000</v>
      </c>
      <c r="D90" s="1">
        <f>C84*C17</f>
        <v>110000</v>
      </c>
      <c r="F90" s="1">
        <f>SUM(C90:E90)</f>
        <v>220000</v>
      </c>
    </row>
    <row r="91" spans="2:7" x14ac:dyDescent="0.25">
      <c r="B91" s="1" t="s">
        <v>165</v>
      </c>
      <c r="D91" s="1">
        <f>D84*C16</f>
        <v>146250</v>
      </c>
      <c r="E91" s="1">
        <f>D84*C17</f>
        <v>146250</v>
      </c>
      <c r="F91" s="1">
        <f>SUM(C91:E91)</f>
        <v>292500</v>
      </c>
    </row>
    <row r="92" spans="2:7" x14ac:dyDescent="0.25">
      <c r="B92" s="1" t="s">
        <v>166</v>
      </c>
      <c r="E92" s="1">
        <f>E84*C16</f>
        <v>105000</v>
      </c>
      <c r="F92" s="1">
        <f>SUM(C92:E92)</f>
        <v>105000</v>
      </c>
    </row>
    <row r="93" spans="2:7" ht="16.5" thickBot="1" x14ac:dyDescent="0.3">
      <c r="B93" s="4" t="s">
        <v>3</v>
      </c>
      <c r="C93" s="4">
        <f>SUM(C89:C92)</f>
        <v>195750</v>
      </c>
      <c r="D93" s="4">
        <f>SUM(D89:D92)</f>
        <v>256250</v>
      </c>
      <c r="E93" s="4">
        <f>SUM(E89:E92)</f>
        <v>251250</v>
      </c>
      <c r="F93" s="4">
        <f>SUM(F89:F92)</f>
        <v>703250</v>
      </c>
    </row>
    <row r="94" spans="2:7" ht="16.5" thickTop="1" x14ac:dyDescent="0.25"/>
    <row r="97" spans="2:6" x14ac:dyDescent="0.25">
      <c r="C97" s="85" t="s">
        <v>207</v>
      </c>
      <c r="D97" s="85"/>
      <c r="E97" s="85"/>
      <c r="F97" s="8"/>
    </row>
    <row r="98" spans="2:6" x14ac:dyDescent="0.25">
      <c r="C98" s="14" t="s">
        <v>164</v>
      </c>
      <c r="D98" s="14" t="s">
        <v>165</v>
      </c>
      <c r="E98" s="14" t="s">
        <v>166</v>
      </c>
      <c r="F98" s="14" t="s">
        <v>208</v>
      </c>
    </row>
    <row r="99" spans="2:6" x14ac:dyDescent="0.25">
      <c r="B99" s="1" t="s">
        <v>28</v>
      </c>
      <c r="C99" s="1">
        <f>C38</f>
        <v>14000</v>
      </c>
      <c r="D99" s="1">
        <f>C121</f>
        <v>10250</v>
      </c>
      <c r="E99" s="1">
        <f>D121</f>
        <v>10000</v>
      </c>
      <c r="F99" s="1">
        <f>C99</f>
        <v>14000</v>
      </c>
    </row>
    <row r="100" spans="2:6" x14ac:dyDescent="0.25">
      <c r="B100" s="1" t="s">
        <v>29</v>
      </c>
      <c r="C100" s="6">
        <f>C72</f>
        <v>230000</v>
      </c>
      <c r="D100" s="6">
        <f>D72</f>
        <v>286000</v>
      </c>
      <c r="E100" s="6">
        <f>E72</f>
        <v>370000</v>
      </c>
      <c r="F100" s="6">
        <f>SUM(C100:E100)</f>
        <v>886000</v>
      </c>
    </row>
    <row r="101" spans="2:6" x14ac:dyDescent="0.25">
      <c r="B101" s="8" t="s">
        <v>30</v>
      </c>
      <c r="C101" s="8">
        <f>SUM(C99:C100)</f>
        <v>244000</v>
      </c>
      <c r="D101" s="8">
        <f>SUM(D99:D100)</f>
        <v>296250</v>
      </c>
      <c r="E101" s="8">
        <f>SUM(E99:E100)</f>
        <v>380000</v>
      </c>
      <c r="F101" s="8">
        <f>SUM(F99:F100)</f>
        <v>900000</v>
      </c>
    </row>
    <row r="103" spans="2:6" x14ac:dyDescent="0.25">
      <c r="B103" s="1" t="s">
        <v>31</v>
      </c>
    </row>
    <row r="104" spans="2:6" x14ac:dyDescent="0.25">
      <c r="B104" s="7" t="s">
        <v>209</v>
      </c>
      <c r="C104" s="1">
        <f>C93</f>
        <v>195750</v>
      </c>
      <c r="D104" s="1">
        <f>D93</f>
        <v>256250</v>
      </c>
      <c r="E104" s="1">
        <f>E93</f>
        <v>251250</v>
      </c>
      <c r="F104" s="1">
        <f>SUM(C104:E104)</f>
        <v>703250</v>
      </c>
    </row>
    <row r="105" spans="2:6" x14ac:dyDescent="0.25">
      <c r="B105" s="7" t="str">
        <f>B25</f>
        <v>Comissoes</v>
      </c>
      <c r="C105" s="1">
        <f>$C$25*E61</f>
        <v>35000</v>
      </c>
      <c r="D105" s="1">
        <f>$C$25*F61</f>
        <v>45000</v>
      </c>
      <c r="E105" s="1">
        <f>$C$25*G61</f>
        <v>60000</v>
      </c>
      <c r="F105" s="1">
        <f>SUM(C105:E105)</f>
        <v>140000</v>
      </c>
    </row>
    <row r="106" spans="2:6" x14ac:dyDescent="0.25">
      <c r="B106" s="7" t="str">
        <f>B26</f>
        <v>Salarios</v>
      </c>
      <c r="C106" s="1">
        <f>$C$26</f>
        <v>22000</v>
      </c>
      <c r="D106" s="1">
        <f>$C$26</f>
        <v>22000</v>
      </c>
      <c r="E106" s="1">
        <f>$C$26</f>
        <v>22000</v>
      </c>
      <c r="F106" s="1">
        <f>SUM(C106:E106)</f>
        <v>66000</v>
      </c>
    </row>
    <row r="107" spans="2:6" x14ac:dyDescent="0.25">
      <c r="B107" s="7" t="str">
        <f>B27</f>
        <v>Utilidades</v>
      </c>
      <c r="C107" s="1">
        <f>$C$27</f>
        <v>14000</v>
      </c>
      <c r="D107" s="1">
        <f>$C$27</f>
        <v>14000</v>
      </c>
      <c r="E107" s="1">
        <f>$C$27</f>
        <v>14000</v>
      </c>
      <c r="F107" s="1">
        <f>SUM(C107:E107)</f>
        <v>42000</v>
      </c>
    </row>
    <row r="108" spans="2:6" x14ac:dyDescent="0.25">
      <c r="B108" s="7" t="str">
        <f>B30</f>
        <v>Diversas</v>
      </c>
      <c r="C108" s="1">
        <f>$C$30</f>
        <v>3000</v>
      </c>
      <c r="D108" s="1">
        <f>$C$30</f>
        <v>3000</v>
      </c>
      <c r="E108" s="1">
        <f>$C$30</f>
        <v>3000</v>
      </c>
      <c r="F108" s="1">
        <f>SUM(C108:E108)</f>
        <v>9000</v>
      </c>
    </row>
    <row r="109" spans="2:6" x14ac:dyDescent="0.25">
      <c r="B109" s="7" t="s">
        <v>210</v>
      </c>
      <c r="C109" s="1">
        <v>0</v>
      </c>
      <c r="D109" s="1">
        <f>C32</f>
        <v>25000</v>
      </c>
      <c r="E109" s="1">
        <v>0</v>
      </c>
      <c r="F109" s="1">
        <f>SUM(D109:E109)</f>
        <v>25000</v>
      </c>
    </row>
    <row r="110" spans="2:6" x14ac:dyDescent="0.25">
      <c r="B110" s="7" t="s">
        <v>116</v>
      </c>
      <c r="C110" s="6">
        <f>C34</f>
        <v>12000</v>
      </c>
      <c r="D110" s="6">
        <v>0</v>
      </c>
      <c r="E110" s="6">
        <v>0</v>
      </c>
      <c r="F110" s="1">
        <f>SUM(C110:E110)</f>
        <v>12000</v>
      </c>
    </row>
    <row r="111" spans="2:6" x14ac:dyDescent="0.25">
      <c r="B111" s="37" t="s">
        <v>117</v>
      </c>
      <c r="C111" s="73">
        <f>SUM(C104:C110)</f>
        <v>281750</v>
      </c>
      <c r="D111" s="73">
        <f>SUM(D104:D110)</f>
        <v>365250</v>
      </c>
      <c r="E111" s="73">
        <f>SUM(E104:E110)</f>
        <v>350250</v>
      </c>
      <c r="F111" s="8">
        <f>SUM(F104:F110)</f>
        <v>997250</v>
      </c>
    </row>
    <row r="113" spans="2:6" x14ac:dyDescent="0.25">
      <c r="B113" s="8" t="s">
        <v>39</v>
      </c>
      <c r="C113" s="8">
        <f>C101-C111</f>
        <v>-37750</v>
      </c>
      <c r="D113" s="8">
        <f>D101-D111</f>
        <v>-69000</v>
      </c>
      <c r="E113" s="8">
        <f>E101-E111</f>
        <v>29750</v>
      </c>
      <c r="F113" s="8">
        <f>F101-F111</f>
        <v>-97250</v>
      </c>
    </row>
    <row r="115" spans="2:6" x14ac:dyDescent="0.25">
      <c r="B115" s="1" t="s">
        <v>34</v>
      </c>
    </row>
    <row r="116" spans="2:6" x14ac:dyDescent="0.25">
      <c r="B116" s="7" t="s">
        <v>35</v>
      </c>
      <c r="C116" s="1">
        <v>48000</v>
      </c>
      <c r="D116" s="1">
        <v>79000</v>
      </c>
      <c r="E116" s="1">
        <v>0</v>
      </c>
      <c r="F116" s="1">
        <f>SUM(C116:E116)</f>
        <v>127000</v>
      </c>
    </row>
    <row r="117" spans="2:6" x14ac:dyDescent="0.25">
      <c r="B117" s="7" t="s">
        <v>36</v>
      </c>
      <c r="C117" s="1">
        <v>0</v>
      </c>
      <c r="D117" s="1">
        <v>0</v>
      </c>
      <c r="E117" s="1">
        <v>-16000</v>
      </c>
      <c r="F117" s="1">
        <f>SUM(C117:E117)</f>
        <v>-16000</v>
      </c>
    </row>
    <row r="118" spans="2:6" x14ac:dyDescent="0.25">
      <c r="B118" s="7" t="s">
        <v>37</v>
      </c>
      <c r="C118" s="1">
        <v>0</v>
      </c>
      <c r="D118" s="6">
        <v>0</v>
      </c>
      <c r="E118" s="6">
        <f>-C116*C55*3-D116*C55*2</f>
        <v>-3020</v>
      </c>
      <c r="F118" s="6">
        <f>SUM(C118:E118)</f>
        <v>-3020</v>
      </c>
    </row>
    <row r="119" spans="2:6" x14ac:dyDescent="0.25">
      <c r="B119" s="37" t="s">
        <v>38</v>
      </c>
      <c r="C119" s="1">
        <f>SUM(C116:C118)</f>
        <v>48000</v>
      </c>
      <c r="D119" s="1">
        <f>SUM(D116:D118)</f>
        <v>79000</v>
      </c>
      <c r="E119" s="1">
        <f>SUM(E116:E118)</f>
        <v>-19020</v>
      </c>
      <c r="F119" s="1">
        <f>SUM(F116:F118)</f>
        <v>107980</v>
      </c>
    </row>
    <row r="121" spans="2:6" ht="16.5" thickBot="1" x14ac:dyDescent="0.3">
      <c r="B121" s="32" t="s">
        <v>33</v>
      </c>
      <c r="C121" s="32">
        <f>C113+C119</f>
        <v>10250</v>
      </c>
      <c r="D121" s="32">
        <f>D113+D119</f>
        <v>10000</v>
      </c>
      <c r="E121" s="32">
        <f>E113+E119</f>
        <v>10730</v>
      </c>
      <c r="F121" s="32">
        <f>F113+F119</f>
        <v>10730</v>
      </c>
    </row>
    <row r="122" spans="2:6" ht="16.5" thickTop="1" x14ac:dyDescent="0.25"/>
    <row r="125" spans="2:6" x14ac:dyDescent="0.25">
      <c r="B125" s="90" t="s">
        <v>211</v>
      </c>
      <c r="C125" s="82"/>
      <c r="D125" s="87"/>
    </row>
    <row r="126" spans="2:6" x14ac:dyDescent="0.25">
      <c r="B126" s="38" t="s">
        <v>212</v>
      </c>
      <c r="C126" s="29"/>
      <c r="D126" s="43">
        <f>H63</f>
        <v>1120000</v>
      </c>
    </row>
    <row r="127" spans="2:6" x14ac:dyDescent="0.25">
      <c r="B127" s="39" t="s">
        <v>41</v>
      </c>
      <c r="D127" s="44">
        <f>-H61*C13</f>
        <v>-700000</v>
      </c>
    </row>
    <row r="128" spans="2:6" x14ac:dyDescent="0.25">
      <c r="B128" s="39" t="s">
        <v>42</v>
      </c>
      <c r="D128" s="40">
        <f>SUM(D126:D127)</f>
        <v>420000</v>
      </c>
    </row>
    <row r="129" spans="2:4" x14ac:dyDescent="0.25">
      <c r="B129" s="39" t="s">
        <v>213</v>
      </c>
      <c r="D129" s="40"/>
    </row>
    <row r="130" spans="2:4" x14ac:dyDescent="0.25">
      <c r="B130" s="54" t="s">
        <v>176</v>
      </c>
      <c r="C130" s="1">
        <f>-F105</f>
        <v>-140000</v>
      </c>
      <c r="D130" s="40"/>
    </row>
    <row r="131" spans="2:4" x14ac:dyDescent="0.25">
      <c r="B131" s="54" t="s">
        <v>178</v>
      </c>
      <c r="C131" s="1">
        <f>-F106</f>
        <v>-66000</v>
      </c>
      <c r="D131" s="40"/>
    </row>
    <row r="132" spans="2:4" x14ac:dyDescent="0.25">
      <c r="B132" s="54" t="s">
        <v>179</v>
      </c>
      <c r="C132" s="1">
        <f>-F107</f>
        <v>-42000</v>
      </c>
      <c r="D132" s="40"/>
    </row>
    <row r="133" spans="2:4" x14ac:dyDescent="0.25">
      <c r="B133" s="54" t="s">
        <v>111</v>
      </c>
      <c r="C133" s="1">
        <f>-C28*3</f>
        <v>-3600</v>
      </c>
      <c r="D133" s="40"/>
    </row>
    <row r="134" spans="2:4" x14ac:dyDescent="0.25">
      <c r="B134" s="54" t="s">
        <v>24</v>
      </c>
      <c r="C134" s="1">
        <f>-C29*3</f>
        <v>-4500</v>
      </c>
      <c r="D134" s="40"/>
    </row>
    <row r="135" spans="2:4" x14ac:dyDescent="0.25">
      <c r="B135" s="54" t="s">
        <v>180</v>
      </c>
      <c r="C135" s="6">
        <f>-F108</f>
        <v>-9000</v>
      </c>
      <c r="D135" s="44">
        <f>SUM(C130:C135)</f>
        <v>-265100</v>
      </c>
    </row>
    <row r="136" spans="2:4" x14ac:dyDescent="0.25">
      <c r="B136" s="39" t="s">
        <v>214</v>
      </c>
      <c r="D136" s="40">
        <f>SUM(D128:D135)</f>
        <v>154900</v>
      </c>
    </row>
    <row r="137" spans="2:4" x14ac:dyDescent="0.25">
      <c r="B137" s="39" t="s">
        <v>215</v>
      </c>
      <c r="D137" s="44">
        <f>F118</f>
        <v>-3020</v>
      </c>
    </row>
    <row r="138" spans="2:4" x14ac:dyDescent="0.25">
      <c r="B138" s="41" t="s">
        <v>43</v>
      </c>
      <c r="C138" s="12"/>
      <c r="D138" s="42">
        <f>SUM(D136:D137)</f>
        <v>151880</v>
      </c>
    </row>
    <row r="141" spans="2:4" x14ac:dyDescent="0.25">
      <c r="B141" s="90" t="s">
        <v>63</v>
      </c>
      <c r="C141" s="87"/>
    </row>
    <row r="142" spans="2:4" x14ac:dyDescent="0.25">
      <c r="B142" s="38" t="s">
        <v>46</v>
      </c>
      <c r="C142" s="43">
        <f>F121</f>
        <v>10730</v>
      </c>
    </row>
    <row r="143" spans="2:4" x14ac:dyDescent="0.25">
      <c r="B143" s="39" t="s">
        <v>183</v>
      </c>
      <c r="C143" s="40">
        <f>G63*(C21+C22)+F63*C22</f>
        <v>450000</v>
      </c>
    </row>
    <row r="144" spans="2:4" x14ac:dyDescent="0.25">
      <c r="B144" s="39" t="s">
        <v>185</v>
      </c>
      <c r="C144" s="40">
        <f>F79*C13</f>
        <v>180000</v>
      </c>
    </row>
    <row r="145" spans="2:3" x14ac:dyDescent="0.25">
      <c r="B145" s="39" t="s">
        <v>186</v>
      </c>
      <c r="C145" s="40">
        <f>C41-(C28*3)</f>
        <v>10800</v>
      </c>
    </row>
    <row r="146" spans="2:3" x14ac:dyDescent="0.25">
      <c r="B146" s="39" t="s">
        <v>187</v>
      </c>
      <c r="C146" s="40">
        <f>C42+C32-(C29*3)</f>
        <v>193200</v>
      </c>
    </row>
    <row r="147" spans="2:3" x14ac:dyDescent="0.25">
      <c r="B147" s="52" t="s">
        <v>3</v>
      </c>
      <c r="C147" s="48">
        <f>SUM(C142:C146)</f>
        <v>844730</v>
      </c>
    </row>
    <row r="148" spans="2:3" x14ac:dyDescent="0.25">
      <c r="B148" s="90" t="s">
        <v>64</v>
      </c>
      <c r="C148" s="87"/>
    </row>
    <row r="149" spans="2:3" x14ac:dyDescent="0.25">
      <c r="B149" s="38" t="s">
        <v>188</v>
      </c>
      <c r="C149" s="43">
        <f>E84*C17</f>
        <v>105000</v>
      </c>
    </row>
    <row r="150" spans="2:3" x14ac:dyDescent="0.25">
      <c r="B150" s="39" t="s">
        <v>189</v>
      </c>
      <c r="C150" s="40">
        <v>12000</v>
      </c>
    </row>
    <row r="151" spans="2:3" x14ac:dyDescent="0.25">
      <c r="B151" s="39" t="s">
        <v>216</v>
      </c>
      <c r="C151" s="40">
        <f>F116+F117</f>
        <v>111000</v>
      </c>
    </row>
    <row r="152" spans="2:3" x14ac:dyDescent="0.25">
      <c r="B152" s="39" t="s">
        <v>50</v>
      </c>
      <c r="C152" s="40">
        <v>300000</v>
      </c>
    </row>
    <row r="153" spans="2:3" x14ac:dyDescent="0.25">
      <c r="B153" s="39" t="s">
        <v>49</v>
      </c>
      <c r="C153" s="40">
        <f>C48+D138-C34</f>
        <v>316730</v>
      </c>
    </row>
    <row r="154" spans="2:3" x14ac:dyDescent="0.25">
      <c r="B154" s="52" t="s">
        <v>3</v>
      </c>
      <c r="C154" s="48">
        <f>SUM(C149:C153)</f>
        <v>844730</v>
      </c>
    </row>
  </sheetData>
  <mergeCells count="11">
    <mergeCell ref="C87:F87"/>
    <mergeCell ref="C97:E97"/>
    <mergeCell ref="B125:D125"/>
    <mergeCell ref="B141:C141"/>
    <mergeCell ref="B148:C148"/>
    <mergeCell ref="C76:F76"/>
    <mergeCell ref="C6:E6"/>
    <mergeCell ref="F6:K6"/>
    <mergeCell ref="B37:C37"/>
    <mergeCell ref="B44:C44"/>
    <mergeCell ref="C65:F65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2:H35"/>
  <sheetViews>
    <sheetView showGridLines="0" zoomScale="130" zoomScaleNormal="130" zoomScalePageLayoutView="130" workbookViewId="0">
      <selection activeCell="F8" sqref="F8"/>
    </sheetView>
  </sheetViews>
  <sheetFormatPr defaultColWidth="10.875" defaultRowHeight="15.75" x14ac:dyDescent="0.25"/>
  <cols>
    <col min="1" max="1" width="3.875" style="1" customWidth="1"/>
    <col min="2" max="2" width="40.5" style="1" bestFit="1" customWidth="1"/>
    <col min="3" max="5" width="10.875" style="1"/>
    <col min="6" max="6" width="17.125" style="1" customWidth="1"/>
    <col min="7" max="7" width="41.125" style="1" bestFit="1" customWidth="1"/>
    <col min="8" max="9" width="10.875" style="1"/>
    <col min="10" max="10" width="14" style="1" customWidth="1"/>
    <col min="11" max="16384" width="10.875" style="1"/>
  </cols>
  <sheetData>
    <row r="2" spans="2:8" x14ac:dyDescent="0.25">
      <c r="C2" s="18" t="s">
        <v>53</v>
      </c>
      <c r="D2" s="18" t="s">
        <v>54</v>
      </c>
      <c r="E2" s="18" t="s">
        <v>55</v>
      </c>
      <c r="G2" s="55" t="s">
        <v>28</v>
      </c>
      <c r="H2" s="55">
        <v>9000</v>
      </c>
    </row>
    <row r="3" spans="2:8" x14ac:dyDescent="0.25">
      <c r="B3" s="47" t="s">
        <v>151</v>
      </c>
      <c r="C3" s="29">
        <v>6500</v>
      </c>
      <c r="D3" s="29">
        <v>5250</v>
      </c>
      <c r="E3" s="29">
        <v>7400</v>
      </c>
      <c r="G3" s="8"/>
      <c r="H3" s="8"/>
    </row>
    <row r="4" spans="2:8" x14ac:dyDescent="0.25">
      <c r="B4" s="8" t="s">
        <v>157</v>
      </c>
      <c r="C4" s="6">
        <v>20000</v>
      </c>
      <c r="D4" s="6">
        <v>30000</v>
      </c>
      <c r="E4" s="6">
        <v>40000</v>
      </c>
      <c r="G4" s="60" t="s">
        <v>156</v>
      </c>
      <c r="H4" s="64">
        <v>0.1</v>
      </c>
    </row>
    <row r="5" spans="2:8" ht="16.5" thickBot="1" x14ac:dyDescent="0.3">
      <c r="B5" s="32" t="s">
        <v>1</v>
      </c>
      <c r="C5" s="4">
        <f>SUM(C3:C4)</f>
        <v>26500</v>
      </c>
      <c r="D5" s="4">
        <f>SUM(D3:D4)</f>
        <v>35250</v>
      </c>
      <c r="E5" s="4">
        <f>SUM(E3:E4)</f>
        <v>47400</v>
      </c>
      <c r="G5" s="63" t="s">
        <v>155</v>
      </c>
      <c r="H5" s="62">
        <v>0.7</v>
      </c>
    </row>
    <row r="6" spans="2:8" ht="16.5" thickTop="1" x14ac:dyDescent="0.25">
      <c r="G6" s="63" t="s">
        <v>154</v>
      </c>
      <c r="H6" s="62">
        <v>0.18</v>
      </c>
    </row>
    <row r="7" spans="2:8" x14ac:dyDescent="0.25">
      <c r="B7" s="49" t="s">
        <v>153</v>
      </c>
      <c r="C7" s="20" t="s">
        <v>55</v>
      </c>
      <c r="G7" s="58" t="s">
        <v>152</v>
      </c>
      <c r="H7" s="61">
        <v>0.02</v>
      </c>
    </row>
    <row r="8" spans="2:8" x14ac:dyDescent="0.25">
      <c r="B8" s="39" t="s">
        <v>151</v>
      </c>
      <c r="C8" s="40">
        <f>E3</f>
        <v>7400</v>
      </c>
    </row>
    <row r="9" spans="2:8" x14ac:dyDescent="0.25">
      <c r="B9" s="39" t="s">
        <v>150</v>
      </c>
      <c r="C9" s="40"/>
      <c r="G9" s="60" t="s">
        <v>149</v>
      </c>
      <c r="H9" s="59">
        <v>25000</v>
      </c>
    </row>
    <row r="10" spans="2:8" x14ac:dyDescent="0.25">
      <c r="B10" s="54" t="s">
        <v>53</v>
      </c>
      <c r="C10" s="40">
        <f>C4*H6</f>
        <v>3600</v>
      </c>
      <c r="G10" s="58" t="s">
        <v>148</v>
      </c>
      <c r="H10" s="61">
        <v>0.2</v>
      </c>
    </row>
    <row r="11" spans="2:8" x14ac:dyDescent="0.25">
      <c r="B11" s="54" t="s">
        <v>54</v>
      </c>
      <c r="C11" s="40">
        <f>D4*H5</f>
        <v>21000</v>
      </c>
    </row>
    <row r="12" spans="2:8" x14ac:dyDescent="0.25">
      <c r="B12" s="54" t="s">
        <v>55</v>
      </c>
      <c r="C12" s="44">
        <f>E4*H4</f>
        <v>4000</v>
      </c>
      <c r="G12" s="60" t="s">
        <v>147</v>
      </c>
      <c r="H12" s="59">
        <v>13000</v>
      </c>
    </row>
    <row r="13" spans="2:8" x14ac:dyDescent="0.25">
      <c r="B13" s="52" t="s">
        <v>2</v>
      </c>
      <c r="C13" s="48">
        <f>SUM(C8:C12)</f>
        <v>36000</v>
      </c>
      <c r="G13" s="58" t="s">
        <v>146</v>
      </c>
      <c r="H13" s="57">
        <v>4000</v>
      </c>
    </row>
    <row r="15" spans="2:8" x14ac:dyDescent="0.25">
      <c r="B15" s="49" t="s">
        <v>145</v>
      </c>
      <c r="C15" s="20" t="s">
        <v>55</v>
      </c>
      <c r="G15" s="60" t="s">
        <v>144</v>
      </c>
      <c r="H15" s="59">
        <v>16000</v>
      </c>
    </row>
    <row r="16" spans="2:8" x14ac:dyDescent="0.25">
      <c r="B16" s="39" t="s">
        <v>143</v>
      </c>
      <c r="C16" s="40">
        <f>H9*H10</f>
        <v>5000</v>
      </c>
      <c r="G16" s="58" t="s">
        <v>142</v>
      </c>
      <c r="H16" s="57"/>
    </row>
    <row r="17" spans="2:8" x14ac:dyDescent="0.25">
      <c r="B17" s="39" t="s">
        <v>141</v>
      </c>
      <c r="C17" s="44">
        <f>H15</f>
        <v>16000</v>
      </c>
    </row>
    <row r="18" spans="2:8" x14ac:dyDescent="0.25">
      <c r="B18" s="52" t="s">
        <v>3</v>
      </c>
      <c r="C18" s="48">
        <f>SUM(C16:C17)</f>
        <v>21000</v>
      </c>
      <c r="G18" s="60" t="s">
        <v>140</v>
      </c>
      <c r="H18" s="59">
        <v>18000</v>
      </c>
    </row>
    <row r="19" spans="2:8" x14ac:dyDescent="0.25">
      <c r="C19" s="6"/>
      <c r="G19" s="58" t="s">
        <v>139</v>
      </c>
      <c r="H19" s="57">
        <v>3000</v>
      </c>
    </row>
    <row r="20" spans="2:8" x14ac:dyDescent="0.25">
      <c r="B20" s="38"/>
      <c r="C20" s="56" t="s">
        <v>55</v>
      </c>
    </row>
    <row r="21" spans="2:8" x14ac:dyDescent="0.25">
      <c r="B21" s="39" t="s">
        <v>28</v>
      </c>
      <c r="C21" s="40">
        <f>H2</f>
        <v>9000</v>
      </c>
      <c r="G21" s="55" t="s">
        <v>138</v>
      </c>
      <c r="H21" s="55">
        <v>5000</v>
      </c>
    </row>
    <row r="22" spans="2:8" x14ac:dyDescent="0.25">
      <c r="B22" s="39" t="s">
        <v>29</v>
      </c>
      <c r="C22" s="44">
        <f>C13</f>
        <v>36000</v>
      </c>
    </row>
    <row r="23" spans="2:8" x14ac:dyDescent="0.25">
      <c r="B23" s="50" t="s">
        <v>30</v>
      </c>
      <c r="C23" s="51">
        <f>SUM(C21:C22)</f>
        <v>45000</v>
      </c>
    </row>
    <row r="24" spans="2:8" x14ac:dyDescent="0.25">
      <c r="B24" s="39" t="s">
        <v>137</v>
      </c>
      <c r="C24" s="40"/>
    </row>
    <row r="25" spans="2:8" x14ac:dyDescent="0.25">
      <c r="B25" s="54" t="s">
        <v>136</v>
      </c>
      <c r="C25" s="40">
        <f>H9*H10</f>
        <v>5000</v>
      </c>
    </row>
    <row r="26" spans="2:8" x14ac:dyDescent="0.25">
      <c r="B26" s="54" t="s">
        <v>135</v>
      </c>
      <c r="C26" s="40">
        <f>H15</f>
        <v>16000</v>
      </c>
    </row>
    <row r="27" spans="2:8" x14ac:dyDescent="0.25">
      <c r="B27" s="54" t="s">
        <v>134</v>
      </c>
      <c r="C27" s="40">
        <f>H12-H13</f>
        <v>9000</v>
      </c>
    </row>
    <row r="28" spans="2:8" x14ac:dyDescent="0.25">
      <c r="B28" s="54" t="s">
        <v>115</v>
      </c>
      <c r="C28" s="40">
        <f>H18</f>
        <v>18000</v>
      </c>
    </row>
    <row r="29" spans="2:8" x14ac:dyDescent="0.25">
      <c r="B29" s="54" t="s">
        <v>133</v>
      </c>
      <c r="C29" s="44">
        <f>H19</f>
        <v>3000</v>
      </c>
    </row>
    <row r="30" spans="2:8" x14ac:dyDescent="0.25">
      <c r="B30" s="53" t="s">
        <v>117</v>
      </c>
      <c r="C30" s="51">
        <f>SUM(C25:C29)</f>
        <v>51000</v>
      </c>
    </row>
    <row r="31" spans="2:8" x14ac:dyDescent="0.25">
      <c r="B31" s="39" t="s">
        <v>39</v>
      </c>
      <c r="C31" s="40">
        <f>C23-C30</f>
        <v>-6000</v>
      </c>
    </row>
    <row r="32" spans="2:8" x14ac:dyDescent="0.25">
      <c r="B32" s="39"/>
      <c r="C32" s="40"/>
    </row>
    <row r="33" spans="2:3" x14ac:dyDescent="0.25">
      <c r="B33" s="39" t="s">
        <v>35</v>
      </c>
      <c r="C33" s="40">
        <f>C35-C31</f>
        <v>11000</v>
      </c>
    </row>
    <row r="34" spans="2:3" x14ac:dyDescent="0.25">
      <c r="B34" s="39"/>
      <c r="C34" s="40"/>
    </row>
    <row r="35" spans="2:3" x14ac:dyDescent="0.25">
      <c r="B35" s="52" t="s">
        <v>33</v>
      </c>
      <c r="C35" s="48">
        <f>H21</f>
        <v>5000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acomp</vt:lpstr>
      <vt:lpstr>8.24</vt:lpstr>
      <vt:lpstr>8.26</vt:lpstr>
      <vt:lpstr>8.27</vt:lpstr>
      <vt:lpstr>8.29</vt:lpstr>
      <vt:lpstr>11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Bitti , Eugenio</dc:creator>
  <cp:lastModifiedBy>Eugenio Jose Silva Bitti</cp:lastModifiedBy>
  <dcterms:created xsi:type="dcterms:W3CDTF">2015-02-11T14:15:03Z</dcterms:created>
  <dcterms:modified xsi:type="dcterms:W3CDTF">2019-04-29T13:23:08Z</dcterms:modified>
</cp:coreProperties>
</file>