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<sst xmlns="http://schemas.openxmlformats.org/spreadsheetml/2006/main" count="68" uniqueCount="58">
  <si>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>FEA-USP</t>
  </si>
  <si>
    <t xml:space="preserve">EAC-Análise de Balanços   </t>
  </si>
  <si>
    <t>Prof. Eliseu Martins</t>
  </si>
  <si>
    <t>Mês</t>
  </si>
  <si>
    <t>CMV</t>
  </si>
  <si>
    <t>C/ Receber</t>
  </si>
  <si>
    <t>Compras</t>
  </si>
  <si>
    <t>Vendas</t>
  </si>
  <si>
    <t>Recebimentos</t>
  </si>
  <si>
    <t>Quant.</t>
  </si>
  <si>
    <t>Custo Unit.</t>
  </si>
  <si>
    <t>Total</t>
  </si>
  <si>
    <t>Vr. Unitário</t>
  </si>
  <si>
    <t>Vr. Total</t>
  </si>
  <si>
    <t>C      o      m      p      r     a      s</t>
  </si>
  <si>
    <t>Cto.Unit.</t>
  </si>
  <si>
    <t>E    s     t     o     q     u     e</t>
  </si>
  <si>
    <t>Prazo</t>
  </si>
  <si>
    <t>Pgto.</t>
  </si>
  <si>
    <t>Crescimento preço venda</t>
  </si>
  <si>
    <t>Crescimento preço compra</t>
  </si>
  <si>
    <t>Forne-</t>
  </si>
  <si>
    <t>cedores</t>
  </si>
  <si>
    <t>Receb.</t>
  </si>
  <si>
    <t>PAGAMENTOS</t>
  </si>
  <si>
    <t>RECEBIMENTOS</t>
  </si>
  <si>
    <t>Saldo Inicial de Clientes</t>
  </si>
  <si>
    <t>Saldo Inicial de Fornecedores</t>
  </si>
  <si>
    <t>Saldo Inicial de Fornec.</t>
  </si>
  <si>
    <t>Prazos: múltiplos de 30</t>
  </si>
  <si>
    <t>Rotação dos Estoques</t>
  </si>
  <si>
    <t>Rotação Física</t>
  </si>
  <si>
    <t>V            e           n            d            a            s</t>
  </si>
  <si>
    <t>CMV/Est.Médio 13 meses</t>
  </si>
  <si>
    <t>CMV/Est.Médio Inicial-Final</t>
  </si>
  <si>
    <t>CMV/Est.Final</t>
  </si>
  <si>
    <t>Prazo Médio Pagamento</t>
  </si>
  <si>
    <t>Físico</t>
  </si>
  <si>
    <t>Fornec.MédioAnual/CompraDiária</t>
  </si>
  <si>
    <t>Fornec.MédioInicial-Final/CompraD.s</t>
  </si>
  <si>
    <t>Fornec.Final/CompraDiária</t>
  </si>
  <si>
    <t>Prazo Médio Recebimento</t>
  </si>
  <si>
    <t>ClientesMédioAnual/VendaDiária</t>
  </si>
  <si>
    <t>ClientesMédioInicial-Final/VendaDiária</t>
  </si>
  <si>
    <t>ClientesFinal/VendaDiária</t>
  </si>
  <si>
    <t>Delta Compras</t>
  </si>
  <si>
    <t>Delta Vendas</t>
  </si>
  <si>
    <t>Delta Prazo Pgto.</t>
  </si>
  <si>
    <t>Delta Prazo Receb.</t>
  </si>
  <si>
    <t>PRAZO MÉDIO RECEBIMENTO FÍSICO PONDERADO</t>
  </si>
  <si>
    <t>Volume</t>
  </si>
  <si>
    <t>Prazo x Volume</t>
  </si>
  <si>
    <t>Soma</t>
  </si>
  <si>
    <t>MP</t>
  </si>
  <si>
    <t>MA</t>
  </si>
  <si>
    <t>NCG</t>
  </si>
  <si>
    <t>LB</t>
  </si>
  <si>
    <t>Var. NCG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</si>
</sst>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  <numFmt numFmtId="190" formatCode="_(&quot;$&quot;* #,##0.000_);_(&quot;$&quot;* \(#,##0.000\);_(&quot;$&quot;* &quot;-&quot;??_);_(@_)"/>
    <numFmt numFmtId="191" formatCode="0.0"/>
    <numFmt numFmtId="192" formatCode="_(* #,##0.0_);_(* \(#,##0.0\);_(* &quot;-&quot;??_);_(@_)"/>
    <numFmt numFmtId="193" formatCode="_(* #,##0_);_(* \(#,##0\);_(* &quot;-&quot;??_);_(@_)"/>
    <numFmt numFmtId="194" formatCode="0.0000000000"/>
    <numFmt numFmtId="195" formatCode="0.0000000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0.0%"/>
  </numFmts>
  <fonts count="41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183" fontId="0" fillId="0" borderId="0" xfId="45" applyFont="1" applyAlignment="1">
      <alignment/>
    </xf>
    <xf numFmtId="0" fontId="1" fillId="0" borderId="0" xfId="0" applyFont="1" applyAlignment="1">
      <alignment horizontal="center"/>
    </xf>
    <xf numFmtId="183" fontId="0" fillId="0" borderId="0" xfId="0" applyNumberFormat="1" applyAlignment="1">
      <alignment/>
    </xf>
    <xf numFmtId="183" fontId="0" fillId="0" borderId="0" xfId="45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83" fontId="2" fillId="0" borderId="0" xfId="45" applyFont="1" applyAlignment="1">
      <alignment/>
    </xf>
    <xf numFmtId="183" fontId="2" fillId="0" borderId="0" xfId="45" applyFont="1" applyAlignment="1">
      <alignment horizontal="left"/>
    </xf>
    <xf numFmtId="183" fontId="3" fillId="0" borderId="0" xfId="45" applyFont="1" applyAlignment="1">
      <alignment horizontal="left"/>
    </xf>
    <xf numFmtId="183" fontId="3" fillId="0" borderId="0" xfId="45" applyFont="1" applyAlignment="1">
      <alignment/>
    </xf>
    <xf numFmtId="183" fontId="4" fillId="0" borderId="0" xfId="45" applyFont="1" applyAlignment="1">
      <alignment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83" fontId="2" fillId="0" borderId="0" xfId="45" applyNumberFormat="1" applyFont="1" applyAlignment="1">
      <alignment/>
    </xf>
    <xf numFmtId="183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83" fontId="5" fillId="0" borderId="0" xfId="45" applyFont="1" applyAlignment="1">
      <alignment horizontal="center"/>
    </xf>
    <xf numFmtId="191" fontId="2" fillId="0" borderId="0" xfId="0" applyNumberFormat="1" applyFont="1" applyAlignment="1">
      <alignment horizontal="left"/>
    </xf>
    <xf numFmtId="191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 horizontal="left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91" fontId="0" fillId="0" borderId="0" xfId="0" applyNumberFormat="1" applyAlignment="1">
      <alignment horizontal="center"/>
    </xf>
    <xf numFmtId="193" fontId="2" fillId="0" borderId="0" xfId="60" applyNumberFormat="1" applyFont="1" applyAlignment="1">
      <alignment horizontal="left"/>
    </xf>
    <xf numFmtId="0" fontId="6" fillId="0" borderId="0" xfId="0" applyFont="1" applyAlignment="1">
      <alignment horizontal="left"/>
    </xf>
    <xf numFmtId="192" fontId="2" fillId="0" borderId="0" xfId="60" applyNumberFormat="1" applyFont="1" applyAlignment="1">
      <alignment horizontal="right"/>
    </xf>
    <xf numFmtId="183" fontId="2" fillId="0" borderId="10" xfId="45" applyFont="1" applyBorder="1" applyAlignment="1">
      <alignment/>
    </xf>
    <xf numFmtId="183" fontId="2" fillId="33" borderId="10" xfId="45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183" fontId="2" fillId="0" borderId="0" xfId="45" applyFont="1" applyFill="1" applyBorder="1" applyAlignment="1">
      <alignment horizontal="left"/>
    </xf>
    <xf numFmtId="183" fontId="2" fillId="0" borderId="0" xfId="45" applyFont="1" applyFill="1" applyBorder="1" applyAlignment="1">
      <alignment/>
    </xf>
    <xf numFmtId="0" fontId="2" fillId="0" borderId="0" xfId="0" applyFont="1" applyFill="1" applyBorder="1" applyAlignment="1">
      <alignment/>
    </xf>
    <xf numFmtId="193" fontId="2" fillId="0" borderId="0" xfId="60" applyNumberFormat="1" applyFont="1" applyAlignment="1">
      <alignment/>
    </xf>
    <xf numFmtId="0" fontId="2" fillId="0" borderId="11" xfId="0" applyFont="1" applyBorder="1" applyAlignment="1">
      <alignment horizontal="center"/>
    </xf>
    <xf numFmtId="183" fontId="2" fillId="0" borderId="12" xfId="0" applyNumberFormat="1" applyFont="1" applyBorder="1" applyAlignment="1">
      <alignment horizontal="center"/>
    </xf>
    <xf numFmtId="183" fontId="2" fillId="0" borderId="12" xfId="45" applyFont="1" applyBorder="1" applyAlignment="1">
      <alignment/>
    </xf>
    <xf numFmtId="0" fontId="2" fillId="0" borderId="12" xfId="0" applyFont="1" applyBorder="1" applyAlignment="1">
      <alignment horizontal="center"/>
    </xf>
    <xf numFmtId="183" fontId="2" fillId="0" borderId="13" xfId="45" applyFont="1" applyBorder="1" applyAlignment="1">
      <alignment/>
    </xf>
    <xf numFmtId="177" fontId="2" fillId="0" borderId="0" xfId="60" applyNumberFormat="1" applyFont="1" applyAlignment="1">
      <alignment horizontal="right"/>
    </xf>
    <xf numFmtId="2" fontId="2" fillId="0" borderId="0" xfId="0" applyNumberFormat="1" applyFont="1" applyAlignment="1">
      <alignment horizontal="left"/>
    </xf>
    <xf numFmtId="205" fontId="2" fillId="0" borderId="0" xfId="49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41"/>
  <sheetViews>
    <sheetView showGridLines="0" tabSelected="1" zoomScale="120" zoomScaleNormal="120" zoomScalePageLayoutView="0" workbookViewId="0" topLeftCell="A7">
      <selection activeCell="E22" sqref="E22"/>
    </sheetView>
  </sheetViews>
  <sheetFormatPr defaultColWidth="11.421875" defaultRowHeight="12.75"/>
  <cols>
    <col min="1" max="1" width="3.8515625" style="6" customWidth="1"/>
    <col min="2" max="2" width="4.8515625" style="7" customWidth="1"/>
    <col min="3" max="3" width="9.8515625" style="7" customWidth="1"/>
    <col min="4" max="4" width="10.7109375" style="6" bestFit="1" customWidth="1"/>
    <col min="5" max="5" width="5.140625" style="6" customWidth="1"/>
    <col min="6" max="6" width="11.8515625" style="6" customWidth="1"/>
    <col min="7" max="7" width="7.7109375" style="10" customWidth="1"/>
    <col min="8" max="8" width="10.421875" style="6" customWidth="1"/>
    <col min="9" max="9" width="5.421875" style="6" customWidth="1"/>
    <col min="10" max="10" width="7.7109375" style="6" customWidth="1"/>
    <col min="11" max="11" width="9.7109375" style="6" customWidth="1"/>
    <col min="12" max="12" width="5.00390625" style="6" bestFit="1" customWidth="1"/>
    <col min="13" max="13" width="10.7109375" style="6" bestFit="1" customWidth="1"/>
    <col min="14" max="14" width="6.8515625" style="6" bestFit="1" customWidth="1"/>
    <col min="15" max="15" width="10.7109375" style="6" bestFit="1" customWidth="1"/>
    <col min="16" max="16" width="9.8515625" style="6" bestFit="1" customWidth="1"/>
    <col min="17" max="17" width="10.421875" style="6" bestFit="1" customWidth="1"/>
    <col min="18" max="16384" width="11.421875" style="6" customWidth="1"/>
  </cols>
  <sheetData>
    <row r="1" spans="3:6" ht="11.25" customHeight="1">
      <c r="C1" s="8"/>
      <c r="D1" s="9"/>
      <c r="F1" s="33" t="s">
        <v>0</v>
      </c>
    </row>
    <row r="2" spans="3:6" ht="11.25" customHeight="1">
      <c r="C2" s="11"/>
      <c r="F2" s="33" t="s">
        <v>1</v>
      </c>
    </row>
    <row r="3" spans="3:6" ht="10.5" customHeight="1">
      <c r="C3" s="11"/>
      <c r="F3" s="33" t="s">
        <v>2</v>
      </c>
    </row>
    <row r="4" spans="3:11" ht="11.25">
      <c r="C4" s="19"/>
      <c r="E4" s="20"/>
      <c r="J4" s="13" t="s">
        <v>29</v>
      </c>
      <c r="K4" s="28"/>
    </row>
    <row r="5" spans="2:53" ht="11.25">
      <c r="B5" s="10" t="s">
        <v>20</v>
      </c>
      <c r="E5" s="49"/>
      <c r="G5" s="13" t="s">
        <v>45</v>
      </c>
      <c r="H5" s="12"/>
      <c r="I5" s="41"/>
      <c r="J5" s="12" t="s">
        <v>47</v>
      </c>
      <c r="K5" s="12"/>
      <c r="L5" s="3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2:53" ht="11.25">
      <c r="B6" s="10" t="s">
        <v>19</v>
      </c>
      <c r="E6" s="49"/>
      <c r="G6" s="13" t="s">
        <v>46</v>
      </c>
      <c r="H6" s="12"/>
      <c r="I6" s="41"/>
      <c r="J6" s="12" t="s">
        <v>48</v>
      </c>
      <c r="K6" s="12"/>
      <c r="L6" s="3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5:53" ht="11.25">
      <c r="E7" s="6">
        <v>0</v>
      </c>
      <c r="H7" s="12"/>
      <c r="I7" s="12"/>
      <c r="J7" s="12"/>
      <c r="K7" s="12"/>
      <c r="L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61" ht="15">
      <c r="A8" s="8" t="s">
        <v>3</v>
      </c>
      <c r="B8" s="50" t="s">
        <v>14</v>
      </c>
      <c r="C8" s="50"/>
      <c r="D8" s="50"/>
      <c r="E8" s="50" t="s">
        <v>32</v>
      </c>
      <c r="F8" s="50"/>
      <c r="G8" s="50"/>
      <c r="H8" s="50"/>
      <c r="I8" s="50" t="s">
        <v>16</v>
      </c>
      <c r="J8" s="50"/>
      <c r="K8" s="50"/>
      <c r="L8" s="7" t="s">
        <v>17</v>
      </c>
      <c r="M8" s="8" t="s">
        <v>5</v>
      </c>
      <c r="N8" s="7" t="s">
        <v>17</v>
      </c>
      <c r="O8" s="7" t="s">
        <v>21</v>
      </c>
      <c r="P8" s="15" t="s">
        <v>55</v>
      </c>
      <c r="Q8" s="15" t="s">
        <v>56</v>
      </c>
      <c r="T8" s="16"/>
      <c r="U8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61" ht="15">
      <c r="A9" s="8"/>
      <c r="B9" s="8" t="s">
        <v>9</v>
      </c>
      <c r="C9" s="8" t="s">
        <v>10</v>
      </c>
      <c r="D9" s="8" t="s">
        <v>11</v>
      </c>
      <c r="E9" s="8" t="s">
        <v>9</v>
      </c>
      <c r="F9" s="8" t="s">
        <v>4</v>
      </c>
      <c r="G9" s="8" t="s">
        <v>12</v>
      </c>
      <c r="H9" s="8" t="s">
        <v>13</v>
      </c>
      <c r="I9" s="8" t="s">
        <v>9</v>
      </c>
      <c r="J9" s="8" t="s">
        <v>15</v>
      </c>
      <c r="K9" s="8" t="s">
        <v>11</v>
      </c>
      <c r="L9" s="8" t="s">
        <v>23</v>
      </c>
      <c r="M9" s="14"/>
      <c r="N9" s="8" t="s">
        <v>18</v>
      </c>
      <c r="O9" s="8" t="s">
        <v>22</v>
      </c>
      <c r="P9" s="15"/>
      <c r="Q9" s="15"/>
      <c r="T9" s="16"/>
      <c r="U9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ht="12.75">
      <c r="A10" s="7">
        <v>7</v>
      </c>
      <c r="I10" s="7">
        <v>10</v>
      </c>
      <c r="J10" s="17">
        <v>100</v>
      </c>
      <c r="K10" s="12">
        <f>I10*J10</f>
        <v>1000</v>
      </c>
      <c r="L10" s="7">
        <v>60</v>
      </c>
      <c r="M10" s="12">
        <f>+G11/(1+$E$6)*E11*(L10/30)</f>
        <v>2400</v>
      </c>
      <c r="N10" s="7">
        <v>30</v>
      </c>
      <c r="O10" s="12">
        <f>D11/(1+$E$5)*(N10/30)</f>
        <v>1000</v>
      </c>
      <c r="P10" s="12">
        <f>+K10+M10-O10</f>
        <v>2400</v>
      </c>
      <c r="U10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ht="12.75">
      <c r="A11" s="7">
        <v>8</v>
      </c>
      <c r="B11" s="7">
        <v>10</v>
      </c>
      <c r="C11" s="12">
        <f>+J10*(1+$E$5)</f>
        <v>100</v>
      </c>
      <c r="D11" s="12">
        <f aca="true" t="shared" si="0" ref="D11:D22">B11*C11</f>
        <v>1000</v>
      </c>
      <c r="E11" s="7">
        <f>B11</f>
        <v>10</v>
      </c>
      <c r="F11" s="12">
        <f>E11*J11</f>
        <v>1000</v>
      </c>
      <c r="G11" s="12">
        <f>C11*1.2</f>
        <v>120</v>
      </c>
      <c r="H11" s="17">
        <f aca="true" t="shared" si="1" ref="H11:H22">E11*G11</f>
        <v>1200</v>
      </c>
      <c r="I11" s="7">
        <f>I10+B11-E11</f>
        <v>10</v>
      </c>
      <c r="J11" s="17">
        <f>(K10+D11)/(I10+B11)</f>
        <v>100</v>
      </c>
      <c r="K11" s="12">
        <f>K10+D11-F11</f>
        <v>1000</v>
      </c>
      <c r="L11" s="7">
        <f>+L10+$L$6</f>
        <v>60</v>
      </c>
      <c r="M11" s="12">
        <f>M10+H11-Plan2!D$29</f>
        <v>2400</v>
      </c>
      <c r="N11" s="7">
        <f>+N10+$L$5</f>
        <v>30</v>
      </c>
      <c r="O11" s="12">
        <f>O10+D11-Plan2!D$55</f>
        <v>1000</v>
      </c>
      <c r="P11" s="12">
        <f aca="true" t="shared" si="2" ref="P11:P22">+K11+M11-O11</f>
        <v>2400</v>
      </c>
      <c r="Q11" s="28">
        <f aca="true" t="shared" si="3" ref="Q11:Q28">+H11-F11</f>
        <v>200</v>
      </c>
      <c r="T11" s="12"/>
      <c r="U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ht="12.75">
      <c r="A12" s="7">
        <v>9</v>
      </c>
      <c r="B12" s="7">
        <f>B11+$I$5</f>
        <v>10</v>
      </c>
      <c r="C12" s="12">
        <f>+C11*(1+$E$5)</f>
        <v>100</v>
      </c>
      <c r="D12" s="12">
        <f t="shared" si="0"/>
        <v>1000</v>
      </c>
      <c r="E12" s="7">
        <f>E11+$I$6</f>
        <v>10</v>
      </c>
      <c r="F12" s="12">
        <f aca="true" t="shared" si="4" ref="F12:F22">E12*J12</f>
        <v>1000</v>
      </c>
      <c r="G12" s="12">
        <f>+G11*(1+$E$6)</f>
        <v>120</v>
      </c>
      <c r="H12" s="17">
        <f t="shared" si="1"/>
        <v>1200</v>
      </c>
      <c r="I12" s="7">
        <f aca="true" t="shared" si="5" ref="I12:I22">I11+B12-E12</f>
        <v>10</v>
      </c>
      <c r="J12" s="17">
        <f aca="true" t="shared" si="6" ref="J12:J28">(K11+D12)/(I11+B12)</f>
        <v>100</v>
      </c>
      <c r="K12" s="12">
        <f aca="true" t="shared" si="7" ref="K12:K22">K11+D12-F12</f>
        <v>1000</v>
      </c>
      <c r="L12" s="7">
        <f aca="true" t="shared" si="8" ref="L12:L28">+L11+$L$6</f>
        <v>60</v>
      </c>
      <c r="M12" s="12">
        <f>M11+H12-Plan2!E$29</f>
        <v>2400</v>
      </c>
      <c r="N12" s="7">
        <f aca="true" t="shared" si="9" ref="N12:N28">+N11+$L$5</f>
        <v>30</v>
      </c>
      <c r="O12" s="12">
        <f>O11+D12-Plan2!E$55</f>
        <v>1000</v>
      </c>
      <c r="P12" s="12">
        <f t="shared" si="2"/>
        <v>2400</v>
      </c>
      <c r="Q12" s="28">
        <f t="shared" si="3"/>
        <v>200</v>
      </c>
      <c r="T12" s="12"/>
      <c r="U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ht="12.75">
      <c r="A13" s="7">
        <v>10</v>
      </c>
      <c r="B13" s="7">
        <f aca="true" t="shared" si="10" ref="B13:B28">B12+$I$5</f>
        <v>10</v>
      </c>
      <c r="C13" s="12">
        <f aca="true" t="shared" si="11" ref="C13:C28">+C12*(1+$E$5)</f>
        <v>100</v>
      </c>
      <c r="D13" s="12">
        <f t="shared" si="0"/>
        <v>1000</v>
      </c>
      <c r="E13" s="7">
        <f aca="true" t="shared" si="12" ref="E13:E28">E12+$I$6</f>
        <v>10</v>
      </c>
      <c r="F13" s="12">
        <f t="shared" si="4"/>
        <v>1000</v>
      </c>
      <c r="G13" s="12">
        <f aca="true" t="shared" si="13" ref="G13:G28">+G12*(1+$E$6)</f>
        <v>120</v>
      </c>
      <c r="H13" s="17">
        <f t="shared" si="1"/>
        <v>1200</v>
      </c>
      <c r="I13" s="7">
        <f t="shared" si="5"/>
        <v>10</v>
      </c>
      <c r="J13" s="17">
        <f t="shared" si="6"/>
        <v>100</v>
      </c>
      <c r="K13" s="12">
        <f t="shared" si="7"/>
        <v>1000</v>
      </c>
      <c r="L13" s="7">
        <f t="shared" si="8"/>
        <v>60</v>
      </c>
      <c r="M13" s="12">
        <f>M12+H13-Plan2!F$29</f>
        <v>2400</v>
      </c>
      <c r="N13" s="7">
        <f t="shared" si="9"/>
        <v>30</v>
      </c>
      <c r="O13" s="12">
        <f>O12+D13-Plan2!F$55</f>
        <v>1000</v>
      </c>
      <c r="P13" s="12">
        <f t="shared" si="2"/>
        <v>2400</v>
      </c>
      <c r="Q13" s="28">
        <f t="shared" si="3"/>
        <v>200</v>
      </c>
      <c r="T13" s="12"/>
      <c r="U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ht="12.75">
      <c r="A14" s="7">
        <v>11</v>
      </c>
      <c r="B14" s="7">
        <f t="shared" si="10"/>
        <v>10</v>
      </c>
      <c r="C14" s="12">
        <f t="shared" si="11"/>
        <v>100</v>
      </c>
      <c r="D14" s="12">
        <f t="shared" si="0"/>
        <v>1000</v>
      </c>
      <c r="E14" s="7">
        <f t="shared" si="12"/>
        <v>10</v>
      </c>
      <c r="F14" s="12">
        <f t="shared" si="4"/>
        <v>1000</v>
      </c>
      <c r="G14" s="12">
        <f t="shared" si="13"/>
        <v>120</v>
      </c>
      <c r="H14" s="17">
        <f t="shared" si="1"/>
        <v>1200</v>
      </c>
      <c r="I14" s="7">
        <f t="shared" si="5"/>
        <v>10</v>
      </c>
      <c r="J14" s="17">
        <f t="shared" si="6"/>
        <v>100</v>
      </c>
      <c r="K14" s="12">
        <f t="shared" si="7"/>
        <v>1000</v>
      </c>
      <c r="L14" s="7">
        <f t="shared" si="8"/>
        <v>60</v>
      </c>
      <c r="M14" s="12">
        <f>M13+H14-Plan2!G$29</f>
        <v>2400</v>
      </c>
      <c r="N14" s="7">
        <f t="shared" si="9"/>
        <v>30</v>
      </c>
      <c r="O14" s="12">
        <f>O13+D14-Plan2!G$55</f>
        <v>1000</v>
      </c>
      <c r="P14" s="12">
        <f t="shared" si="2"/>
        <v>2400</v>
      </c>
      <c r="Q14" s="28">
        <f t="shared" si="3"/>
        <v>200</v>
      </c>
      <c r="T14" s="12"/>
      <c r="U14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ht="12.75">
      <c r="A15" s="7">
        <v>12</v>
      </c>
      <c r="B15" s="7">
        <f t="shared" si="10"/>
        <v>10</v>
      </c>
      <c r="C15" s="12">
        <f t="shared" si="11"/>
        <v>100</v>
      </c>
      <c r="D15" s="12">
        <f t="shared" si="0"/>
        <v>1000</v>
      </c>
      <c r="E15" s="7">
        <f t="shared" si="12"/>
        <v>10</v>
      </c>
      <c r="F15" s="12">
        <f t="shared" si="4"/>
        <v>1000</v>
      </c>
      <c r="G15" s="12">
        <f>+G14*(1+$E$6)</f>
        <v>120</v>
      </c>
      <c r="H15" s="17">
        <f t="shared" si="1"/>
        <v>1200</v>
      </c>
      <c r="I15" s="7">
        <f t="shared" si="5"/>
        <v>10</v>
      </c>
      <c r="J15" s="17">
        <f t="shared" si="6"/>
        <v>100</v>
      </c>
      <c r="K15" s="12">
        <f t="shared" si="7"/>
        <v>1000</v>
      </c>
      <c r="L15" s="7">
        <f t="shared" si="8"/>
        <v>60</v>
      </c>
      <c r="M15" s="12">
        <f>M14+H15-Plan2!H$29</f>
        <v>2400</v>
      </c>
      <c r="N15" s="7">
        <f t="shared" si="9"/>
        <v>30</v>
      </c>
      <c r="O15" s="12">
        <f>O14+D15-Plan2!H$55</f>
        <v>1000</v>
      </c>
      <c r="P15" s="12">
        <f t="shared" si="2"/>
        <v>2400</v>
      </c>
      <c r="Q15" s="28">
        <f t="shared" si="3"/>
        <v>200</v>
      </c>
      <c r="T15" s="12"/>
      <c r="U15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ht="12.75">
      <c r="A16" s="7"/>
      <c r="C16" s="12"/>
      <c r="D16" s="12"/>
      <c r="E16" s="7"/>
      <c r="F16" s="12"/>
      <c r="G16" s="12"/>
      <c r="H16" s="17"/>
      <c r="I16" s="42">
        <f aca="true" t="shared" si="14" ref="I16:O16">I15</f>
        <v>10</v>
      </c>
      <c r="J16" s="43">
        <f t="shared" si="14"/>
        <v>100</v>
      </c>
      <c r="K16" s="44">
        <f t="shared" si="14"/>
        <v>1000</v>
      </c>
      <c r="L16" s="45">
        <f t="shared" si="14"/>
        <v>60</v>
      </c>
      <c r="M16" s="44">
        <f t="shared" si="14"/>
        <v>2400</v>
      </c>
      <c r="N16" s="45">
        <f t="shared" si="14"/>
        <v>30</v>
      </c>
      <c r="O16" s="46">
        <f t="shared" si="14"/>
        <v>1000</v>
      </c>
      <c r="P16" s="12"/>
      <c r="Q16" s="28"/>
      <c r="T16" s="12"/>
      <c r="U1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ht="12.75">
      <c r="A17" s="7">
        <v>1</v>
      </c>
      <c r="B17" s="7">
        <f>B15+$I$5</f>
        <v>10</v>
      </c>
      <c r="C17" s="12">
        <f>+C15*(1+$E$5)</f>
        <v>100</v>
      </c>
      <c r="D17" s="12">
        <f t="shared" si="0"/>
        <v>1000</v>
      </c>
      <c r="E17" s="7">
        <f>E15+$I$6</f>
        <v>10</v>
      </c>
      <c r="F17" s="12">
        <f t="shared" si="4"/>
        <v>1000</v>
      </c>
      <c r="G17" s="12">
        <f>+G15*(1+$E$6)</f>
        <v>120</v>
      </c>
      <c r="H17" s="17">
        <f t="shared" si="1"/>
        <v>1200</v>
      </c>
      <c r="I17" s="7">
        <f>I15+B17-E17</f>
        <v>10</v>
      </c>
      <c r="J17" s="17">
        <f>(K15+D17)/(I15+B17)</f>
        <v>100</v>
      </c>
      <c r="K17" s="12">
        <f>K15+D17-F17</f>
        <v>1000</v>
      </c>
      <c r="L17" s="7">
        <f>+L15+$L$6</f>
        <v>60</v>
      </c>
      <c r="M17" s="12">
        <f>M15+H17-Plan2!I$29</f>
        <v>2400</v>
      </c>
      <c r="N17" s="7">
        <f>+N15+$L$5</f>
        <v>30</v>
      </c>
      <c r="O17" s="12">
        <f>O15+D17-Plan2!I$55</f>
        <v>1000</v>
      </c>
      <c r="P17" s="12">
        <f t="shared" si="2"/>
        <v>2400</v>
      </c>
      <c r="Q17" s="28">
        <f t="shared" si="3"/>
        <v>200</v>
      </c>
      <c r="T17" s="12"/>
      <c r="U17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ht="12.75">
      <c r="A18" s="7">
        <v>2</v>
      </c>
      <c r="B18" s="7">
        <f t="shared" si="10"/>
        <v>10</v>
      </c>
      <c r="C18" s="12">
        <f t="shared" si="11"/>
        <v>100</v>
      </c>
      <c r="D18" s="12">
        <f t="shared" si="0"/>
        <v>1000</v>
      </c>
      <c r="E18" s="7">
        <f t="shared" si="12"/>
        <v>10</v>
      </c>
      <c r="F18" s="12">
        <f t="shared" si="4"/>
        <v>1000</v>
      </c>
      <c r="G18" s="12">
        <f t="shared" si="13"/>
        <v>120</v>
      </c>
      <c r="H18" s="17">
        <f t="shared" si="1"/>
        <v>1200</v>
      </c>
      <c r="I18" s="7">
        <f t="shared" si="5"/>
        <v>10</v>
      </c>
      <c r="J18" s="17">
        <f t="shared" si="6"/>
        <v>100</v>
      </c>
      <c r="K18" s="12">
        <f t="shared" si="7"/>
        <v>1000</v>
      </c>
      <c r="L18" s="7">
        <f t="shared" si="8"/>
        <v>60</v>
      </c>
      <c r="M18" s="12">
        <f>M17+H18-Plan2!J$29</f>
        <v>2400</v>
      </c>
      <c r="N18" s="7">
        <f t="shared" si="9"/>
        <v>30</v>
      </c>
      <c r="O18" s="12">
        <f>O17+D18-Plan2!J$55</f>
        <v>1000</v>
      </c>
      <c r="P18" s="12">
        <f t="shared" si="2"/>
        <v>2400</v>
      </c>
      <c r="Q18" s="28">
        <f t="shared" si="3"/>
        <v>200</v>
      </c>
      <c r="T18" s="12"/>
      <c r="U18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ht="12.75">
      <c r="A19" s="7">
        <v>3</v>
      </c>
      <c r="B19" s="7">
        <f t="shared" si="10"/>
        <v>10</v>
      </c>
      <c r="C19" s="12">
        <f t="shared" si="11"/>
        <v>100</v>
      </c>
      <c r="D19" s="12">
        <f t="shared" si="0"/>
        <v>1000</v>
      </c>
      <c r="E19" s="7">
        <f t="shared" si="12"/>
        <v>10</v>
      </c>
      <c r="F19" s="12">
        <f t="shared" si="4"/>
        <v>1000</v>
      </c>
      <c r="G19" s="12">
        <f t="shared" si="13"/>
        <v>120</v>
      </c>
      <c r="H19" s="17">
        <f t="shared" si="1"/>
        <v>1200</v>
      </c>
      <c r="I19" s="7">
        <f t="shared" si="5"/>
        <v>10</v>
      </c>
      <c r="J19" s="17">
        <f t="shared" si="6"/>
        <v>100</v>
      </c>
      <c r="K19" s="12">
        <f t="shared" si="7"/>
        <v>1000</v>
      </c>
      <c r="L19" s="7">
        <f t="shared" si="8"/>
        <v>60</v>
      </c>
      <c r="M19" s="12">
        <f>M18+H19-Plan2!K$29</f>
        <v>2400</v>
      </c>
      <c r="N19" s="7">
        <f t="shared" si="9"/>
        <v>30</v>
      </c>
      <c r="O19" s="12">
        <f>O18+D19-Plan2!K$55</f>
        <v>1000</v>
      </c>
      <c r="P19" s="12">
        <f t="shared" si="2"/>
        <v>2400</v>
      </c>
      <c r="Q19" s="28">
        <f t="shared" si="3"/>
        <v>200</v>
      </c>
      <c r="T19" s="12"/>
      <c r="U19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ht="12.75">
      <c r="A20" s="7">
        <v>4</v>
      </c>
      <c r="B20" s="7">
        <f t="shared" si="10"/>
        <v>10</v>
      </c>
      <c r="C20" s="12">
        <f t="shared" si="11"/>
        <v>100</v>
      </c>
      <c r="D20" s="12">
        <f t="shared" si="0"/>
        <v>1000</v>
      </c>
      <c r="E20" s="7">
        <f t="shared" si="12"/>
        <v>10</v>
      </c>
      <c r="F20" s="12">
        <f t="shared" si="4"/>
        <v>1000</v>
      </c>
      <c r="G20" s="12">
        <f t="shared" si="13"/>
        <v>120</v>
      </c>
      <c r="H20" s="17">
        <f t="shared" si="1"/>
        <v>1200</v>
      </c>
      <c r="I20" s="7">
        <f t="shared" si="5"/>
        <v>10</v>
      </c>
      <c r="J20" s="17">
        <f t="shared" si="6"/>
        <v>100</v>
      </c>
      <c r="K20" s="12">
        <f t="shared" si="7"/>
        <v>1000</v>
      </c>
      <c r="L20" s="7">
        <f t="shared" si="8"/>
        <v>60</v>
      </c>
      <c r="M20" s="12">
        <f>M19+H20-Plan2!L$29</f>
        <v>2400</v>
      </c>
      <c r="N20" s="7">
        <f t="shared" si="9"/>
        <v>30</v>
      </c>
      <c r="O20" s="12">
        <f>O19+D20-Plan2!L$55</f>
        <v>1000</v>
      </c>
      <c r="P20" s="12">
        <f t="shared" si="2"/>
        <v>2400</v>
      </c>
      <c r="Q20" s="28">
        <f t="shared" si="3"/>
        <v>200</v>
      </c>
      <c r="T20" s="12"/>
      <c r="U20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ht="12.75">
      <c r="A21" s="7">
        <v>5</v>
      </c>
      <c r="B21" s="7">
        <f t="shared" si="10"/>
        <v>10</v>
      </c>
      <c r="C21" s="12">
        <f t="shared" si="11"/>
        <v>100</v>
      </c>
      <c r="D21" s="12">
        <f t="shared" si="0"/>
        <v>1000</v>
      </c>
      <c r="E21" s="7">
        <f t="shared" si="12"/>
        <v>10</v>
      </c>
      <c r="F21" s="12">
        <f t="shared" si="4"/>
        <v>1000</v>
      </c>
      <c r="G21" s="12">
        <f t="shared" si="13"/>
        <v>120</v>
      </c>
      <c r="H21" s="17">
        <f t="shared" si="1"/>
        <v>1200</v>
      </c>
      <c r="I21" s="7">
        <f t="shared" si="5"/>
        <v>10</v>
      </c>
      <c r="J21" s="17">
        <f t="shared" si="6"/>
        <v>100</v>
      </c>
      <c r="K21" s="12">
        <f t="shared" si="7"/>
        <v>1000</v>
      </c>
      <c r="L21" s="7">
        <f t="shared" si="8"/>
        <v>60</v>
      </c>
      <c r="M21" s="12">
        <f>M20+H21-Plan2!M$29</f>
        <v>2400</v>
      </c>
      <c r="N21" s="7">
        <f t="shared" si="9"/>
        <v>30</v>
      </c>
      <c r="O21" s="12">
        <f>O20+D21-Plan2!M$55</f>
        <v>1000</v>
      </c>
      <c r="P21" s="12">
        <f t="shared" si="2"/>
        <v>2400</v>
      </c>
      <c r="Q21" s="28">
        <f t="shared" si="3"/>
        <v>200</v>
      </c>
      <c r="T21" s="12"/>
      <c r="U21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ht="12.75">
      <c r="A22" s="7">
        <v>6</v>
      </c>
      <c r="B22" s="7">
        <f t="shared" si="10"/>
        <v>10</v>
      </c>
      <c r="C22" s="12">
        <f t="shared" si="11"/>
        <v>100</v>
      </c>
      <c r="D22" s="12">
        <f t="shared" si="0"/>
        <v>1000</v>
      </c>
      <c r="E22" s="7">
        <f t="shared" si="12"/>
        <v>10</v>
      </c>
      <c r="F22" s="12">
        <f t="shared" si="4"/>
        <v>1000</v>
      </c>
      <c r="G22" s="12">
        <f t="shared" si="13"/>
        <v>120</v>
      </c>
      <c r="H22" s="17">
        <f t="shared" si="1"/>
        <v>1200</v>
      </c>
      <c r="I22" s="7">
        <f t="shared" si="5"/>
        <v>10</v>
      </c>
      <c r="J22" s="17">
        <f t="shared" si="6"/>
        <v>100</v>
      </c>
      <c r="K22" s="12">
        <f t="shared" si="7"/>
        <v>1000</v>
      </c>
      <c r="L22" s="7">
        <f t="shared" si="8"/>
        <v>60</v>
      </c>
      <c r="M22" s="12">
        <f>M21+H22-Plan2!N$29</f>
        <v>2400</v>
      </c>
      <c r="N22" s="7">
        <f t="shared" si="9"/>
        <v>30</v>
      </c>
      <c r="O22" s="12">
        <f>O21+D22-Plan2!N$55</f>
        <v>1000</v>
      </c>
      <c r="P22" s="12">
        <f t="shared" si="2"/>
        <v>2400</v>
      </c>
      <c r="Q22" s="28">
        <f t="shared" si="3"/>
        <v>200</v>
      </c>
      <c r="T22" s="12"/>
      <c r="U2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1:61" ht="12.75">
      <c r="A23" s="7">
        <v>7</v>
      </c>
      <c r="B23" s="7">
        <f t="shared" si="10"/>
        <v>10</v>
      </c>
      <c r="C23" s="12">
        <f t="shared" si="11"/>
        <v>100</v>
      </c>
      <c r="D23" s="12">
        <f aca="true" t="shared" si="15" ref="D23:D28">B23*C23</f>
        <v>1000</v>
      </c>
      <c r="E23" s="7">
        <f t="shared" si="12"/>
        <v>10</v>
      </c>
      <c r="F23" s="12">
        <f aca="true" t="shared" si="16" ref="F23:F28">E23*J23</f>
        <v>1000</v>
      </c>
      <c r="G23" s="12">
        <f t="shared" si="13"/>
        <v>120</v>
      </c>
      <c r="H23" s="17">
        <f aca="true" t="shared" si="17" ref="H23:H28">E23*G23</f>
        <v>1200</v>
      </c>
      <c r="I23" s="7">
        <f aca="true" t="shared" si="18" ref="I23:I28">I22+B23-E23</f>
        <v>10</v>
      </c>
      <c r="J23" s="17">
        <f t="shared" si="6"/>
        <v>100</v>
      </c>
      <c r="K23" s="12">
        <f aca="true" t="shared" si="19" ref="K23:K28">K22+D23-F23</f>
        <v>1000</v>
      </c>
      <c r="L23" s="7">
        <f t="shared" si="8"/>
        <v>60</v>
      </c>
      <c r="M23" s="12">
        <f>M22+H23-Plan2!O$29</f>
        <v>2400</v>
      </c>
      <c r="N23" s="7">
        <f t="shared" si="9"/>
        <v>30</v>
      </c>
      <c r="O23" s="12">
        <f>O22+D23-Plan2!O$55</f>
        <v>1000</v>
      </c>
      <c r="P23" s="12">
        <f aca="true" t="shared" si="20" ref="P23:P28">+K23+M23-O23</f>
        <v>2400</v>
      </c>
      <c r="Q23" s="28">
        <f t="shared" si="3"/>
        <v>200</v>
      </c>
      <c r="T23" s="12"/>
      <c r="U23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ht="12.75">
      <c r="A24" s="7">
        <v>8</v>
      </c>
      <c r="B24" s="7">
        <f t="shared" si="10"/>
        <v>10</v>
      </c>
      <c r="C24" s="12">
        <f t="shared" si="11"/>
        <v>100</v>
      </c>
      <c r="D24" s="12">
        <f t="shared" si="15"/>
        <v>1000</v>
      </c>
      <c r="E24" s="7">
        <f t="shared" si="12"/>
        <v>10</v>
      </c>
      <c r="F24" s="12">
        <f t="shared" si="16"/>
        <v>1000</v>
      </c>
      <c r="G24" s="12">
        <f t="shared" si="13"/>
        <v>120</v>
      </c>
      <c r="H24" s="17">
        <f t="shared" si="17"/>
        <v>1200</v>
      </c>
      <c r="I24" s="7">
        <f t="shared" si="18"/>
        <v>10</v>
      </c>
      <c r="J24" s="17">
        <f t="shared" si="6"/>
        <v>100</v>
      </c>
      <c r="K24" s="12">
        <f t="shared" si="19"/>
        <v>1000</v>
      </c>
      <c r="L24" s="7">
        <f t="shared" si="8"/>
        <v>60</v>
      </c>
      <c r="M24" s="12">
        <f>M23+H24-Plan2!P$29</f>
        <v>2400</v>
      </c>
      <c r="N24" s="7">
        <f t="shared" si="9"/>
        <v>30</v>
      </c>
      <c r="O24" s="12">
        <f>O23+D24-Plan2!P$55</f>
        <v>1000</v>
      </c>
      <c r="P24" s="12">
        <f t="shared" si="20"/>
        <v>2400</v>
      </c>
      <c r="Q24" s="28">
        <f t="shared" si="3"/>
        <v>200</v>
      </c>
      <c r="T24" s="12"/>
      <c r="U2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ht="12.75">
      <c r="A25" s="7">
        <v>9</v>
      </c>
      <c r="B25" s="7">
        <f t="shared" si="10"/>
        <v>10</v>
      </c>
      <c r="C25" s="12">
        <f t="shared" si="11"/>
        <v>100</v>
      </c>
      <c r="D25" s="12">
        <f t="shared" si="15"/>
        <v>1000</v>
      </c>
      <c r="E25" s="7">
        <f t="shared" si="12"/>
        <v>10</v>
      </c>
      <c r="F25" s="12">
        <f t="shared" si="16"/>
        <v>1000</v>
      </c>
      <c r="G25" s="12">
        <f t="shared" si="13"/>
        <v>120</v>
      </c>
      <c r="H25" s="17">
        <f t="shared" si="17"/>
        <v>1200</v>
      </c>
      <c r="I25" s="7">
        <f t="shared" si="18"/>
        <v>10</v>
      </c>
      <c r="J25" s="17">
        <f t="shared" si="6"/>
        <v>100</v>
      </c>
      <c r="K25" s="12">
        <f t="shared" si="19"/>
        <v>1000</v>
      </c>
      <c r="L25" s="7">
        <f t="shared" si="8"/>
        <v>60</v>
      </c>
      <c r="M25" s="12">
        <f>M24+H25-Plan2!Q$29</f>
        <v>2400</v>
      </c>
      <c r="N25" s="7">
        <f t="shared" si="9"/>
        <v>30</v>
      </c>
      <c r="O25" s="12">
        <f>O24+D25-Plan2!Q$55</f>
        <v>1000</v>
      </c>
      <c r="P25" s="12">
        <f t="shared" si="20"/>
        <v>2400</v>
      </c>
      <c r="Q25" s="28">
        <f t="shared" si="3"/>
        <v>200</v>
      </c>
      <c r="T25" s="12"/>
      <c r="U25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ht="12.75">
      <c r="A26" s="7">
        <v>10</v>
      </c>
      <c r="B26" s="7">
        <f t="shared" si="10"/>
        <v>10</v>
      </c>
      <c r="C26" s="12">
        <f t="shared" si="11"/>
        <v>100</v>
      </c>
      <c r="D26" s="12">
        <f t="shared" si="15"/>
        <v>1000</v>
      </c>
      <c r="E26" s="7">
        <f t="shared" si="12"/>
        <v>10</v>
      </c>
      <c r="F26" s="12">
        <f t="shared" si="16"/>
        <v>1000</v>
      </c>
      <c r="G26" s="12">
        <f t="shared" si="13"/>
        <v>120</v>
      </c>
      <c r="H26" s="17">
        <f t="shared" si="17"/>
        <v>1200</v>
      </c>
      <c r="I26" s="7">
        <f t="shared" si="18"/>
        <v>10</v>
      </c>
      <c r="J26" s="17">
        <f t="shared" si="6"/>
        <v>100</v>
      </c>
      <c r="K26" s="12">
        <f t="shared" si="19"/>
        <v>1000</v>
      </c>
      <c r="L26" s="7">
        <f t="shared" si="8"/>
        <v>60</v>
      </c>
      <c r="M26" s="12">
        <f>M25+H26-Plan2!R$29</f>
        <v>2400</v>
      </c>
      <c r="N26" s="7">
        <f t="shared" si="9"/>
        <v>30</v>
      </c>
      <c r="O26" s="12">
        <f>O25+D26-Plan2!R$55</f>
        <v>1000</v>
      </c>
      <c r="P26" s="12">
        <f t="shared" si="20"/>
        <v>2400</v>
      </c>
      <c r="Q26" s="28">
        <f t="shared" si="3"/>
        <v>200</v>
      </c>
      <c r="T26" s="12"/>
      <c r="U26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ht="12.75">
      <c r="A27" s="7">
        <v>11</v>
      </c>
      <c r="B27" s="7">
        <f t="shared" si="10"/>
        <v>10</v>
      </c>
      <c r="C27" s="12">
        <f t="shared" si="11"/>
        <v>100</v>
      </c>
      <c r="D27" s="12">
        <f t="shared" si="15"/>
        <v>1000</v>
      </c>
      <c r="E27" s="7">
        <f t="shared" si="12"/>
        <v>10</v>
      </c>
      <c r="F27" s="12">
        <f t="shared" si="16"/>
        <v>1000</v>
      </c>
      <c r="G27" s="12">
        <f t="shared" si="13"/>
        <v>120</v>
      </c>
      <c r="H27" s="17">
        <f t="shared" si="17"/>
        <v>1200</v>
      </c>
      <c r="I27" s="7">
        <f t="shared" si="18"/>
        <v>10</v>
      </c>
      <c r="J27" s="17">
        <f t="shared" si="6"/>
        <v>100</v>
      </c>
      <c r="K27" s="12">
        <f t="shared" si="19"/>
        <v>1000</v>
      </c>
      <c r="L27" s="7">
        <f t="shared" si="8"/>
        <v>60</v>
      </c>
      <c r="M27" s="12">
        <f>M26+H27-Plan2!S$29</f>
        <v>2400</v>
      </c>
      <c r="N27" s="7">
        <f t="shared" si="9"/>
        <v>30</v>
      </c>
      <c r="O27" s="12">
        <f>O26+D27-Plan2!S$55</f>
        <v>1000</v>
      </c>
      <c r="P27" s="12">
        <f t="shared" si="20"/>
        <v>2400</v>
      </c>
      <c r="Q27" s="28">
        <f t="shared" si="3"/>
        <v>200</v>
      </c>
      <c r="T27" s="12"/>
      <c r="U27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:61" ht="12.75">
      <c r="A28" s="7">
        <v>12</v>
      </c>
      <c r="B28" s="8">
        <f t="shared" si="10"/>
        <v>10</v>
      </c>
      <c r="C28" s="12">
        <f t="shared" si="11"/>
        <v>100</v>
      </c>
      <c r="D28" s="15">
        <f t="shared" si="15"/>
        <v>1000</v>
      </c>
      <c r="E28" s="7">
        <f t="shared" si="12"/>
        <v>10</v>
      </c>
      <c r="F28" s="15">
        <f t="shared" si="16"/>
        <v>1000</v>
      </c>
      <c r="G28" s="12">
        <f t="shared" si="13"/>
        <v>120</v>
      </c>
      <c r="H28" s="22">
        <f t="shared" si="17"/>
        <v>1200</v>
      </c>
      <c r="I28" s="7">
        <f t="shared" si="18"/>
        <v>10</v>
      </c>
      <c r="J28" s="17">
        <f t="shared" si="6"/>
        <v>100</v>
      </c>
      <c r="K28" s="12">
        <f t="shared" si="19"/>
        <v>1000</v>
      </c>
      <c r="L28" s="7">
        <f t="shared" si="8"/>
        <v>60</v>
      </c>
      <c r="M28" s="12">
        <f>M27+H28-Plan2!T$29</f>
        <v>2400</v>
      </c>
      <c r="N28" s="7">
        <f t="shared" si="9"/>
        <v>30</v>
      </c>
      <c r="O28" s="12">
        <f>O27+D28-Plan2!T$55</f>
        <v>1000</v>
      </c>
      <c r="P28" s="12">
        <f t="shared" si="20"/>
        <v>2400</v>
      </c>
      <c r="Q28" s="28">
        <f t="shared" si="3"/>
        <v>200</v>
      </c>
      <c r="T28" s="12"/>
      <c r="U28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1" ht="12.75">
      <c r="A29" s="7"/>
      <c r="B29" s="7">
        <f>SUM(B17:B28)</f>
        <v>120</v>
      </c>
      <c r="D29" s="17">
        <f>SUM(D17:D28)</f>
        <v>12000</v>
      </c>
      <c r="E29" s="7">
        <f>SUM(E17:E28)</f>
        <v>120</v>
      </c>
      <c r="F29" s="17">
        <f>SUM(F17:F28)</f>
        <v>12000</v>
      </c>
      <c r="G29" s="7"/>
      <c r="H29" s="17">
        <f>SUM(H17:H28)</f>
        <v>14400</v>
      </c>
      <c r="I29" s="7"/>
      <c r="J29" s="17"/>
      <c r="K29" s="18"/>
      <c r="L29" s="18"/>
      <c r="M29" s="12"/>
      <c r="N29" s="13"/>
      <c r="O29" s="35" t="s">
        <v>57</v>
      </c>
      <c r="P29" s="36">
        <f>+P28-P15</f>
        <v>0</v>
      </c>
      <c r="Q29" s="35">
        <f>SUM(Q17:Q28)</f>
        <v>2400</v>
      </c>
      <c r="R29" s="12"/>
      <c r="S29" s="12"/>
      <c r="T29" s="12"/>
      <c r="U29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4:61" ht="10.5" customHeight="1">
      <c r="D30" s="29"/>
      <c r="E30" s="7"/>
      <c r="F30" s="7"/>
      <c r="G30" s="7"/>
      <c r="H30" s="7"/>
      <c r="I30" s="7"/>
      <c r="J30" s="7"/>
      <c r="M30" s="28"/>
      <c r="O30" s="38"/>
      <c r="P30" s="39"/>
      <c r="Q30" s="39"/>
      <c r="R30" s="40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4:61" ht="11.25">
      <c r="D31" s="7"/>
      <c r="E31" s="7"/>
      <c r="F31" s="29"/>
      <c r="G31" s="7"/>
      <c r="H31" s="21"/>
      <c r="I31" s="21"/>
      <c r="J31" s="21"/>
      <c r="M31" s="21"/>
      <c r="N31" s="21"/>
      <c r="O31" s="38"/>
      <c r="P31" s="39"/>
      <c r="Q31" s="39"/>
      <c r="R31" s="39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1:53" ht="11.25">
      <c r="A32" s="9" t="s">
        <v>30</v>
      </c>
      <c r="E32" s="9" t="s">
        <v>36</v>
      </c>
      <c r="G32" s="13"/>
      <c r="H32" s="12"/>
      <c r="I32" s="12"/>
      <c r="J32" s="9" t="s">
        <v>41</v>
      </c>
      <c r="L32" s="13"/>
      <c r="M32" s="12"/>
      <c r="N32" s="12"/>
      <c r="O32" s="12">
        <v>1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11.25">
      <c r="A33" s="6" t="s">
        <v>31</v>
      </c>
      <c r="D33" s="37">
        <f>360/(E29/(SUM(I16:I29)/13))</f>
        <v>30</v>
      </c>
      <c r="E33" s="27" t="s">
        <v>37</v>
      </c>
      <c r="F33" s="47">
        <f>SUM(N16:N28)/(13)</f>
        <v>30</v>
      </c>
      <c r="G33" s="47">
        <f>+(N15*O15+N17*D17+N18*D18+N19*D19+N20*D20+N21*D21+N22*D22+N23*D23+N24*D24+N25*D25+N26*D26+N27*D27+N28*D28)/(SUM(D17:D28)+O15)</f>
        <v>30</v>
      </c>
      <c r="H33" s="37">
        <f>SUM(N17:N28)/12</f>
        <v>30</v>
      </c>
      <c r="I33" s="10"/>
      <c r="J33" s="27" t="s">
        <v>37</v>
      </c>
      <c r="K33" s="48">
        <f>SUM(L16:L28)/13</f>
        <v>60</v>
      </c>
      <c r="L33" s="48">
        <f>+(L15*M15+L17*H17+L18*H18+L19*H19+L20*H20+L21*H21+L22*H22+L23*H23+L24*H24+L25*H25+L26*H26+L27*H27+L28*H28)/((SUM(H17:H28)+M15))</f>
        <v>60</v>
      </c>
      <c r="M33" s="37">
        <f>SUM(L17:L28)/12</f>
        <v>60</v>
      </c>
      <c r="N33" s="25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11.25">
      <c r="A34" s="6" t="s">
        <v>33</v>
      </c>
      <c r="D34" s="37">
        <f>360/(F29/(SUM(K16:K29)/13))</f>
        <v>30</v>
      </c>
      <c r="E34" s="27" t="s">
        <v>38</v>
      </c>
      <c r="F34" s="18"/>
      <c r="H34" s="37">
        <f>((SUM(O16:O29)/13)/(D29/360))</f>
        <v>29.999999999999996</v>
      </c>
      <c r="I34" s="12"/>
      <c r="J34" s="27" t="s">
        <v>42</v>
      </c>
      <c r="K34" s="18"/>
      <c r="L34" s="10"/>
      <c r="M34" s="37">
        <f>((SUM(M16:M28)/13)/(H29/360))</f>
        <v>60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11.25">
      <c r="A35" s="6" t="s">
        <v>34</v>
      </c>
      <c r="D35" s="37">
        <f>360/(F29/((K15+K28)/2))</f>
        <v>30</v>
      </c>
      <c r="E35" s="27" t="s">
        <v>39</v>
      </c>
      <c r="F35" s="18"/>
      <c r="H35" s="37">
        <f>((O15+O28)/2)/(D29/360)</f>
        <v>29.999999999999996</v>
      </c>
      <c r="I35" s="12"/>
      <c r="J35" s="27" t="s">
        <v>43</v>
      </c>
      <c r="K35" s="18"/>
      <c r="L35" s="10"/>
      <c r="M35" s="37">
        <f>((M15+M28)/2)/(H29/360)</f>
        <v>60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11.25">
      <c r="A36" s="6" t="s">
        <v>35</v>
      </c>
      <c r="D36" s="37">
        <f>360/(F29/K28)</f>
        <v>30</v>
      </c>
      <c r="E36" s="10" t="s">
        <v>40</v>
      </c>
      <c r="G36" s="13"/>
      <c r="H36" s="37">
        <f>O28/(D29/360)</f>
        <v>29.999999999999996</v>
      </c>
      <c r="I36" s="12"/>
      <c r="J36" s="27" t="s">
        <v>44</v>
      </c>
      <c r="L36" s="13"/>
      <c r="M36" s="37">
        <f>M28/(H29/360)</f>
        <v>60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7:53" ht="11.25"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4:53" ht="11.25">
      <c r="D38" s="26"/>
      <c r="E38" s="27"/>
      <c r="F38" s="18"/>
      <c r="G38" s="34"/>
      <c r="H38" s="26"/>
      <c r="I38" s="10"/>
      <c r="J38" s="27"/>
      <c r="K38" s="18"/>
      <c r="L38" s="25"/>
      <c r="M38" s="26"/>
      <c r="N38" s="2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4:53" ht="11.25">
      <c r="D39" s="26"/>
      <c r="E39" s="27"/>
      <c r="F39" s="18"/>
      <c r="H39" s="26"/>
      <c r="I39" s="12"/>
      <c r="J39" s="27"/>
      <c r="K39" s="18"/>
      <c r="L39" s="10"/>
      <c r="M39" s="26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4:53" ht="11.25">
      <c r="D40" s="26"/>
      <c r="E40" s="27"/>
      <c r="F40" s="18"/>
      <c r="H40" s="26"/>
      <c r="I40" s="12"/>
      <c r="J40" s="27"/>
      <c r="K40" s="18"/>
      <c r="L40" s="10"/>
      <c r="M40" s="2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4:53" ht="11.25">
      <c r="D41" s="26"/>
      <c r="E41" s="10"/>
      <c r="G41" s="13"/>
      <c r="H41" s="26"/>
      <c r="I41" s="12"/>
      <c r="J41" s="27"/>
      <c r="L41" s="13"/>
      <c r="M41" s="26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</sheetData>
  <sheetProtection/>
  <mergeCells count="3">
    <mergeCell ref="B8:D8"/>
    <mergeCell ref="E8:H8"/>
    <mergeCell ref="I8:K8"/>
  </mergeCells>
  <printOptions/>
  <pageMargins left="0.787401575" right="0.787401575" top="0.48" bottom="0.35" header="0.492125985" footer="0.492125985"/>
  <pageSetup horizontalDpi="600" verticalDpi="600" orientation="landscape" scale="95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79"/>
  <sheetViews>
    <sheetView showGridLines="0" zoomScale="80" zoomScaleNormal="80" zoomScalePageLayoutView="0" workbookViewId="0" topLeftCell="A1">
      <selection activeCell="E62" sqref="E62"/>
    </sheetView>
  </sheetViews>
  <sheetFormatPr defaultColWidth="11.8515625" defaultRowHeight="12.75"/>
  <cols>
    <col min="1" max="1" width="7.421875" style="1" customWidth="1"/>
    <col min="2" max="2" width="12.28125" style="2" bestFit="1" customWidth="1"/>
    <col min="3" max="3" width="4.421875" style="1" bestFit="1" customWidth="1"/>
    <col min="4" max="17" width="11.8515625" style="0" customWidth="1"/>
    <col min="18" max="20" width="12.28125" style="0" bestFit="1" customWidth="1"/>
  </cols>
  <sheetData>
    <row r="1" ht="12.75">
      <c r="A1" s="23" t="s">
        <v>25</v>
      </c>
    </row>
    <row r="2" spans="1:4" ht="12.75">
      <c r="A2" s="23" t="s">
        <v>26</v>
      </c>
      <c r="D2" s="2">
        <f>+Plan1!M10</f>
        <v>2400</v>
      </c>
    </row>
    <row r="3" spans="2:4" s="1" customFormat="1" ht="12.75">
      <c r="B3" s="5"/>
      <c r="D3" s="1" t="s">
        <v>8</v>
      </c>
    </row>
    <row r="4" spans="1:20" s="1" customFormat="1" ht="15">
      <c r="A4" s="3" t="s">
        <v>3</v>
      </c>
      <c r="B4" s="24" t="s">
        <v>7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</row>
    <row r="5" spans="1:2" s="1" customFormat="1" ht="15">
      <c r="A5" s="3"/>
      <c r="B5" s="24"/>
    </row>
    <row r="6" spans="1:2" s="1" customFormat="1" ht="15">
      <c r="A6" s="3"/>
      <c r="B6" s="24"/>
    </row>
    <row r="7" spans="1:2" s="1" customFormat="1" ht="15">
      <c r="A7" s="3"/>
      <c r="B7" s="24"/>
    </row>
    <row r="8" spans="1:2" s="1" customFormat="1" ht="15">
      <c r="A8" s="3"/>
      <c r="B8" s="24"/>
    </row>
    <row r="9" spans="1:2" s="1" customFormat="1" ht="15">
      <c r="A9" s="3"/>
      <c r="B9" s="24"/>
    </row>
    <row r="10" spans="1:20" s="2" customFormat="1" ht="12.75">
      <c r="A10" s="2" t="s">
        <v>26</v>
      </c>
      <c r="C10" s="1">
        <f>Plan1!L10</f>
        <v>60</v>
      </c>
      <c r="D10" s="2">
        <f aca="true" t="shared" si="0" ref="D10:T10">IF($C10/30&gt;=D$4,$D$2/($C$10/30),0)</f>
        <v>1200</v>
      </c>
      <c r="E10" s="2">
        <f t="shared" si="0"/>
        <v>1200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</row>
    <row r="11" spans="1:71" ht="12.75">
      <c r="A11" s="1">
        <v>1</v>
      </c>
      <c r="B11" s="2">
        <f>+Plan1!H11</f>
        <v>1200</v>
      </c>
      <c r="C11" s="1">
        <f>Plan1!L11</f>
        <v>60</v>
      </c>
      <c r="D11" s="2">
        <f aca="true" t="shared" si="1" ref="D11:T11">IF($C11/30+$A11=D$4,$B11,0)</f>
        <v>0</v>
      </c>
      <c r="E11" s="2">
        <f t="shared" si="1"/>
        <v>0</v>
      </c>
      <c r="F11" s="2">
        <f t="shared" si="1"/>
        <v>1200</v>
      </c>
      <c r="G11" s="2">
        <f t="shared" si="1"/>
        <v>0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 t="shared" si="1"/>
        <v>0</v>
      </c>
      <c r="P11" s="2">
        <f t="shared" si="1"/>
        <v>0</v>
      </c>
      <c r="Q11" s="2">
        <f t="shared" si="1"/>
        <v>0</v>
      </c>
      <c r="R11" s="2">
        <f t="shared" si="1"/>
        <v>0</v>
      </c>
      <c r="S11" s="2">
        <f t="shared" si="1"/>
        <v>0</v>
      </c>
      <c r="T11" s="2">
        <f t="shared" si="1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12.75">
      <c r="A12" s="1">
        <v>2</v>
      </c>
      <c r="B12" s="2">
        <f>+Plan1!H12</f>
        <v>1200</v>
      </c>
      <c r="C12" s="1">
        <f>Plan1!L12</f>
        <v>60</v>
      </c>
      <c r="D12" s="2">
        <f aca="true" t="shared" si="2" ref="D12:S27">IF($C12/30+$A12=D$4,$B12,0)</f>
        <v>0</v>
      </c>
      <c r="E12" s="2">
        <f t="shared" si="2"/>
        <v>0</v>
      </c>
      <c r="F12" s="2">
        <f t="shared" si="2"/>
        <v>0</v>
      </c>
      <c r="G12" s="2">
        <f t="shared" si="2"/>
        <v>1200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2">
        <f t="shared" si="2"/>
        <v>0</v>
      </c>
      <c r="O12" s="2">
        <f t="shared" si="2"/>
        <v>0</v>
      </c>
      <c r="P12" s="2">
        <f t="shared" si="2"/>
        <v>0</v>
      </c>
      <c r="Q12" s="2">
        <f t="shared" si="2"/>
        <v>0</v>
      </c>
      <c r="R12" s="2">
        <f t="shared" si="2"/>
        <v>0</v>
      </c>
      <c r="S12" s="2">
        <f t="shared" si="2"/>
        <v>0</v>
      </c>
      <c r="T12" s="2">
        <f aca="true" t="shared" si="3" ref="T12:T26">IF($C12/30+$A12=T$4,$B12,0)</f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12.75">
      <c r="A13" s="1">
        <v>3</v>
      </c>
      <c r="B13" s="2">
        <f>+Plan1!H13</f>
        <v>1200</v>
      </c>
      <c r="C13" s="1">
        <f>Plan1!L13</f>
        <v>60</v>
      </c>
      <c r="D13" s="2">
        <f t="shared" si="2"/>
        <v>0</v>
      </c>
      <c r="E13" s="2">
        <f t="shared" si="2"/>
        <v>0</v>
      </c>
      <c r="F13" s="2">
        <f t="shared" si="2"/>
        <v>0</v>
      </c>
      <c r="G13" s="2">
        <f t="shared" si="2"/>
        <v>0</v>
      </c>
      <c r="H13" s="2">
        <f t="shared" si="2"/>
        <v>1200</v>
      </c>
      <c r="I13" s="2">
        <f t="shared" si="2"/>
        <v>0</v>
      </c>
      <c r="J13" s="2">
        <f t="shared" si="2"/>
        <v>0</v>
      </c>
      <c r="K13" s="2">
        <f t="shared" si="2"/>
        <v>0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2"/>
        <v>0</v>
      </c>
      <c r="P13" s="2">
        <f t="shared" si="2"/>
        <v>0</v>
      </c>
      <c r="Q13" s="2">
        <f aca="true" t="shared" si="4" ref="Q13:S26">IF($C13/30+$A13=Q$4,$B13,0)</f>
        <v>0</v>
      </c>
      <c r="R13" s="2">
        <f t="shared" si="4"/>
        <v>0</v>
      </c>
      <c r="S13" s="2">
        <f t="shared" si="4"/>
        <v>0</v>
      </c>
      <c r="T13" s="2">
        <f t="shared" si="3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12.75">
      <c r="A14" s="1">
        <v>4</v>
      </c>
      <c r="B14" s="2">
        <f>+Plan1!H14</f>
        <v>1200</v>
      </c>
      <c r="C14" s="1">
        <f>Plan1!L14</f>
        <v>60</v>
      </c>
      <c r="D14" s="2">
        <f t="shared" si="2"/>
        <v>0</v>
      </c>
      <c r="E14" s="2">
        <f t="shared" si="2"/>
        <v>0</v>
      </c>
      <c r="F14" s="2">
        <f t="shared" si="2"/>
        <v>0</v>
      </c>
      <c r="G14" s="2">
        <f t="shared" si="2"/>
        <v>0</v>
      </c>
      <c r="H14" s="2">
        <f t="shared" si="2"/>
        <v>0</v>
      </c>
      <c r="I14" s="2">
        <f t="shared" si="2"/>
        <v>1200</v>
      </c>
      <c r="J14" s="2">
        <f t="shared" si="2"/>
        <v>0</v>
      </c>
      <c r="K14" s="2">
        <f t="shared" si="2"/>
        <v>0</v>
      </c>
      <c r="L14" s="2">
        <f t="shared" si="2"/>
        <v>0</v>
      </c>
      <c r="M14" s="2">
        <f t="shared" si="2"/>
        <v>0</v>
      </c>
      <c r="N14" s="2">
        <f t="shared" si="2"/>
        <v>0</v>
      </c>
      <c r="O14" s="2">
        <f t="shared" si="2"/>
        <v>0</v>
      </c>
      <c r="P14" s="2">
        <f t="shared" si="2"/>
        <v>0</v>
      </c>
      <c r="Q14" s="2">
        <f t="shared" si="4"/>
        <v>0</v>
      </c>
      <c r="R14" s="2">
        <f t="shared" si="4"/>
        <v>0</v>
      </c>
      <c r="S14" s="2">
        <f t="shared" si="4"/>
        <v>0</v>
      </c>
      <c r="T14" s="2">
        <f t="shared" si="3"/>
        <v>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12.75">
      <c r="A15" s="1">
        <v>5</v>
      </c>
      <c r="B15" s="2">
        <f>+Plan1!H15</f>
        <v>1200</v>
      </c>
      <c r="C15" s="1">
        <f>Plan1!L15</f>
        <v>60</v>
      </c>
      <c r="D15" s="2">
        <f t="shared" si="2"/>
        <v>0</v>
      </c>
      <c r="E15" s="2">
        <f t="shared" si="2"/>
        <v>0</v>
      </c>
      <c r="F15" s="2">
        <f t="shared" si="2"/>
        <v>0</v>
      </c>
      <c r="G15" s="2">
        <f t="shared" si="2"/>
        <v>0</v>
      </c>
      <c r="H15" s="2">
        <f t="shared" si="2"/>
        <v>0</v>
      </c>
      <c r="I15" s="2">
        <f t="shared" si="2"/>
        <v>0</v>
      </c>
      <c r="J15" s="2">
        <f t="shared" si="2"/>
        <v>1200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  <c r="O15" s="2">
        <f t="shared" si="2"/>
        <v>0</v>
      </c>
      <c r="P15" s="2">
        <f t="shared" si="2"/>
        <v>0</v>
      </c>
      <c r="Q15" s="2">
        <f t="shared" si="4"/>
        <v>0</v>
      </c>
      <c r="R15" s="2">
        <f t="shared" si="4"/>
        <v>0</v>
      </c>
      <c r="S15" s="2">
        <f t="shared" si="4"/>
        <v>0</v>
      </c>
      <c r="T15" s="2">
        <f t="shared" si="3"/>
        <v>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12.75">
      <c r="A16" s="1">
        <v>6</v>
      </c>
      <c r="B16" s="2">
        <f>+Plan1!H17</f>
        <v>1200</v>
      </c>
      <c r="C16" s="1">
        <f>Plan1!L17</f>
        <v>60</v>
      </c>
      <c r="D16" s="2">
        <f t="shared" si="2"/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1200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4"/>
        <v>0</v>
      </c>
      <c r="R16" s="2">
        <f t="shared" si="4"/>
        <v>0</v>
      </c>
      <c r="S16" s="2">
        <f t="shared" si="4"/>
        <v>0</v>
      </c>
      <c r="T16" s="2">
        <f t="shared" si="3"/>
        <v>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12.75">
      <c r="A17" s="1">
        <v>7</v>
      </c>
      <c r="B17" s="2">
        <f>+Plan1!H18</f>
        <v>1200</v>
      </c>
      <c r="C17" s="1">
        <f>Plan1!L18</f>
        <v>60</v>
      </c>
      <c r="D17" s="2">
        <f t="shared" si="2"/>
        <v>0</v>
      </c>
      <c r="E17" s="2">
        <f t="shared" si="2"/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1200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4"/>
        <v>0</v>
      </c>
      <c r="R17" s="2">
        <f t="shared" si="4"/>
        <v>0</v>
      </c>
      <c r="S17" s="2">
        <f t="shared" si="4"/>
        <v>0</v>
      </c>
      <c r="T17" s="2">
        <f t="shared" si="3"/>
        <v>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12.75">
      <c r="A18" s="1">
        <v>8</v>
      </c>
      <c r="B18" s="2">
        <f>+Plan1!H19</f>
        <v>1200</v>
      </c>
      <c r="C18" s="1">
        <f>Plan1!L19</f>
        <v>60</v>
      </c>
      <c r="D18" s="2">
        <f t="shared" si="2"/>
        <v>0</v>
      </c>
      <c r="E18" s="2">
        <f t="shared" si="2"/>
        <v>0</v>
      </c>
      <c r="F18" s="2">
        <f t="shared" si="2"/>
        <v>0</v>
      </c>
      <c r="G18" s="2">
        <f t="shared" si="2"/>
        <v>0</v>
      </c>
      <c r="H18" s="2">
        <f t="shared" si="2"/>
        <v>0</v>
      </c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 t="shared" si="2"/>
        <v>0</v>
      </c>
      <c r="M18" s="2">
        <f t="shared" si="2"/>
        <v>1200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>
        <f t="shared" si="4"/>
        <v>0</v>
      </c>
      <c r="R18" s="2">
        <f t="shared" si="4"/>
        <v>0</v>
      </c>
      <c r="S18" s="2">
        <f t="shared" si="4"/>
        <v>0</v>
      </c>
      <c r="T18" s="2">
        <f t="shared" si="3"/>
        <v>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12.75">
      <c r="A19" s="1">
        <v>9</v>
      </c>
      <c r="B19" s="2">
        <f>+Plan1!H20</f>
        <v>1200</v>
      </c>
      <c r="C19" s="1">
        <f>Plan1!L20</f>
        <v>60</v>
      </c>
      <c r="D19" s="2">
        <f t="shared" si="2"/>
        <v>0</v>
      </c>
      <c r="E19" s="2">
        <f t="shared" si="2"/>
        <v>0</v>
      </c>
      <c r="F19" s="2">
        <f t="shared" si="2"/>
        <v>0</v>
      </c>
      <c r="G19" s="2">
        <f t="shared" si="2"/>
        <v>0</v>
      </c>
      <c r="H19" s="2">
        <f t="shared" si="2"/>
        <v>0</v>
      </c>
      <c r="I19" s="2">
        <f t="shared" si="2"/>
        <v>0</v>
      </c>
      <c r="J19" s="2">
        <f t="shared" si="2"/>
        <v>0</v>
      </c>
      <c r="K19" s="2">
        <f t="shared" si="2"/>
        <v>0</v>
      </c>
      <c r="L19" s="2">
        <f t="shared" si="2"/>
        <v>0</v>
      </c>
      <c r="M19" s="2">
        <f t="shared" si="2"/>
        <v>0</v>
      </c>
      <c r="N19" s="2">
        <f t="shared" si="2"/>
        <v>1200</v>
      </c>
      <c r="O19" s="2">
        <f t="shared" si="2"/>
        <v>0</v>
      </c>
      <c r="P19" s="2">
        <f t="shared" si="2"/>
        <v>0</v>
      </c>
      <c r="Q19" s="2">
        <f t="shared" si="4"/>
        <v>0</v>
      </c>
      <c r="R19" s="2">
        <f t="shared" si="4"/>
        <v>0</v>
      </c>
      <c r="S19" s="2">
        <f t="shared" si="4"/>
        <v>0</v>
      </c>
      <c r="T19" s="2">
        <f t="shared" si="3"/>
        <v>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12.75">
      <c r="A20" s="1">
        <v>10</v>
      </c>
      <c r="B20" s="2">
        <f>+Plan1!H21</f>
        <v>1200</v>
      </c>
      <c r="C20" s="1">
        <f>Plan1!L21</f>
        <v>60</v>
      </c>
      <c r="D20" s="2">
        <f t="shared" si="2"/>
        <v>0</v>
      </c>
      <c r="E20" s="2">
        <f t="shared" si="2"/>
        <v>0</v>
      </c>
      <c r="F20" s="2">
        <f t="shared" si="2"/>
        <v>0</v>
      </c>
      <c r="G20" s="2">
        <f t="shared" si="2"/>
        <v>0</v>
      </c>
      <c r="H20" s="2">
        <f t="shared" si="2"/>
        <v>0</v>
      </c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2"/>
        <v>0</v>
      </c>
      <c r="M20" s="2">
        <f t="shared" si="2"/>
        <v>0</v>
      </c>
      <c r="N20" s="2">
        <f t="shared" si="2"/>
        <v>0</v>
      </c>
      <c r="O20" s="2">
        <f t="shared" si="2"/>
        <v>1200</v>
      </c>
      <c r="P20" s="2">
        <f t="shared" si="2"/>
        <v>0</v>
      </c>
      <c r="Q20" s="2">
        <f t="shared" si="4"/>
        <v>0</v>
      </c>
      <c r="R20" s="2">
        <f t="shared" si="4"/>
        <v>0</v>
      </c>
      <c r="S20" s="2">
        <f t="shared" si="4"/>
        <v>0</v>
      </c>
      <c r="T20" s="2">
        <f t="shared" si="3"/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12.75">
      <c r="A21" s="1">
        <v>11</v>
      </c>
      <c r="B21" s="2">
        <f>+Plan1!H22</f>
        <v>1200</v>
      </c>
      <c r="C21" s="1">
        <f>Plan1!L22</f>
        <v>60</v>
      </c>
      <c r="D21" s="2">
        <f t="shared" si="2"/>
        <v>0</v>
      </c>
      <c r="E21" s="2">
        <f t="shared" si="2"/>
        <v>0</v>
      </c>
      <c r="F21" s="2">
        <f t="shared" si="2"/>
        <v>0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 t="shared" si="2"/>
        <v>0</v>
      </c>
      <c r="M21" s="2">
        <f t="shared" si="2"/>
        <v>0</v>
      </c>
      <c r="N21" s="2">
        <f t="shared" si="2"/>
        <v>0</v>
      </c>
      <c r="O21" s="2">
        <f t="shared" si="2"/>
        <v>0</v>
      </c>
      <c r="P21" s="2">
        <f t="shared" si="2"/>
        <v>1200</v>
      </c>
      <c r="Q21" s="2">
        <f t="shared" si="4"/>
        <v>0</v>
      </c>
      <c r="R21" s="2">
        <f t="shared" si="4"/>
        <v>0</v>
      </c>
      <c r="S21" s="2">
        <f t="shared" si="4"/>
        <v>0</v>
      </c>
      <c r="T21" s="2">
        <f t="shared" si="3"/>
        <v>0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23" ht="12.75">
      <c r="A22" s="1">
        <v>12</v>
      </c>
      <c r="B22" s="2">
        <f>+Plan1!H23</f>
        <v>1200</v>
      </c>
      <c r="C22" s="1">
        <f>Plan1!L23</f>
        <v>60</v>
      </c>
      <c r="D22" s="2">
        <f t="shared" si="2"/>
        <v>0</v>
      </c>
      <c r="E22" s="2">
        <f t="shared" si="2"/>
        <v>0</v>
      </c>
      <c r="F22" s="2">
        <f t="shared" si="2"/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P22" s="2">
        <f t="shared" si="2"/>
        <v>0</v>
      </c>
      <c r="Q22" s="2">
        <f t="shared" si="4"/>
        <v>1200</v>
      </c>
      <c r="R22" s="2">
        <f t="shared" si="4"/>
        <v>0</v>
      </c>
      <c r="S22" s="2">
        <f t="shared" si="4"/>
        <v>0</v>
      </c>
      <c r="T22" s="2">
        <f t="shared" si="3"/>
        <v>0</v>
      </c>
      <c r="U22" s="2"/>
      <c r="V22" s="2"/>
      <c r="W22" s="2"/>
    </row>
    <row r="23" spans="1:23" ht="12.75">
      <c r="A23" s="1">
        <v>13</v>
      </c>
      <c r="B23" s="2">
        <f>+Plan1!H24</f>
        <v>1200</v>
      </c>
      <c r="C23" s="1">
        <f>Plan1!L24</f>
        <v>60</v>
      </c>
      <c r="D23" s="2">
        <f t="shared" si="2"/>
        <v>0</v>
      </c>
      <c r="E23" s="2">
        <f t="shared" si="2"/>
        <v>0</v>
      </c>
      <c r="F23" s="2">
        <f t="shared" si="2"/>
        <v>0</v>
      </c>
      <c r="G23" s="2">
        <f t="shared" si="2"/>
        <v>0</v>
      </c>
      <c r="H23" s="2">
        <f t="shared" si="2"/>
        <v>0</v>
      </c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2"/>
        <v>0</v>
      </c>
      <c r="M23" s="2">
        <f t="shared" si="2"/>
        <v>0</v>
      </c>
      <c r="N23" s="2">
        <f t="shared" si="2"/>
        <v>0</v>
      </c>
      <c r="O23" s="2">
        <f t="shared" si="2"/>
        <v>0</v>
      </c>
      <c r="P23" s="2">
        <f t="shared" si="2"/>
        <v>0</v>
      </c>
      <c r="Q23" s="2">
        <f t="shared" si="4"/>
        <v>0</v>
      </c>
      <c r="R23" s="2">
        <f t="shared" si="4"/>
        <v>1200</v>
      </c>
      <c r="S23" s="2">
        <f t="shared" si="4"/>
        <v>0</v>
      </c>
      <c r="T23" s="2">
        <f t="shared" si="3"/>
        <v>0</v>
      </c>
      <c r="U23" s="2"/>
      <c r="V23" s="2"/>
      <c r="W23" s="2"/>
    </row>
    <row r="24" spans="1:23" ht="12.75">
      <c r="A24" s="1">
        <v>14</v>
      </c>
      <c r="B24" s="2">
        <f>+Plan1!H25</f>
        <v>1200</v>
      </c>
      <c r="C24" s="1">
        <f>Plan1!L25</f>
        <v>60</v>
      </c>
      <c r="D24" s="2">
        <f t="shared" si="2"/>
        <v>0</v>
      </c>
      <c r="E24" s="2">
        <f t="shared" si="2"/>
        <v>0</v>
      </c>
      <c r="F24" s="2">
        <f t="shared" si="2"/>
        <v>0</v>
      </c>
      <c r="G24" s="2">
        <f t="shared" si="2"/>
        <v>0</v>
      </c>
      <c r="H24" s="2">
        <f t="shared" si="2"/>
        <v>0</v>
      </c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2"/>
        <v>0</v>
      </c>
      <c r="M24" s="2">
        <f t="shared" si="2"/>
        <v>0</v>
      </c>
      <c r="N24" s="2">
        <f t="shared" si="2"/>
        <v>0</v>
      </c>
      <c r="O24" s="2">
        <f t="shared" si="2"/>
        <v>0</v>
      </c>
      <c r="P24" s="2">
        <f t="shared" si="2"/>
        <v>0</v>
      </c>
      <c r="Q24" s="2">
        <f t="shared" si="4"/>
        <v>0</v>
      </c>
      <c r="R24" s="2">
        <f t="shared" si="4"/>
        <v>0</v>
      </c>
      <c r="S24" s="2">
        <f t="shared" si="4"/>
        <v>1200</v>
      </c>
      <c r="T24" s="2">
        <f t="shared" si="3"/>
        <v>0</v>
      </c>
      <c r="U24" s="2"/>
      <c r="V24" s="2"/>
      <c r="W24" s="2"/>
    </row>
    <row r="25" spans="1:23" ht="12.75">
      <c r="A25" s="1">
        <v>15</v>
      </c>
      <c r="B25" s="2">
        <f>+Plan1!H26</f>
        <v>1200</v>
      </c>
      <c r="C25" s="1">
        <f>Plan1!L26</f>
        <v>60</v>
      </c>
      <c r="D25" s="2">
        <f t="shared" si="2"/>
        <v>0</v>
      </c>
      <c r="E25" s="2">
        <f t="shared" si="2"/>
        <v>0</v>
      </c>
      <c r="F25" s="2">
        <f t="shared" si="2"/>
        <v>0</v>
      </c>
      <c r="G25" s="2">
        <f t="shared" si="2"/>
        <v>0</v>
      </c>
      <c r="H25" s="2">
        <f t="shared" si="2"/>
        <v>0</v>
      </c>
      <c r="I25" s="2">
        <f t="shared" si="2"/>
        <v>0</v>
      </c>
      <c r="J25" s="2">
        <f t="shared" si="2"/>
        <v>0</v>
      </c>
      <c r="K25" s="2">
        <f t="shared" si="2"/>
        <v>0</v>
      </c>
      <c r="L25" s="2">
        <f t="shared" si="2"/>
        <v>0</v>
      </c>
      <c r="M25" s="2">
        <f t="shared" si="2"/>
        <v>0</v>
      </c>
      <c r="N25" s="2">
        <f t="shared" si="2"/>
        <v>0</v>
      </c>
      <c r="O25" s="2">
        <f t="shared" si="2"/>
        <v>0</v>
      </c>
      <c r="P25" s="2">
        <f t="shared" si="2"/>
        <v>0</v>
      </c>
      <c r="Q25" s="2">
        <f t="shared" si="4"/>
        <v>0</v>
      </c>
      <c r="R25" s="2">
        <f t="shared" si="4"/>
        <v>0</v>
      </c>
      <c r="S25" s="2">
        <f t="shared" si="4"/>
        <v>0</v>
      </c>
      <c r="T25" s="2">
        <f t="shared" si="3"/>
        <v>1200</v>
      </c>
      <c r="U25" s="2"/>
      <c r="V25" s="2"/>
      <c r="W25" s="2"/>
    </row>
    <row r="26" spans="1:23" ht="12.75">
      <c r="A26" s="1">
        <v>16</v>
      </c>
      <c r="B26" s="2">
        <f>+Plan1!H27</f>
        <v>1200</v>
      </c>
      <c r="C26" s="1">
        <f>Plan1!L27</f>
        <v>60</v>
      </c>
      <c r="D26" s="2">
        <f t="shared" si="2"/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0</v>
      </c>
      <c r="P26" s="2">
        <f t="shared" si="2"/>
        <v>0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3"/>
        <v>0</v>
      </c>
      <c r="U26" s="2"/>
      <c r="V26" s="2"/>
      <c r="W26" s="2"/>
    </row>
    <row r="27" spans="1:23" ht="12.75">
      <c r="A27" s="1">
        <v>17</v>
      </c>
      <c r="B27" s="2">
        <f>+Plan1!H28</f>
        <v>1200</v>
      </c>
      <c r="C27" s="1">
        <f>Plan1!L28</f>
        <v>60</v>
      </c>
      <c r="D27" s="2">
        <f t="shared" si="2"/>
        <v>0</v>
      </c>
      <c r="E27" s="2">
        <f t="shared" si="2"/>
        <v>0</v>
      </c>
      <c r="F27" s="2">
        <f t="shared" si="2"/>
        <v>0</v>
      </c>
      <c r="G27" s="2">
        <f t="shared" si="2"/>
        <v>0</v>
      </c>
      <c r="H27" s="2">
        <f t="shared" si="2"/>
        <v>0</v>
      </c>
      <c r="I27" s="2">
        <f t="shared" si="2"/>
        <v>0</v>
      </c>
      <c r="J27" s="2">
        <f t="shared" si="2"/>
        <v>0</v>
      </c>
      <c r="K27" s="2">
        <f t="shared" si="2"/>
        <v>0</v>
      </c>
      <c r="L27" s="2">
        <f t="shared" si="2"/>
        <v>0</v>
      </c>
      <c r="M27" s="2">
        <f t="shared" si="2"/>
        <v>0</v>
      </c>
      <c r="N27" s="2">
        <f t="shared" si="2"/>
        <v>0</v>
      </c>
      <c r="O27" s="2">
        <f t="shared" si="2"/>
        <v>0</v>
      </c>
      <c r="P27" s="2">
        <f t="shared" si="2"/>
        <v>0</v>
      </c>
      <c r="Q27" s="2">
        <f>IF($C27/30+$A27=Q$4,$B27,0)</f>
        <v>0</v>
      </c>
      <c r="R27" s="2">
        <f>IF($C27/30+$A27=R$4,$B27,0)</f>
        <v>0</v>
      </c>
      <c r="S27" s="2">
        <f>IF($C27/30+$A27=S$4,$B27,0)</f>
        <v>0</v>
      </c>
      <c r="T27" s="2">
        <f>IF($C27/30+$A27=T$4,$B27,0)</f>
        <v>0</v>
      </c>
      <c r="U27" s="2"/>
      <c r="V27" s="2"/>
      <c r="W27" s="2"/>
    </row>
    <row r="28" spans="4:20" ht="12.7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3" t="str">
        <f>A1</f>
        <v>RECEBIMENTOS</v>
      </c>
      <c r="D29" s="2">
        <f>SUM(D10:D27)</f>
        <v>1200</v>
      </c>
      <c r="E29" s="2">
        <f aca="true" t="shared" si="5" ref="E29:T29">SUM(E10:E27)</f>
        <v>1200</v>
      </c>
      <c r="F29" s="2">
        <f t="shared" si="5"/>
        <v>1200</v>
      </c>
      <c r="G29" s="2">
        <f t="shared" si="5"/>
        <v>1200</v>
      </c>
      <c r="H29" s="2">
        <f t="shared" si="5"/>
        <v>1200</v>
      </c>
      <c r="I29" s="2">
        <f t="shared" si="5"/>
        <v>1200</v>
      </c>
      <c r="J29" s="2">
        <f t="shared" si="5"/>
        <v>1200</v>
      </c>
      <c r="K29" s="2">
        <f t="shared" si="5"/>
        <v>1200</v>
      </c>
      <c r="L29" s="2">
        <f t="shared" si="5"/>
        <v>1200</v>
      </c>
      <c r="M29" s="2">
        <f t="shared" si="5"/>
        <v>1200</v>
      </c>
      <c r="N29" s="2">
        <f t="shared" si="5"/>
        <v>1200</v>
      </c>
      <c r="O29" s="2">
        <f t="shared" si="5"/>
        <v>1200</v>
      </c>
      <c r="P29" s="2">
        <f t="shared" si="5"/>
        <v>1200</v>
      </c>
      <c r="Q29" s="2">
        <f t="shared" si="5"/>
        <v>1200</v>
      </c>
      <c r="R29" s="2">
        <f t="shared" si="5"/>
        <v>1200</v>
      </c>
      <c r="S29" s="2">
        <f t="shared" si="5"/>
        <v>1200</v>
      </c>
      <c r="T29" s="2">
        <f t="shared" si="5"/>
        <v>1200</v>
      </c>
    </row>
    <row r="30" spans="4:20" ht="12.75">
      <c r="D30" s="4">
        <f>+D2+$B$11-D29</f>
        <v>2400</v>
      </c>
      <c r="E30" s="4">
        <f>+D30+$B$11-E29</f>
        <v>2400</v>
      </c>
      <c r="F30" s="4">
        <f aca="true" t="shared" si="6" ref="F30:L30">+E30+$B$11-F29</f>
        <v>2400</v>
      </c>
      <c r="G30" s="4">
        <f t="shared" si="6"/>
        <v>2400</v>
      </c>
      <c r="H30" s="4">
        <f t="shared" si="6"/>
        <v>2400</v>
      </c>
      <c r="I30" s="4">
        <f t="shared" si="6"/>
        <v>2400</v>
      </c>
      <c r="J30" s="4">
        <f t="shared" si="6"/>
        <v>2400</v>
      </c>
      <c r="K30" s="4">
        <f t="shared" si="6"/>
        <v>2400</v>
      </c>
      <c r="L30" s="4">
        <f t="shared" si="6"/>
        <v>2400</v>
      </c>
      <c r="M30" s="4">
        <f aca="true" t="shared" si="7" ref="M30:T30">+L30+$B$11-M29</f>
        <v>2400</v>
      </c>
      <c r="N30" s="4">
        <f t="shared" si="7"/>
        <v>2400</v>
      </c>
      <c r="O30" s="4">
        <f t="shared" si="7"/>
        <v>2400</v>
      </c>
      <c r="P30" s="4">
        <f t="shared" si="7"/>
        <v>2400</v>
      </c>
      <c r="Q30" s="4">
        <f t="shared" si="7"/>
        <v>2400</v>
      </c>
      <c r="R30" s="4">
        <f t="shared" si="7"/>
        <v>2400</v>
      </c>
      <c r="S30" s="4">
        <f t="shared" si="7"/>
        <v>2400</v>
      </c>
      <c r="T30" s="4">
        <f t="shared" si="7"/>
        <v>2400</v>
      </c>
    </row>
    <row r="31" ht="12.75">
      <c r="E31" s="2"/>
    </row>
    <row r="32" ht="12.75">
      <c r="A32" s="23" t="s">
        <v>24</v>
      </c>
    </row>
    <row r="33" spans="1:4" ht="12.75">
      <c r="A33" s="23" t="s">
        <v>27</v>
      </c>
      <c r="D33" s="2">
        <f>Plan1!O10</f>
        <v>1000</v>
      </c>
    </row>
    <row r="34" s="1" customFormat="1" ht="12.75">
      <c r="B34" s="5"/>
    </row>
    <row r="35" spans="1:20" s="1" customFormat="1" ht="15">
      <c r="A35" s="3" t="s">
        <v>3</v>
      </c>
      <c r="B35" s="24" t="s">
        <v>6</v>
      </c>
      <c r="D35" s="1">
        <v>1</v>
      </c>
      <c r="E35" s="1">
        <v>2</v>
      </c>
      <c r="F35" s="1">
        <v>3</v>
      </c>
      <c r="G35" s="1">
        <v>4</v>
      </c>
      <c r="H35" s="1">
        <v>5</v>
      </c>
      <c r="I35" s="1">
        <v>6</v>
      </c>
      <c r="J35" s="1">
        <v>7</v>
      </c>
      <c r="K35" s="1">
        <v>8</v>
      </c>
      <c r="L35" s="1">
        <v>9</v>
      </c>
      <c r="M35" s="1">
        <v>10</v>
      </c>
      <c r="N35" s="1">
        <v>11</v>
      </c>
      <c r="O35" s="1">
        <v>12</v>
      </c>
      <c r="P35" s="1">
        <v>13</v>
      </c>
      <c r="Q35" s="1">
        <v>14</v>
      </c>
      <c r="R35" s="1">
        <v>15</v>
      </c>
      <c r="S35" s="1">
        <v>16</v>
      </c>
      <c r="T35" s="1">
        <v>17</v>
      </c>
    </row>
    <row r="36" spans="1:20" s="2" customFormat="1" ht="12.75">
      <c r="A36" s="2" t="s">
        <v>28</v>
      </c>
      <c r="C36" s="1">
        <f>Plan1!N10</f>
        <v>30</v>
      </c>
      <c r="D36" s="2">
        <f>IF($C36/30&gt;=D$4,$D$33/($C$36/30),0)</f>
        <v>1000</v>
      </c>
      <c r="E36" s="2">
        <f aca="true" t="shared" si="8" ref="E36:T36">IF($C36/30&gt;=E$4,$D$33/($C$36/30),0)</f>
        <v>0</v>
      </c>
      <c r="F36" s="2">
        <f t="shared" si="8"/>
        <v>0</v>
      </c>
      <c r="G36" s="2">
        <f t="shared" si="8"/>
        <v>0</v>
      </c>
      <c r="H36" s="2">
        <f t="shared" si="8"/>
        <v>0</v>
      </c>
      <c r="I36" s="2">
        <f t="shared" si="8"/>
        <v>0</v>
      </c>
      <c r="J36" s="2">
        <f t="shared" si="8"/>
        <v>0</v>
      </c>
      <c r="K36" s="2">
        <f t="shared" si="8"/>
        <v>0</v>
      </c>
      <c r="L36" s="2">
        <f t="shared" si="8"/>
        <v>0</v>
      </c>
      <c r="M36" s="2">
        <f t="shared" si="8"/>
        <v>0</v>
      </c>
      <c r="N36" s="2">
        <f t="shared" si="8"/>
        <v>0</v>
      </c>
      <c r="O36" s="2">
        <f t="shared" si="8"/>
        <v>0</v>
      </c>
      <c r="P36" s="2">
        <f t="shared" si="8"/>
        <v>0</v>
      </c>
      <c r="Q36" s="2">
        <f t="shared" si="8"/>
        <v>0</v>
      </c>
      <c r="R36" s="2">
        <f t="shared" si="8"/>
        <v>0</v>
      </c>
      <c r="S36" s="2">
        <f t="shared" si="8"/>
        <v>0</v>
      </c>
      <c r="T36" s="2">
        <f t="shared" si="8"/>
        <v>0</v>
      </c>
    </row>
    <row r="37" spans="1:71" ht="12.75">
      <c r="A37" s="1">
        <v>1</v>
      </c>
      <c r="B37" s="2">
        <f>+Plan1!D11</f>
        <v>1000</v>
      </c>
      <c r="C37" s="1">
        <f>Plan1!N11</f>
        <v>30</v>
      </c>
      <c r="D37" s="2">
        <f aca="true" t="shared" si="9" ref="D37:T37">IF($C37/30+$A37=D$4,$B37,0)</f>
        <v>0</v>
      </c>
      <c r="E37" s="2">
        <f t="shared" si="9"/>
        <v>1000</v>
      </c>
      <c r="F37" s="2">
        <f t="shared" si="9"/>
        <v>0</v>
      </c>
      <c r="G37" s="2">
        <f t="shared" si="9"/>
        <v>0</v>
      </c>
      <c r="H37" s="2">
        <f t="shared" si="9"/>
        <v>0</v>
      </c>
      <c r="I37" s="2">
        <f t="shared" si="9"/>
        <v>0</v>
      </c>
      <c r="J37" s="2">
        <f t="shared" si="9"/>
        <v>0</v>
      </c>
      <c r="K37" s="2">
        <f t="shared" si="9"/>
        <v>0</v>
      </c>
      <c r="L37" s="2">
        <f t="shared" si="9"/>
        <v>0</v>
      </c>
      <c r="M37" s="2">
        <f t="shared" si="9"/>
        <v>0</v>
      </c>
      <c r="N37" s="2">
        <f t="shared" si="9"/>
        <v>0</v>
      </c>
      <c r="O37" s="2">
        <f t="shared" si="9"/>
        <v>0</v>
      </c>
      <c r="P37" s="2">
        <f t="shared" si="9"/>
        <v>0</v>
      </c>
      <c r="Q37" s="2">
        <f t="shared" si="9"/>
        <v>0</v>
      </c>
      <c r="R37" s="2">
        <f t="shared" si="9"/>
        <v>0</v>
      </c>
      <c r="S37" s="2">
        <f t="shared" si="9"/>
        <v>0</v>
      </c>
      <c r="T37" s="2">
        <f t="shared" si="9"/>
        <v>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1">
        <v>2</v>
      </c>
      <c r="B38" s="2">
        <f>+Plan1!D12</f>
        <v>1000</v>
      </c>
      <c r="C38" s="1">
        <f>Plan1!N12</f>
        <v>30</v>
      </c>
      <c r="D38" s="2">
        <f aca="true" t="shared" si="10" ref="D38:S53">IF($C38/30+$A38=D$4,$B38,0)</f>
        <v>0</v>
      </c>
      <c r="E38" s="2">
        <f t="shared" si="10"/>
        <v>0</v>
      </c>
      <c r="F38" s="2">
        <f t="shared" si="10"/>
        <v>1000</v>
      </c>
      <c r="G38" s="2">
        <f t="shared" si="10"/>
        <v>0</v>
      </c>
      <c r="H38" s="2">
        <f t="shared" si="10"/>
        <v>0</v>
      </c>
      <c r="I38" s="2">
        <f t="shared" si="10"/>
        <v>0</v>
      </c>
      <c r="J38" s="2">
        <f t="shared" si="10"/>
        <v>0</v>
      </c>
      <c r="K38" s="2">
        <f t="shared" si="10"/>
        <v>0</v>
      </c>
      <c r="L38" s="2">
        <f t="shared" si="10"/>
        <v>0</v>
      </c>
      <c r="M38" s="2">
        <f t="shared" si="10"/>
        <v>0</v>
      </c>
      <c r="N38" s="2">
        <f t="shared" si="10"/>
        <v>0</v>
      </c>
      <c r="O38" s="2">
        <f t="shared" si="10"/>
        <v>0</v>
      </c>
      <c r="P38" s="2">
        <f t="shared" si="10"/>
        <v>0</v>
      </c>
      <c r="Q38" s="2">
        <f t="shared" si="10"/>
        <v>0</v>
      </c>
      <c r="R38" s="2">
        <f t="shared" si="10"/>
        <v>0</v>
      </c>
      <c r="S38" s="2">
        <f t="shared" si="10"/>
        <v>0</v>
      </c>
      <c r="T38" s="2">
        <f aca="true" t="shared" si="11" ref="T38:T53">IF($C38/30+$A38=T$4,$B38,0)</f>
        <v>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1">
        <v>3</v>
      </c>
      <c r="B39" s="2">
        <f>+Plan1!D13</f>
        <v>1000</v>
      </c>
      <c r="C39" s="1">
        <f>Plan1!N13</f>
        <v>30</v>
      </c>
      <c r="D39" s="2">
        <f t="shared" si="10"/>
        <v>0</v>
      </c>
      <c r="E39" s="2">
        <f t="shared" si="10"/>
        <v>0</v>
      </c>
      <c r="F39" s="2">
        <f t="shared" si="10"/>
        <v>0</v>
      </c>
      <c r="G39" s="2">
        <f t="shared" si="10"/>
        <v>1000</v>
      </c>
      <c r="H39" s="2">
        <f t="shared" si="10"/>
        <v>0</v>
      </c>
      <c r="I39" s="2">
        <f t="shared" si="10"/>
        <v>0</v>
      </c>
      <c r="J39" s="2">
        <f t="shared" si="10"/>
        <v>0</v>
      </c>
      <c r="K39" s="2">
        <f t="shared" si="10"/>
        <v>0</v>
      </c>
      <c r="L39" s="2">
        <f t="shared" si="10"/>
        <v>0</v>
      </c>
      <c r="M39" s="2">
        <f t="shared" si="10"/>
        <v>0</v>
      </c>
      <c r="N39" s="2">
        <f t="shared" si="10"/>
        <v>0</v>
      </c>
      <c r="O39" s="2">
        <f t="shared" si="10"/>
        <v>0</v>
      </c>
      <c r="P39" s="2">
        <f aca="true" t="shared" si="12" ref="P39:S53">IF($C39/30+$A39=P$4,$B39,0)</f>
        <v>0</v>
      </c>
      <c r="Q39" s="2">
        <f t="shared" si="12"/>
        <v>0</v>
      </c>
      <c r="R39" s="2">
        <f t="shared" si="12"/>
        <v>0</v>
      </c>
      <c r="S39" s="2">
        <f t="shared" si="12"/>
        <v>0</v>
      </c>
      <c r="T39" s="2">
        <f t="shared" si="11"/>
        <v>0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1">
        <v>4</v>
      </c>
      <c r="B40" s="2">
        <f>+Plan1!D14</f>
        <v>1000</v>
      </c>
      <c r="C40" s="1">
        <f>Plan1!N14</f>
        <v>30</v>
      </c>
      <c r="D40" s="2">
        <f t="shared" si="10"/>
        <v>0</v>
      </c>
      <c r="E40" s="2">
        <f t="shared" si="10"/>
        <v>0</v>
      </c>
      <c r="F40" s="2">
        <f t="shared" si="10"/>
        <v>0</v>
      </c>
      <c r="G40" s="2">
        <f t="shared" si="10"/>
        <v>0</v>
      </c>
      <c r="H40" s="2">
        <f t="shared" si="10"/>
        <v>1000</v>
      </c>
      <c r="I40" s="2">
        <f t="shared" si="10"/>
        <v>0</v>
      </c>
      <c r="J40" s="2">
        <f t="shared" si="10"/>
        <v>0</v>
      </c>
      <c r="K40" s="2">
        <f t="shared" si="10"/>
        <v>0</v>
      </c>
      <c r="L40" s="2">
        <f t="shared" si="10"/>
        <v>0</v>
      </c>
      <c r="M40" s="2">
        <f t="shared" si="10"/>
        <v>0</v>
      </c>
      <c r="N40" s="2">
        <f t="shared" si="10"/>
        <v>0</v>
      </c>
      <c r="O40" s="2">
        <f t="shared" si="10"/>
        <v>0</v>
      </c>
      <c r="P40" s="2">
        <f t="shared" si="12"/>
        <v>0</v>
      </c>
      <c r="Q40" s="2">
        <f t="shared" si="12"/>
        <v>0</v>
      </c>
      <c r="R40" s="2">
        <f t="shared" si="12"/>
        <v>0</v>
      </c>
      <c r="S40" s="2">
        <f t="shared" si="12"/>
        <v>0</v>
      </c>
      <c r="T40" s="2">
        <f t="shared" si="11"/>
        <v>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1">
        <v>5</v>
      </c>
      <c r="B41" s="2">
        <f>+Plan1!D15</f>
        <v>1000</v>
      </c>
      <c r="C41" s="1">
        <f>Plan1!N15</f>
        <v>30</v>
      </c>
      <c r="D41" s="2">
        <f t="shared" si="10"/>
        <v>0</v>
      </c>
      <c r="E41" s="2">
        <f t="shared" si="10"/>
        <v>0</v>
      </c>
      <c r="F41" s="2">
        <f t="shared" si="10"/>
        <v>0</v>
      </c>
      <c r="G41" s="2">
        <f t="shared" si="10"/>
        <v>0</v>
      </c>
      <c r="H41" s="2">
        <f t="shared" si="10"/>
        <v>0</v>
      </c>
      <c r="I41" s="2">
        <f t="shared" si="10"/>
        <v>1000</v>
      </c>
      <c r="J41" s="2">
        <f t="shared" si="10"/>
        <v>0</v>
      </c>
      <c r="K41" s="2">
        <f t="shared" si="10"/>
        <v>0</v>
      </c>
      <c r="L41" s="2">
        <f t="shared" si="10"/>
        <v>0</v>
      </c>
      <c r="M41" s="2">
        <f t="shared" si="10"/>
        <v>0</v>
      </c>
      <c r="N41" s="2">
        <f t="shared" si="10"/>
        <v>0</v>
      </c>
      <c r="O41" s="2">
        <f t="shared" si="10"/>
        <v>0</v>
      </c>
      <c r="P41" s="2">
        <f t="shared" si="12"/>
        <v>0</v>
      </c>
      <c r="Q41" s="2">
        <f t="shared" si="12"/>
        <v>0</v>
      </c>
      <c r="R41" s="2">
        <f t="shared" si="12"/>
        <v>0</v>
      </c>
      <c r="S41" s="2">
        <f t="shared" si="12"/>
        <v>0</v>
      </c>
      <c r="T41" s="2">
        <f t="shared" si="11"/>
        <v>0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1">
        <v>6</v>
      </c>
      <c r="B42" s="2">
        <f>+Plan1!D17</f>
        <v>1000</v>
      </c>
      <c r="C42" s="1">
        <f>Plan1!N17</f>
        <v>30</v>
      </c>
      <c r="D42" s="2">
        <f t="shared" si="10"/>
        <v>0</v>
      </c>
      <c r="E42" s="2">
        <f t="shared" si="10"/>
        <v>0</v>
      </c>
      <c r="F42" s="2">
        <f t="shared" si="10"/>
        <v>0</v>
      </c>
      <c r="G42" s="2">
        <f t="shared" si="10"/>
        <v>0</v>
      </c>
      <c r="H42" s="2">
        <f t="shared" si="10"/>
        <v>0</v>
      </c>
      <c r="I42" s="2">
        <f t="shared" si="10"/>
        <v>0</v>
      </c>
      <c r="J42" s="2">
        <f t="shared" si="10"/>
        <v>1000</v>
      </c>
      <c r="K42" s="2">
        <f t="shared" si="10"/>
        <v>0</v>
      </c>
      <c r="L42" s="2">
        <f t="shared" si="10"/>
        <v>0</v>
      </c>
      <c r="M42" s="2">
        <f t="shared" si="10"/>
        <v>0</v>
      </c>
      <c r="N42" s="2">
        <f t="shared" si="10"/>
        <v>0</v>
      </c>
      <c r="O42" s="2">
        <f t="shared" si="10"/>
        <v>0</v>
      </c>
      <c r="P42" s="2">
        <f t="shared" si="12"/>
        <v>0</v>
      </c>
      <c r="Q42" s="2">
        <f t="shared" si="12"/>
        <v>0</v>
      </c>
      <c r="R42" s="2">
        <f t="shared" si="12"/>
        <v>0</v>
      </c>
      <c r="S42" s="2">
        <f t="shared" si="12"/>
        <v>0</v>
      </c>
      <c r="T42" s="2">
        <f t="shared" si="11"/>
        <v>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1">
        <v>7</v>
      </c>
      <c r="B43" s="2">
        <f>+Plan1!D18</f>
        <v>1000</v>
      </c>
      <c r="C43" s="1">
        <f>Plan1!N18</f>
        <v>30</v>
      </c>
      <c r="D43" s="2">
        <f t="shared" si="10"/>
        <v>0</v>
      </c>
      <c r="E43" s="2">
        <f t="shared" si="10"/>
        <v>0</v>
      </c>
      <c r="F43" s="2">
        <f t="shared" si="10"/>
        <v>0</v>
      </c>
      <c r="G43" s="2">
        <f t="shared" si="10"/>
        <v>0</v>
      </c>
      <c r="H43" s="2">
        <f t="shared" si="10"/>
        <v>0</v>
      </c>
      <c r="I43" s="2">
        <f t="shared" si="10"/>
        <v>0</v>
      </c>
      <c r="J43" s="2">
        <f t="shared" si="10"/>
        <v>0</v>
      </c>
      <c r="K43" s="2">
        <f t="shared" si="10"/>
        <v>1000</v>
      </c>
      <c r="L43" s="2">
        <f t="shared" si="10"/>
        <v>0</v>
      </c>
      <c r="M43" s="2">
        <f t="shared" si="10"/>
        <v>0</v>
      </c>
      <c r="N43" s="2">
        <f t="shared" si="10"/>
        <v>0</v>
      </c>
      <c r="O43" s="2">
        <f t="shared" si="10"/>
        <v>0</v>
      </c>
      <c r="P43" s="2">
        <f t="shared" si="12"/>
        <v>0</v>
      </c>
      <c r="Q43" s="2">
        <f t="shared" si="12"/>
        <v>0</v>
      </c>
      <c r="R43" s="2">
        <f t="shared" si="12"/>
        <v>0</v>
      </c>
      <c r="S43" s="2">
        <f t="shared" si="12"/>
        <v>0</v>
      </c>
      <c r="T43" s="2">
        <f t="shared" si="11"/>
        <v>0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1">
        <v>8</v>
      </c>
      <c r="B44" s="2">
        <f>+Plan1!D19</f>
        <v>1000</v>
      </c>
      <c r="C44" s="1">
        <f>Plan1!N19</f>
        <v>30</v>
      </c>
      <c r="D44" s="2">
        <f t="shared" si="10"/>
        <v>0</v>
      </c>
      <c r="E44" s="2">
        <f t="shared" si="10"/>
        <v>0</v>
      </c>
      <c r="F44" s="2">
        <f t="shared" si="10"/>
        <v>0</v>
      </c>
      <c r="G44" s="2">
        <f t="shared" si="10"/>
        <v>0</v>
      </c>
      <c r="H44" s="2">
        <f t="shared" si="10"/>
        <v>0</v>
      </c>
      <c r="I44" s="2">
        <f t="shared" si="10"/>
        <v>0</v>
      </c>
      <c r="J44" s="2">
        <f t="shared" si="10"/>
        <v>0</v>
      </c>
      <c r="K44" s="2">
        <f t="shared" si="10"/>
        <v>0</v>
      </c>
      <c r="L44" s="2">
        <f t="shared" si="10"/>
        <v>1000</v>
      </c>
      <c r="M44" s="2">
        <f t="shared" si="10"/>
        <v>0</v>
      </c>
      <c r="N44" s="2">
        <f t="shared" si="10"/>
        <v>0</v>
      </c>
      <c r="O44" s="2">
        <f t="shared" si="10"/>
        <v>0</v>
      </c>
      <c r="P44" s="2">
        <f t="shared" si="12"/>
        <v>0</v>
      </c>
      <c r="Q44" s="2">
        <f t="shared" si="12"/>
        <v>0</v>
      </c>
      <c r="R44" s="2">
        <f t="shared" si="12"/>
        <v>0</v>
      </c>
      <c r="S44" s="2">
        <f t="shared" si="12"/>
        <v>0</v>
      </c>
      <c r="T44" s="2">
        <f t="shared" si="11"/>
        <v>0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1">
        <v>9</v>
      </c>
      <c r="B45" s="2">
        <f>+Plan1!D20</f>
        <v>1000</v>
      </c>
      <c r="C45" s="1">
        <f>Plan1!N20</f>
        <v>30</v>
      </c>
      <c r="D45" s="2">
        <f t="shared" si="10"/>
        <v>0</v>
      </c>
      <c r="E45" s="2">
        <f t="shared" si="10"/>
        <v>0</v>
      </c>
      <c r="F45" s="2">
        <f t="shared" si="10"/>
        <v>0</v>
      </c>
      <c r="G45" s="2">
        <f t="shared" si="10"/>
        <v>0</v>
      </c>
      <c r="H45" s="2">
        <f t="shared" si="10"/>
        <v>0</v>
      </c>
      <c r="I45" s="2">
        <f t="shared" si="10"/>
        <v>0</v>
      </c>
      <c r="J45" s="2">
        <f t="shared" si="10"/>
        <v>0</v>
      </c>
      <c r="K45" s="2">
        <f t="shared" si="10"/>
        <v>0</v>
      </c>
      <c r="L45" s="2">
        <f t="shared" si="10"/>
        <v>0</v>
      </c>
      <c r="M45" s="2">
        <f t="shared" si="10"/>
        <v>1000</v>
      </c>
      <c r="N45" s="2">
        <f t="shared" si="10"/>
        <v>0</v>
      </c>
      <c r="O45" s="2">
        <f t="shared" si="10"/>
        <v>0</v>
      </c>
      <c r="P45" s="2">
        <f t="shared" si="12"/>
        <v>0</v>
      </c>
      <c r="Q45" s="2">
        <f t="shared" si="12"/>
        <v>0</v>
      </c>
      <c r="R45" s="2">
        <f t="shared" si="12"/>
        <v>0</v>
      </c>
      <c r="S45" s="2">
        <f t="shared" si="12"/>
        <v>0</v>
      </c>
      <c r="T45" s="2">
        <f t="shared" si="11"/>
        <v>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1">
        <v>10</v>
      </c>
      <c r="B46" s="2">
        <f>+Plan1!D21</f>
        <v>1000</v>
      </c>
      <c r="C46" s="1">
        <f>Plan1!N21</f>
        <v>30</v>
      </c>
      <c r="D46" s="2">
        <f t="shared" si="10"/>
        <v>0</v>
      </c>
      <c r="E46" s="2">
        <f t="shared" si="10"/>
        <v>0</v>
      </c>
      <c r="F46" s="2">
        <f t="shared" si="10"/>
        <v>0</v>
      </c>
      <c r="G46" s="2">
        <f t="shared" si="10"/>
        <v>0</v>
      </c>
      <c r="H46" s="2">
        <f t="shared" si="10"/>
        <v>0</v>
      </c>
      <c r="I46" s="2">
        <f t="shared" si="10"/>
        <v>0</v>
      </c>
      <c r="J46" s="2">
        <f t="shared" si="10"/>
        <v>0</v>
      </c>
      <c r="K46" s="2">
        <f t="shared" si="10"/>
        <v>0</v>
      </c>
      <c r="L46" s="2">
        <f t="shared" si="10"/>
        <v>0</v>
      </c>
      <c r="M46" s="2">
        <f t="shared" si="10"/>
        <v>0</v>
      </c>
      <c r="N46" s="2">
        <f t="shared" si="10"/>
        <v>1000</v>
      </c>
      <c r="O46" s="2">
        <f t="shared" si="10"/>
        <v>0</v>
      </c>
      <c r="P46" s="2">
        <f t="shared" si="12"/>
        <v>0</v>
      </c>
      <c r="Q46" s="2">
        <f t="shared" si="12"/>
        <v>0</v>
      </c>
      <c r="R46" s="2">
        <f t="shared" si="12"/>
        <v>0</v>
      </c>
      <c r="S46" s="2">
        <f t="shared" si="12"/>
        <v>0</v>
      </c>
      <c r="T46" s="2">
        <f t="shared" si="11"/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1">
        <v>11</v>
      </c>
      <c r="B47" s="2">
        <f>+Plan1!D22</f>
        <v>1000</v>
      </c>
      <c r="C47" s="1">
        <f>Plan1!N22</f>
        <v>30</v>
      </c>
      <c r="D47" s="2">
        <f t="shared" si="10"/>
        <v>0</v>
      </c>
      <c r="E47" s="2">
        <f t="shared" si="10"/>
        <v>0</v>
      </c>
      <c r="F47" s="2">
        <f t="shared" si="10"/>
        <v>0</v>
      </c>
      <c r="G47" s="2">
        <f t="shared" si="10"/>
        <v>0</v>
      </c>
      <c r="H47" s="2">
        <f t="shared" si="10"/>
        <v>0</v>
      </c>
      <c r="I47" s="2">
        <f t="shared" si="10"/>
        <v>0</v>
      </c>
      <c r="J47" s="2">
        <f t="shared" si="10"/>
        <v>0</v>
      </c>
      <c r="K47" s="2">
        <f t="shared" si="10"/>
        <v>0</v>
      </c>
      <c r="L47" s="2">
        <f t="shared" si="10"/>
        <v>0</v>
      </c>
      <c r="M47" s="2">
        <f t="shared" si="10"/>
        <v>0</v>
      </c>
      <c r="N47" s="2">
        <f t="shared" si="10"/>
        <v>0</v>
      </c>
      <c r="O47" s="2">
        <f t="shared" si="10"/>
        <v>1000</v>
      </c>
      <c r="P47" s="2">
        <f t="shared" si="12"/>
        <v>0</v>
      </c>
      <c r="Q47" s="2">
        <f t="shared" si="12"/>
        <v>0</v>
      </c>
      <c r="R47" s="2">
        <f t="shared" si="12"/>
        <v>0</v>
      </c>
      <c r="S47" s="2">
        <f t="shared" si="12"/>
        <v>0</v>
      </c>
      <c r="T47" s="2">
        <f t="shared" si="11"/>
        <v>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20" ht="12.75">
      <c r="A48" s="1">
        <v>12</v>
      </c>
      <c r="B48" s="2">
        <f>+Plan1!D23</f>
        <v>1000</v>
      </c>
      <c r="C48" s="1">
        <f>Plan1!N23</f>
        <v>30</v>
      </c>
      <c r="D48" s="2">
        <f t="shared" si="10"/>
        <v>0</v>
      </c>
      <c r="E48" s="2">
        <f t="shared" si="10"/>
        <v>0</v>
      </c>
      <c r="F48" s="2">
        <f t="shared" si="10"/>
        <v>0</v>
      </c>
      <c r="G48" s="2">
        <f t="shared" si="10"/>
        <v>0</v>
      </c>
      <c r="H48" s="2">
        <f t="shared" si="10"/>
        <v>0</v>
      </c>
      <c r="I48" s="2">
        <f t="shared" si="10"/>
        <v>0</v>
      </c>
      <c r="J48" s="2">
        <f t="shared" si="10"/>
        <v>0</v>
      </c>
      <c r="K48" s="2">
        <f t="shared" si="10"/>
        <v>0</v>
      </c>
      <c r="L48" s="2">
        <f t="shared" si="10"/>
        <v>0</v>
      </c>
      <c r="M48" s="2">
        <f t="shared" si="10"/>
        <v>0</v>
      </c>
      <c r="N48" s="2">
        <f t="shared" si="10"/>
        <v>0</v>
      </c>
      <c r="O48" s="2">
        <f t="shared" si="10"/>
        <v>0</v>
      </c>
      <c r="P48" s="2">
        <f t="shared" si="12"/>
        <v>1000</v>
      </c>
      <c r="Q48" s="2">
        <f t="shared" si="12"/>
        <v>0</v>
      </c>
      <c r="R48" s="2">
        <f t="shared" si="12"/>
        <v>0</v>
      </c>
      <c r="S48" s="2">
        <f t="shared" si="12"/>
        <v>0</v>
      </c>
      <c r="T48" s="2">
        <f t="shared" si="11"/>
        <v>0</v>
      </c>
    </row>
    <row r="49" spans="1:20" ht="12.75">
      <c r="A49" s="1">
        <v>13</v>
      </c>
      <c r="B49" s="2">
        <f>+Plan1!D24</f>
        <v>1000</v>
      </c>
      <c r="C49" s="1">
        <f>Plan1!N24</f>
        <v>30</v>
      </c>
      <c r="D49" s="2">
        <f t="shared" si="10"/>
        <v>0</v>
      </c>
      <c r="E49" s="2">
        <f t="shared" si="10"/>
        <v>0</v>
      </c>
      <c r="F49" s="2">
        <f t="shared" si="10"/>
        <v>0</v>
      </c>
      <c r="G49" s="2">
        <f t="shared" si="10"/>
        <v>0</v>
      </c>
      <c r="H49" s="2">
        <f t="shared" si="10"/>
        <v>0</v>
      </c>
      <c r="I49" s="2">
        <f t="shared" si="10"/>
        <v>0</v>
      </c>
      <c r="J49" s="2">
        <f t="shared" si="10"/>
        <v>0</v>
      </c>
      <c r="K49" s="2">
        <f t="shared" si="10"/>
        <v>0</v>
      </c>
      <c r="L49" s="2">
        <f t="shared" si="10"/>
        <v>0</v>
      </c>
      <c r="M49" s="2">
        <f t="shared" si="10"/>
        <v>0</v>
      </c>
      <c r="N49" s="2">
        <f t="shared" si="10"/>
        <v>0</v>
      </c>
      <c r="O49" s="2">
        <f t="shared" si="10"/>
        <v>0</v>
      </c>
      <c r="P49" s="2">
        <f t="shared" si="12"/>
        <v>0</v>
      </c>
      <c r="Q49" s="2">
        <f t="shared" si="12"/>
        <v>1000</v>
      </c>
      <c r="R49" s="2">
        <f t="shared" si="12"/>
        <v>0</v>
      </c>
      <c r="S49" s="2">
        <f t="shared" si="12"/>
        <v>0</v>
      </c>
      <c r="T49" s="2">
        <f t="shared" si="11"/>
        <v>0</v>
      </c>
    </row>
    <row r="50" spans="1:20" ht="12.75">
      <c r="A50" s="1">
        <v>14</v>
      </c>
      <c r="B50" s="2">
        <f>+Plan1!D25</f>
        <v>1000</v>
      </c>
      <c r="C50" s="1">
        <f>Plan1!N25</f>
        <v>30</v>
      </c>
      <c r="D50" s="2">
        <f t="shared" si="10"/>
        <v>0</v>
      </c>
      <c r="E50" s="2">
        <f t="shared" si="10"/>
        <v>0</v>
      </c>
      <c r="F50" s="2">
        <f t="shared" si="10"/>
        <v>0</v>
      </c>
      <c r="G50" s="2">
        <f t="shared" si="10"/>
        <v>0</v>
      </c>
      <c r="H50" s="2">
        <f t="shared" si="10"/>
        <v>0</v>
      </c>
      <c r="I50" s="2">
        <f t="shared" si="10"/>
        <v>0</v>
      </c>
      <c r="J50" s="2">
        <f t="shared" si="10"/>
        <v>0</v>
      </c>
      <c r="K50" s="2">
        <f t="shared" si="10"/>
        <v>0</v>
      </c>
      <c r="L50" s="2">
        <f t="shared" si="10"/>
        <v>0</v>
      </c>
      <c r="M50" s="2">
        <f t="shared" si="10"/>
        <v>0</v>
      </c>
      <c r="N50" s="2">
        <f t="shared" si="10"/>
        <v>0</v>
      </c>
      <c r="O50" s="2">
        <f t="shared" si="10"/>
        <v>0</v>
      </c>
      <c r="P50" s="2">
        <f t="shared" si="12"/>
        <v>0</v>
      </c>
      <c r="Q50" s="2">
        <f t="shared" si="12"/>
        <v>0</v>
      </c>
      <c r="R50" s="2">
        <f t="shared" si="12"/>
        <v>1000</v>
      </c>
      <c r="S50" s="2">
        <f t="shared" si="12"/>
        <v>0</v>
      </c>
      <c r="T50" s="2">
        <f t="shared" si="11"/>
        <v>0</v>
      </c>
    </row>
    <row r="51" spans="1:20" ht="12.75">
      <c r="A51" s="1">
        <v>15</v>
      </c>
      <c r="B51" s="2">
        <f>+Plan1!D26</f>
        <v>1000</v>
      </c>
      <c r="C51" s="1">
        <f>Plan1!N26</f>
        <v>30</v>
      </c>
      <c r="D51" s="2">
        <f t="shared" si="10"/>
        <v>0</v>
      </c>
      <c r="E51" s="2">
        <f t="shared" si="10"/>
        <v>0</v>
      </c>
      <c r="F51" s="2">
        <f t="shared" si="10"/>
        <v>0</v>
      </c>
      <c r="G51" s="2">
        <f t="shared" si="10"/>
        <v>0</v>
      </c>
      <c r="H51" s="2">
        <f t="shared" si="10"/>
        <v>0</v>
      </c>
      <c r="I51" s="2">
        <f t="shared" si="10"/>
        <v>0</v>
      </c>
      <c r="J51" s="2">
        <f t="shared" si="10"/>
        <v>0</v>
      </c>
      <c r="K51" s="2">
        <f t="shared" si="10"/>
        <v>0</v>
      </c>
      <c r="L51" s="2">
        <f t="shared" si="10"/>
        <v>0</v>
      </c>
      <c r="M51" s="2">
        <f t="shared" si="10"/>
        <v>0</v>
      </c>
      <c r="N51" s="2">
        <f t="shared" si="10"/>
        <v>0</v>
      </c>
      <c r="O51" s="2">
        <f t="shared" si="10"/>
        <v>0</v>
      </c>
      <c r="P51" s="2">
        <f t="shared" si="12"/>
        <v>0</v>
      </c>
      <c r="Q51" s="2">
        <f t="shared" si="12"/>
        <v>0</v>
      </c>
      <c r="R51" s="2">
        <f t="shared" si="12"/>
        <v>0</v>
      </c>
      <c r="S51" s="2">
        <f t="shared" si="12"/>
        <v>1000</v>
      </c>
      <c r="T51" s="2">
        <f t="shared" si="11"/>
        <v>0</v>
      </c>
    </row>
    <row r="52" spans="1:20" ht="12.75">
      <c r="A52" s="1">
        <v>16</v>
      </c>
      <c r="B52" s="2">
        <f>+Plan1!D27</f>
        <v>1000</v>
      </c>
      <c r="C52" s="1">
        <f>Plan1!N27</f>
        <v>30</v>
      </c>
      <c r="D52" s="2">
        <f t="shared" si="10"/>
        <v>0</v>
      </c>
      <c r="E52" s="2">
        <f t="shared" si="10"/>
        <v>0</v>
      </c>
      <c r="F52" s="2">
        <f t="shared" si="10"/>
        <v>0</v>
      </c>
      <c r="G52" s="2">
        <f t="shared" si="10"/>
        <v>0</v>
      </c>
      <c r="H52" s="2">
        <f t="shared" si="10"/>
        <v>0</v>
      </c>
      <c r="I52" s="2">
        <f t="shared" si="10"/>
        <v>0</v>
      </c>
      <c r="J52" s="2">
        <f t="shared" si="10"/>
        <v>0</v>
      </c>
      <c r="K52" s="2">
        <f t="shared" si="10"/>
        <v>0</v>
      </c>
      <c r="L52" s="2">
        <f t="shared" si="10"/>
        <v>0</v>
      </c>
      <c r="M52" s="2">
        <f t="shared" si="10"/>
        <v>0</v>
      </c>
      <c r="N52" s="2">
        <f t="shared" si="10"/>
        <v>0</v>
      </c>
      <c r="O52" s="2">
        <f t="shared" si="10"/>
        <v>0</v>
      </c>
      <c r="P52" s="2">
        <f t="shared" si="12"/>
        <v>0</v>
      </c>
      <c r="Q52" s="2">
        <f t="shared" si="12"/>
        <v>0</v>
      </c>
      <c r="R52" s="2">
        <f t="shared" si="12"/>
        <v>0</v>
      </c>
      <c r="S52" s="2">
        <f t="shared" si="12"/>
        <v>0</v>
      </c>
      <c r="T52" s="2">
        <f t="shared" si="11"/>
        <v>1000</v>
      </c>
    </row>
    <row r="53" spans="1:20" ht="12.75">
      <c r="A53" s="1">
        <v>17</v>
      </c>
      <c r="B53" s="2">
        <f>+Plan1!D28</f>
        <v>1000</v>
      </c>
      <c r="C53" s="1">
        <f>Plan1!N28</f>
        <v>30</v>
      </c>
      <c r="D53" s="2">
        <f t="shared" si="10"/>
        <v>0</v>
      </c>
      <c r="E53" s="2">
        <f t="shared" si="10"/>
        <v>0</v>
      </c>
      <c r="F53" s="2">
        <f t="shared" si="10"/>
        <v>0</v>
      </c>
      <c r="G53" s="2">
        <f t="shared" si="10"/>
        <v>0</v>
      </c>
      <c r="H53" s="2">
        <f t="shared" si="10"/>
        <v>0</v>
      </c>
      <c r="I53" s="2">
        <f t="shared" si="10"/>
        <v>0</v>
      </c>
      <c r="J53" s="2">
        <f t="shared" si="10"/>
        <v>0</v>
      </c>
      <c r="K53" s="2">
        <f t="shared" si="10"/>
        <v>0</v>
      </c>
      <c r="L53" s="2">
        <f t="shared" si="10"/>
        <v>0</v>
      </c>
      <c r="M53" s="2">
        <f t="shared" si="10"/>
        <v>0</v>
      </c>
      <c r="N53" s="2">
        <f t="shared" si="10"/>
        <v>0</v>
      </c>
      <c r="O53" s="2">
        <f t="shared" si="10"/>
        <v>0</v>
      </c>
      <c r="P53" s="2">
        <f t="shared" si="12"/>
        <v>0</v>
      </c>
      <c r="Q53" s="2">
        <f t="shared" si="12"/>
        <v>0</v>
      </c>
      <c r="R53" s="2">
        <f t="shared" si="12"/>
        <v>0</v>
      </c>
      <c r="S53" s="2">
        <f t="shared" si="12"/>
        <v>0</v>
      </c>
      <c r="T53" s="2">
        <f t="shared" si="11"/>
        <v>0</v>
      </c>
    </row>
    <row r="54" spans="4:17" ht="12.7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20" ht="12.75">
      <c r="A55" s="23" t="str">
        <f>A32</f>
        <v>PAGAMENTOS</v>
      </c>
      <c r="D55" s="2">
        <f>SUM(D36:D53)</f>
        <v>1000</v>
      </c>
      <c r="E55" s="2">
        <f aca="true" t="shared" si="13" ref="E55:T55">SUM(E36:E53)</f>
        <v>1000</v>
      </c>
      <c r="F55" s="2">
        <f t="shared" si="13"/>
        <v>1000</v>
      </c>
      <c r="G55" s="2">
        <f t="shared" si="13"/>
        <v>1000</v>
      </c>
      <c r="H55" s="2">
        <f t="shared" si="13"/>
        <v>1000</v>
      </c>
      <c r="I55" s="2">
        <f t="shared" si="13"/>
        <v>1000</v>
      </c>
      <c r="J55" s="2">
        <f t="shared" si="13"/>
        <v>1000</v>
      </c>
      <c r="K55" s="2">
        <f t="shared" si="13"/>
        <v>1000</v>
      </c>
      <c r="L55" s="2">
        <f t="shared" si="13"/>
        <v>1000</v>
      </c>
      <c r="M55" s="2">
        <f t="shared" si="13"/>
        <v>1000</v>
      </c>
      <c r="N55" s="2">
        <f t="shared" si="13"/>
        <v>1000</v>
      </c>
      <c r="O55" s="2">
        <f t="shared" si="13"/>
        <v>1000</v>
      </c>
      <c r="P55" s="2">
        <f t="shared" si="13"/>
        <v>1000</v>
      </c>
      <c r="Q55" s="2">
        <f t="shared" si="13"/>
        <v>1000</v>
      </c>
      <c r="R55" s="2">
        <f t="shared" si="13"/>
        <v>1000</v>
      </c>
      <c r="S55" s="2">
        <f t="shared" si="13"/>
        <v>1000</v>
      </c>
      <c r="T55" s="2">
        <f t="shared" si="13"/>
        <v>1000</v>
      </c>
    </row>
    <row r="56" spans="4:20" ht="12.75">
      <c r="D56" s="4">
        <f>+D33+B37-D55</f>
        <v>1000</v>
      </c>
      <c r="E56" s="4">
        <f>+D56+$B$37-E55</f>
        <v>1000</v>
      </c>
      <c r="F56" s="4">
        <f aca="true" t="shared" si="14" ref="F56:T56">+E56+$B$37-F55</f>
        <v>1000</v>
      </c>
      <c r="G56" s="4">
        <f t="shared" si="14"/>
        <v>1000</v>
      </c>
      <c r="H56" s="4">
        <f t="shared" si="14"/>
        <v>1000</v>
      </c>
      <c r="I56" s="4">
        <f t="shared" si="14"/>
        <v>1000</v>
      </c>
      <c r="J56" s="4">
        <f t="shared" si="14"/>
        <v>1000</v>
      </c>
      <c r="K56" s="4">
        <f t="shared" si="14"/>
        <v>1000</v>
      </c>
      <c r="L56" s="4">
        <f t="shared" si="14"/>
        <v>1000</v>
      </c>
      <c r="M56" s="4">
        <f t="shared" si="14"/>
        <v>1000</v>
      </c>
      <c r="N56" s="4">
        <f t="shared" si="14"/>
        <v>1000</v>
      </c>
      <c r="O56" s="4">
        <f t="shared" si="14"/>
        <v>1000</v>
      </c>
      <c r="P56" s="4">
        <f t="shared" si="14"/>
        <v>1000</v>
      </c>
      <c r="Q56" s="4">
        <f t="shared" si="14"/>
        <v>1000</v>
      </c>
      <c r="R56" s="4">
        <f t="shared" si="14"/>
        <v>1000</v>
      </c>
      <c r="S56" s="4">
        <f t="shared" si="14"/>
        <v>1000</v>
      </c>
      <c r="T56" s="4">
        <f t="shared" si="14"/>
        <v>1000</v>
      </c>
    </row>
    <row r="58" ht="12.75">
      <c r="A58" s="23" t="s">
        <v>49</v>
      </c>
    </row>
    <row r="59" spans="1:5" ht="15">
      <c r="A59" s="3" t="s">
        <v>3</v>
      </c>
      <c r="B59" s="24" t="s">
        <v>17</v>
      </c>
      <c r="D59" s="3" t="s">
        <v>50</v>
      </c>
      <c r="E59" s="30" t="s">
        <v>51</v>
      </c>
    </row>
    <row r="60" spans="1:5" ht="12.75">
      <c r="A60" s="1" t="e">
        <f>Plan1!#REF!</f>
        <v>#REF!</v>
      </c>
      <c r="B60" s="1" t="e">
        <f>Plan1!#REF!</f>
        <v>#REF!</v>
      </c>
      <c r="D60" s="1" t="e">
        <f>Plan1!#REF!</f>
        <v>#REF!</v>
      </c>
      <c r="E60" t="e">
        <f>B60*D60</f>
        <v>#REF!</v>
      </c>
    </row>
    <row r="61" spans="1:5" ht="12.75">
      <c r="A61" s="1" t="e">
        <f>Plan1!#REF!</f>
        <v>#REF!</v>
      </c>
      <c r="B61" s="1" t="e">
        <f>Plan1!#REF!</f>
        <v>#REF!</v>
      </c>
      <c r="D61" s="1" t="e">
        <f>Plan1!#REF!</f>
        <v>#REF!</v>
      </c>
      <c r="E61" t="e">
        <f aca="true" t="shared" si="15" ref="E61:E71">B61*D61</f>
        <v>#REF!</v>
      </c>
    </row>
    <row r="62" spans="1:5" ht="12.75">
      <c r="A62" s="1" t="e">
        <f>Plan1!#REF!</f>
        <v>#REF!</v>
      </c>
      <c r="B62" s="1" t="e">
        <f>Plan1!#REF!</f>
        <v>#REF!</v>
      </c>
      <c r="D62" s="1" t="e">
        <f>Plan1!#REF!</f>
        <v>#REF!</v>
      </c>
      <c r="E62" t="e">
        <f t="shared" si="15"/>
        <v>#REF!</v>
      </c>
    </row>
    <row r="63" spans="1:5" ht="12.75">
      <c r="A63" s="1" t="e">
        <f>Plan1!#REF!</f>
        <v>#REF!</v>
      </c>
      <c r="B63" s="1" t="e">
        <f>Plan1!#REF!</f>
        <v>#REF!</v>
      </c>
      <c r="D63" s="1" t="e">
        <f>Plan1!#REF!</f>
        <v>#REF!</v>
      </c>
      <c r="E63" t="e">
        <f t="shared" si="15"/>
        <v>#REF!</v>
      </c>
    </row>
    <row r="64" spans="1:5" ht="12.75">
      <c r="A64" s="1" t="e">
        <f>Plan1!#REF!</f>
        <v>#REF!</v>
      </c>
      <c r="B64" s="1" t="e">
        <f>Plan1!#REF!</f>
        <v>#REF!</v>
      </c>
      <c r="D64" s="1" t="e">
        <f>Plan1!#REF!</f>
        <v>#REF!</v>
      </c>
      <c r="E64" t="e">
        <f t="shared" si="15"/>
        <v>#REF!</v>
      </c>
    </row>
    <row r="65" spans="1:5" ht="12.75">
      <c r="A65" s="1" t="e">
        <f>Plan1!#REF!</f>
        <v>#REF!</v>
      </c>
      <c r="B65" s="1" t="e">
        <f>Plan1!#REF!</f>
        <v>#REF!</v>
      </c>
      <c r="D65" s="1" t="e">
        <f>Plan1!#REF!</f>
        <v>#REF!</v>
      </c>
      <c r="E65" t="e">
        <f t="shared" si="15"/>
        <v>#REF!</v>
      </c>
    </row>
    <row r="66" spans="1:5" ht="12.75">
      <c r="A66" s="1" t="e">
        <f>Plan1!#REF!</f>
        <v>#REF!</v>
      </c>
      <c r="B66" s="1" t="e">
        <f>Plan1!#REF!</f>
        <v>#REF!</v>
      </c>
      <c r="D66" s="1" t="e">
        <f>Plan1!#REF!</f>
        <v>#REF!</v>
      </c>
      <c r="E66" t="e">
        <f t="shared" si="15"/>
        <v>#REF!</v>
      </c>
    </row>
    <row r="67" spans="1:5" ht="12.75">
      <c r="A67" s="1" t="e">
        <f>Plan1!#REF!</f>
        <v>#REF!</v>
      </c>
      <c r="B67" s="1" t="e">
        <f>Plan1!#REF!</f>
        <v>#REF!</v>
      </c>
      <c r="D67" s="1" t="e">
        <f>Plan1!#REF!</f>
        <v>#REF!</v>
      </c>
      <c r="E67" t="e">
        <f t="shared" si="15"/>
        <v>#REF!</v>
      </c>
    </row>
    <row r="68" spans="1:5" ht="12.75">
      <c r="A68" s="1" t="e">
        <f>Plan1!#REF!</f>
        <v>#REF!</v>
      </c>
      <c r="B68" s="1" t="e">
        <f>Plan1!#REF!</f>
        <v>#REF!</v>
      </c>
      <c r="D68" s="1" t="e">
        <f>Plan1!#REF!</f>
        <v>#REF!</v>
      </c>
      <c r="E68" t="e">
        <f t="shared" si="15"/>
        <v>#REF!</v>
      </c>
    </row>
    <row r="69" spans="1:5" ht="12.75">
      <c r="A69" s="1" t="e">
        <f>Plan1!#REF!</f>
        <v>#REF!</v>
      </c>
      <c r="B69" s="1" t="e">
        <f>Plan1!#REF!</f>
        <v>#REF!</v>
      </c>
      <c r="D69" s="1" t="e">
        <f>Plan1!#REF!</f>
        <v>#REF!</v>
      </c>
      <c r="E69" t="e">
        <f t="shared" si="15"/>
        <v>#REF!</v>
      </c>
    </row>
    <row r="70" spans="1:5" ht="12.75">
      <c r="A70" s="1" t="e">
        <f>Plan1!#REF!</f>
        <v>#REF!</v>
      </c>
      <c r="B70" s="1" t="e">
        <f>Plan1!#REF!</f>
        <v>#REF!</v>
      </c>
      <c r="D70" s="1" t="e">
        <f>Plan1!#REF!</f>
        <v>#REF!</v>
      </c>
      <c r="E70" t="e">
        <f t="shared" si="15"/>
        <v>#REF!</v>
      </c>
    </row>
    <row r="71" spans="1:5" ht="12.75">
      <c r="A71" s="1" t="e">
        <f>Plan1!#REF!</f>
        <v>#REF!</v>
      </c>
      <c r="B71" s="3" t="e">
        <f>Plan1!#REF!</f>
        <v>#REF!</v>
      </c>
      <c r="C71" s="3"/>
      <c r="D71" s="3" t="e">
        <f>Plan1!#REF!</f>
        <v>#REF!</v>
      </c>
      <c r="E71" s="30" t="e">
        <f t="shared" si="15"/>
        <v>#REF!</v>
      </c>
    </row>
    <row r="72" spans="1:5" ht="12.75">
      <c r="A72" s="1" t="s">
        <v>52</v>
      </c>
      <c r="B72" s="1" t="e">
        <f>SUM(B60:B71)</f>
        <v>#REF!</v>
      </c>
      <c r="D72" s="1" t="e">
        <f>SUM(D60:D71)</f>
        <v>#REF!</v>
      </c>
      <c r="E72" t="e">
        <f>SUM(E60:E71)</f>
        <v>#REF!</v>
      </c>
    </row>
    <row r="73" spans="1:4" ht="12.75">
      <c r="A73" s="1" t="s">
        <v>53</v>
      </c>
      <c r="B73" s="31" t="e">
        <f>E72/D72</f>
        <v>#REF!</v>
      </c>
      <c r="D73" s="31" t="e">
        <f>E72/B72</f>
        <v>#REF!</v>
      </c>
    </row>
    <row r="74" spans="1:5" ht="12.75">
      <c r="A74" s="1" t="s">
        <v>54</v>
      </c>
      <c r="B74" s="31" t="e">
        <f>B72/12</f>
        <v>#REF!</v>
      </c>
      <c r="C74" s="31"/>
      <c r="D74" s="31" t="e">
        <f>D72/12</f>
        <v>#REF!</v>
      </c>
      <c r="E74" s="31"/>
    </row>
    <row r="75" spans="2:5" ht="12.75">
      <c r="B75" s="31"/>
      <c r="C75" s="31"/>
      <c r="D75" s="31"/>
      <c r="E75" s="31"/>
    </row>
    <row r="76" spans="2:5" ht="12.75">
      <c r="B76" s="31"/>
      <c r="C76" s="31"/>
      <c r="D76" s="31"/>
      <c r="E76" s="31"/>
    </row>
    <row r="77" spans="2:5" ht="12.75">
      <c r="B77" s="31"/>
      <c r="C77" s="31"/>
      <c r="D77" s="31"/>
      <c r="E77" s="31"/>
    </row>
    <row r="78" spans="2:5" ht="12.75">
      <c r="B78" s="31"/>
      <c r="C78" s="31"/>
      <c r="D78" s="31"/>
      <c r="E78" s="31"/>
    </row>
    <row r="79" spans="2:5" ht="12.75">
      <c r="B79" s="31"/>
      <c r="C79" s="31"/>
      <c r="D79" s="31"/>
      <c r="E79" s="3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Eliseu Martins</dc:creator>
  <cp:keywords/>
  <dc:description/>
  <cp:lastModifiedBy>Ricardo</cp:lastModifiedBy>
  <cp:lastPrinted>2000-01-14T17:47:59Z</cp:lastPrinted>
  <dcterms:created xsi:type="dcterms:W3CDTF">1998-11-10T13:32:19Z</dcterms:created>
  <dcterms:modified xsi:type="dcterms:W3CDTF">2019-04-12T21:51:29Z</dcterms:modified>
  <cp:category/>
  <cp:version/>
  <cp:contentType/>
  <cp:contentStatus/>
</cp:coreProperties>
</file>