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38" i="1" l="1"/>
  <c r="H40" i="1" s="1"/>
  <c r="H37" i="1"/>
  <c r="F37" i="1"/>
  <c r="H36" i="1"/>
  <c r="F36" i="1"/>
  <c r="M31" i="1"/>
  <c r="M26" i="1"/>
  <c r="M27" i="1" s="1"/>
  <c r="J10" i="1" s="1"/>
  <c r="C12" i="1"/>
  <c r="J5" i="1" s="1"/>
  <c r="N3" i="1" s="1"/>
  <c r="G5" i="1"/>
  <c r="C5" i="1"/>
  <c r="C8" i="1" s="1"/>
  <c r="F34" i="1" s="1"/>
  <c r="P4" i="1"/>
  <c r="P6" i="1" s="1"/>
  <c r="P8" i="1" s="1"/>
  <c r="C6" i="1" l="1"/>
  <c r="F42" i="1" s="1"/>
  <c r="D6" i="1"/>
  <c r="E6" i="1" s="1"/>
  <c r="C34" i="1"/>
  <c r="J11" i="1"/>
  <c r="J8" i="1" s="1"/>
  <c r="N7" i="1"/>
  <c r="N6" i="1"/>
  <c r="C37" i="1"/>
  <c r="C36" i="1"/>
  <c r="F41" i="1"/>
  <c r="H39" i="1"/>
  <c r="C7" i="1"/>
  <c r="F35" i="1" s="1"/>
  <c r="C18" i="1" l="1"/>
  <c r="C38" i="1"/>
  <c r="C39" i="1" s="1"/>
  <c r="C9" i="1"/>
  <c r="C11" i="1" s="1"/>
  <c r="C16" i="1" s="1"/>
  <c r="M30" i="1" l="1"/>
  <c r="J3" i="1"/>
  <c r="J12" i="1" s="1"/>
  <c r="J15" i="1" l="1"/>
  <c r="F40" i="1" s="1"/>
  <c r="J14" i="1"/>
  <c r="C41" i="1"/>
  <c r="J13" i="1"/>
  <c r="J16" i="1" l="1"/>
  <c r="J17" i="1" l="1"/>
  <c r="F38" i="1"/>
  <c r="F43" i="1" s="1"/>
  <c r="F44" i="1" s="1"/>
  <c r="C35" i="1" l="1"/>
  <c r="J18" i="1"/>
  <c r="C17" i="1" s="1"/>
  <c r="C19" i="1" s="1"/>
  <c r="C40" i="1" s="1"/>
</calcChain>
</file>

<file path=xl/sharedStrings.xml><?xml version="1.0" encoding="utf-8"?>
<sst xmlns="http://schemas.openxmlformats.org/spreadsheetml/2006/main" count="90" uniqueCount="86">
  <si>
    <t>DRE</t>
  </si>
  <si>
    <t xml:space="preserve"> X1 </t>
  </si>
  <si>
    <t>LALUR - Parte A</t>
  </si>
  <si>
    <t>LALUR - Parte B</t>
  </si>
  <si>
    <t>Crédito</t>
  </si>
  <si>
    <t>Débito</t>
  </si>
  <si>
    <t xml:space="preserve">   Receita total de vendas </t>
  </si>
  <si>
    <t>LAIR</t>
  </si>
  <si>
    <t>(+) Desp. PCLD</t>
  </si>
  <si>
    <t xml:space="preserve">   (-) IPI 0,00%</t>
  </si>
  <si>
    <t>Adições</t>
  </si>
  <si>
    <t>(-) Dif. Depreciação</t>
  </si>
  <si>
    <t xml:space="preserve">   Receita bruta de vendas</t>
  </si>
  <si>
    <t xml:space="preserve">   (-) ICMS 18%</t>
  </si>
  <si>
    <t>Total</t>
  </si>
  <si>
    <t xml:space="preserve">   (-) Cofins 7,6% </t>
  </si>
  <si>
    <t>Imposto Diferido Ativo</t>
  </si>
  <si>
    <t xml:space="preserve">   (-) Pis 1,65% </t>
  </si>
  <si>
    <t>Exclusão</t>
  </si>
  <si>
    <t>Imposto Diferido Passivo</t>
  </si>
  <si>
    <t xml:space="preserve">   Receita líquida de vendas</t>
  </si>
  <si>
    <t>(-) Dif. Depreciação (cont-fiscal)</t>
  </si>
  <si>
    <t>* 34% (IR + CS)</t>
  </si>
  <si>
    <t xml:space="preserve">   (-) Custo das vendas.</t>
  </si>
  <si>
    <t>(-) JSCP</t>
  </si>
  <si>
    <t xml:space="preserve">   Lucro bruto</t>
  </si>
  <si>
    <t>Benef. Fiscal (Sub Inv)</t>
  </si>
  <si>
    <t xml:space="preserve">   (-) Desp. PCLD</t>
  </si>
  <si>
    <t>Lucro Tributável</t>
  </si>
  <si>
    <t xml:space="preserve">   (-) Desp. Gerais</t>
  </si>
  <si>
    <t>IR (15%)</t>
  </si>
  <si>
    <t xml:space="preserve">   (-) Depreciações Contábil</t>
  </si>
  <si>
    <t>IR Adicional (10%)</t>
  </si>
  <si>
    <t xml:space="preserve">   (-) Lucro na alienação de Ativo Imob.</t>
  </si>
  <si>
    <t>CS (9%)</t>
  </si>
  <si>
    <t xml:space="preserve">   Lucro antes do IR</t>
  </si>
  <si>
    <t xml:space="preserve">Subtotal </t>
  </si>
  <si>
    <t xml:space="preserve">   (-) Impostos Correntes (IRPJ +CSL)</t>
  </si>
  <si>
    <t>(-) Benef. Fiscal - 75% (L. Exp)*</t>
  </si>
  <si>
    <t xml:space="preserve">  (-/+) Impostos Diferidos (IRPJ +CSL)</t>
  </si>
  <si>
    <t xml:space="preserve">(=) Total de Impostos Correntes </t>
  </si>
  <si>
    <t xml:space="preserve">   Lucro líquido.</t>
  </si>
  <si>
    <t>* Lucro na exploração 75%</t>
  </si>
  <si>
    <t>** IRPJ +CSL</t>
  </si>
  <si>
    <t>Razão Contábil</t>
  </si>
  <si>
    <t>X1</t>
  </si>
  <si>
    <t>Cálculo do JSCP</t>
  </si>
  <si>
    <t>Depreciação Acumulado</t>
  </si>
  <si>
    <t>Pat. Liquido</t>
  </si>
  <si>
    <t>Baixa (pela venda)</t>
  </si>
  <si>
    <t>Capital Social</t>
  </si>
  <si>
    <t>Deprec. Contábil do Período</t>
  </si>
  <si>
    <t>Reserva de Lucros</t>
  </si>
  <si>
    <t>Deprec. Fiscal do Período</t>
  </si>
  <si>
    <t>Ajuste de Avaliação Patrimonial</t>
  </si>
  <si>
    <t>(=) Base</t>
  </si>
  <si>
    <t>JSCP - (TJLP de 10% ao ano)</t>
  </si>
  <si>
    <t>Alienação de Ativo Imobilizado</t>
  </si>
  <si>
    <t>Receitas de Vendas</t>
  </si>
  <si>
    <t>Limites (entre dois o maior valor)</t>
  </si>
  <si>
    <t>Custo liquido de Depreciação</t>
  </si>
  <si>
    <t>50% LAIR</t>
  </si>
  <si>
    <t>(=) Lucro na alienação de Ativo Imob.</t>
  </si>
  <si>
    <t>50% da Reserva de Lucros</t>
  </si>
  <si>
    <t>Transações</t>
  </si>
  <si>
    <t>R$</t>
  </si>
  <si>
    <t>Tributos</t>
  </si>
  <si>
    <t>Economia Fiscal Estadual</t>
  </si>
  <si>
    <t>PIS</t>
  </si>
  <si>
    <t>Economia Fiscal Federal</t>
  </si>
  <si>
    <t>COFINS</t>
  </si>
  <si>
    <t>Economia Fiscal JSCP</t>
  </si>
  <si>
    <t>Crédito PIS</t>
  </si>
  <si>
    <t>Juros sobre o Capital Próprio - JSCP</t>
  </si>
  <si>
    <t>Crédito COFINS</t>
  </si>
  <si>
    <t>IR/CS diferido Ativo</t>
  </si>
  <si>
    <t>IRPJ</t>
  </si>
  <si>
    <t>IR/CS diferido Passivo</t>
  </si>
  <si>
    <t>IRPJ Adicional</t>
  </si>
  <si>
    <t>Lucro Líquido</t>
  </si>
  <si>
    <t>CSLL</t>
  </si>
  <si>
    <t>Lucro Tributário</t>
  </si>
  <si>
    <t>IRRF (15%)</t>
  </si>
  <si>
    <t>ICMS</t>
  </si>
  <si>
    <t>Total (R$)</t>
  </si>
  <si>
    <t>Total de tributos /receita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</si>
</sst>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FF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43" fontId="2" fillId="0" borderId="0" xfId="1" applyFont="1"/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3" fontId="4" fillId="0" borderId="9" xfId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3" fontId="6" fillId="0" borderId="5" xfId="1" applyFont="1" applyBorder="1" applyAlignment="1">
      <alignment horizontal="center" vertical="center"/>
    </xf>
    <xf numFmtId="4" fontId="0" fillId="0" borderId="4" xfId="0" applyNumberFormat="1" applyBorder="1"/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3" fontId="2" fillId="0" borderId="5" xfId="1" applyFont="1" applyBorder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5" xfId="0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2" xfId="0" applyBorder="1"/>
    <xf numFmtId="0" fontId="0" fillId="0" borderId="0" xfId="0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43" fontId="4" fillId="0" borderId="5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9" fontId="5" fillId="0" borderId="4" xfId="0" applyNumberFormat="1" applyFont="1" applyBorder="1" applyAlignment="1">
      <alignment horizontal="right" vertical="center"/>
    </xf>
    <xf numFmtId="9" fontId="5" fillId="0" borderId="5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3" fontId="6" fillId="0" borderId="9" xfId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3" fontId="6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2" borderId="6" xfId="0" applyFill="1" applyBorder="1"/>
    <xf numFmtId="0" fontId="0" fillId="2" borderId="3" xfId="0" applyFill="1" applyBorder="1"/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3" fontId="6" fillId="0" borderId="8" xfId="1" applyFont="1" applyBorder="1" applyAlignment="1">
      <alignment vertical="center"/>
    </xf>
    <xf numFmtId="43" fontId="6" fillId="0" borderId="1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/>
    </xf>
    <xf numFmtId="43" fontId="6" fillId="0" borderId="5" xfId="1" applyFont="1" applyBorder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10" fontId="5" fillId="0" borderId="5" xfId="0" applyNumberFormat="1" applyFont="1" applyBorder="1" applyAlignment="1">
      <alignment horizontal="right" vertical="center"/>
    </xf>
    <xf numFmtId="10" fontId="5" fillId="0" borderId="14" xfId="0" applyNumberFormat="1" applyFont="1" applyBorder="1" applyAlignment="1">
      <alignment horizontal="right" vertical="center"/>
    </xf>
    <xf numFmtId="10" fontId="5" fillId="0" borderId="9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3" fontId="6" fillId="0" borderId="13" xfId="1" applyFont="1" applyBorder="1" applyAlignment="1">
      <alignment horizontal="center" vertical="center"/>
    </xf>
    <xf numFmtId="43" fontId="6" fillId="0" borderId="9" xfId="1" applyFont="1" applyBorder="1" applyAlignment="1">
      <alignment horizontal="center" vertical="center"/>
    </xf>
    <xf numFmtId="0" fontId="0" fillId="0" borderId="14" xfId="0" applyBorder="1"/>
    <xf numFmtId="43" fontId="4" fillId="0" borderId="2" xfId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43" fontId="2" fillId="0" borderId="2" xfId="1" applyFont="1" applyBorder="1"/>
    <xf numFmtId="43" fontId="2" fillId="0" borderId="3" xfId="1" applyFont="1" applyBorder="1"/>
    <xf numFmtId="43" fontId="6" fillId="0" borderId="8" xfId="1" applyFont="1" applyBorder="1" applyAlignment="1">
      <alignment horizontal="center" vertical="center"/>
    </xf>
    <xf numFmtId="43" fontId="6" fillId="0" borderId="10" xfId="1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center" vertical="center"/>
    </xf>
    <xf numFmtId="43" fontId="6" fillId="0" borderId="9" xfId="0" applyNumberFormat="1" applyFont="1" applyBorder="1" applyAlignment="1">
      <alignment horizontal="center" vertical="center"/>
    </xf>
    <xf numFmtId="43" fontId="5" fillId="0" borderId="11" xfId="1" applyFont="1" applyBorder="1" applyAlignment="1">
      <alignment horizontal="right" vertical="center"/>
    </xf>
    <xf numFmtId="4" fontId="0" fillId="0" borderId="0" xfId="0" applyNumberFormat="1"/>
    <xf numFmtId="10" fontId="5" fillId="0" borderId="11" xfId="2" applyNumberFormat="1" applyFont="1" applyBorder="1" applyAlignment="1">
      <alignment horizontal="right" vertical="center"/>
    </xf>
    <xf numFmtId="43" fontId="2" fillId="0" borderId="8" xfId="1" applyFont="1" applyBorder="1"/>
    <xf numFmtId="43" fontId="2" fillId="0" borderId="10" xfId="1" applyFont="1" applyBorder="1"/>
    <xf numFmtId="43" fontId="2" fillId="0" borderId="4" xfId="1" applyFont="1" applyBorder="1"/>
    <xf numFmtId="43" fontId="2" fillId="0" borderId="5" xfId="1" applyFont="1" applyBorder="1"/>
    <xf numFmtId="43" fontId="4" fillId="0" borderId="13" xfId="1" applyFont="1" applyBorder="1" applyAlignment="1">
      <alignment horizontal="center" vertical="center"/>
    </xf>
    <xf numFmtId="43" fontId="4" fillId="0" borderId="9" xfId="1" applyFont="1" applyBorder="1" applyAlignment="1">
      <alignment horizontal="center" vertical="center"/>
    </xf>
    <xf numFmtId="43" fontId="0" fillId="0" borderId="2" xfId="1" applyFont="1" applyBorder="1"/>
    <xf numFmtId="43" fontId="0" fillId="0" borderId="3" xfId="1" applyFont="1" applyBorder="1"/>
    <xf numFmtId="43" fontId="7" fillId="0" borderId="9" xfId="1" applyFont="1" applyBorder="1" applyAlignment="1">
      <alignment horizontal="center" vertical="center"/>
    </xf>
    <xf numFmtId="43" fontId="0" fillId="0" borderId="9" xfId="1" applyFont="1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4"/>
  <sheetViews>
    <sheetView tabSelected="1" workbookViewId="0">
      <selection activeCell="J13" sqref="J13"/>
    </sheetView>
  </sheetViews>
  <sheetFormatPr defaultRowHeight="15" x14ac:dyDescent="0.25"/>
  <cols>
    <col min="2" max="2" width="35.42578125" bestFit="1" customWidth="1"/>
    <col min="3" max="3" width="13.140625" style="1" bestFit="1" customWidth="1"/>
    <col min="4" max="4" width="11.28515625" style="1" bestFit="1" customWidth="1"/>
    <col min="5" max="5" width="25.85546875" bestFit="1" customWidth="1"/>
    <col min="6" max="6" width="11.42578125" bestFit="1" customWidth="1"/>
    <col min="7" max="7" width="14.85546875" customWidth="1"/>
    <col min="8" max="8" width="10.140625" bestFit="1" customWidth="1"/>
    <col min="10" max="10" width="14.5703125" style="2" bestFit="1" customWidth="1"/>
    <col min="13" max="14" width="9.140625" style="2"/>
    <col min="16" max="16" width="12.7109375" bestFit="1" customWidth="1"/>
  </cols>
  <sheetData>
    <row r="1" spans="2:16" ht="15.75" thickBot="1" x14ac:dyDescent="0.3"/>
    <row r="2" spans="2:16" ht="15.75" thickBot="1" x14ac:dyDescent="0.3">
      <c r="B2" s="3" t="s">
        <v>0</v>
      </c>
      <c r="C2" s="4" t="s">
        <v>1</v>
      </c>
      <c r="D2" s="5"/>
      <c r="E2" s="6"/>
      <c r="F2" s="7"/>
      <c r="G2" s="8" t="s">
        <v>2</v>
      </c>
      <c r="H2" s="9"/>
      <c r="I2" s="10"/>
      <c r="J2" s="11" t="s">
        <v>1</v>
      </c>
      <c r="L2" s="8" t="s">
        <v>3</v>
      </c>
      <c r="M2" s="10"/>
      <c r="N2" s="8" t="s">
        <v>4</v>
      </c>
      <c r="O2" s="10"/>
      <c r="P2" s="12" t="s">
        <v>5</v>
      </c>
    </row>
    <row r="3" spans="2:16" ht="15.75" thickBot="1" x14ac:dyDescent="0.3">
      <c r="B3" s="13" t="s">
        <v>6</v>
      </c>
      <c r="C3" s="14">
        <v>2000000</v>
      </c>
      <c r="D3" s="14"/>
      <c r="E3" s="6"/>
      <c r="F3" s="7"/>
      <c r="G3" s="15" t="s">
        <v>7</v>
      </c>
      <c r="H3" s="16"/>
      <c r="I3" s="17"/>
      <c r="J3" s="18">
        <f>C16</f>
        <v>1136000</v>
      </c>
      <c r="L3" s="19" t="s">
        <v>8</v>
      </c>
      <c r="M3" s="20"/>
      <c r="N3" s="96">
        <f>J5</f>
        <v>100000</v>
      </c>
      <c r="O3" s="97"/>
      <c r="P3" s="27"/>
    </row>
    <row r="4" spans="2:16" ht="15.75" thickBot="1" x14ac:dyDescent="0.3">
      <c r="B4" s="21" t="s">
        <v>9</v>
      </c>
      <c r="C4" s="14">
        <v>0</v>
      </c>
      <c r="D4" s="14"/>
      <c r="E4" s="6"/>
      <c r="F4" s="7"/>
      <c r="G4" s="15" t="s">
        <v>10</v>
      </c>
      <c r="H4" s="16"/>
      <c r="I4" s="17"/>
      <c r="J4" s="18"/>
      <c r="L4" s="22" t="s">
        <v>11</v>
      </c>
      <c r="M4" s="23"/>
      <c r="N4" s="69"/>
      <c r="O4" s="70"/>
      <c r="P4" s="32">
        <f>J9</f>
        <v>100000</v>
      </c>
    </row>
    <row r="5" spans="2:16" ht="15.75" thickBot="1" x14ac:dyDescent="0.3">
      <c r="B5" s="24" t="s">
        <v>12</v>
      </c>
      <c r="C5" s="14">
        <f>C3</f>
        <v>2000000</v>
      </c>
      <c r="D5" s="14"/>
      <c r="E5" s="6"/>
      <c r="F5" s="7"/>
      <c r="G5" s="25" t="str">
        <f>B12</f>
        <v xml:space="preserve">   (-) Desp. PCLD</v>
      </c>
      <c r="H5" s="26"/>
      <c r="I5" s="20"/>
      <c r="J5" s="27">
        <f>C12</f>
        <v>100000</v>
      </c>
      <c r="L5" s="22"/>
      <c r="M5" s="23"/>
      <c r="N5" s="98"/>
      <c r="O5" s="99"/>
      <c r="P5" s="32"/>
    </row>
    <row r="6" spans="2:16" ht="15.75" thickBot="1" x14ac:dyDescent="0.3">
      <c r="B6" s="21" t="s">
        <v>13</v>
      </c>
      <c r="C6" s="14">
        <f>C5*(18%*0.15)</f>
        <v>54000</v>
      </c>
      <c r="D6" s="14">
        <f>C5*0.18</f>
        <v>360000</v>
      </c>
      <c r="E6" s="28">
        <f>D6-C6</f>
        <v>306000</v>
      </c>
      <c r="F6" s="7"/>
      <c r="G6" s="22"/>
      <c r="H6" s="29"/>
      <c r="I6" s="23"/>
      <c r="J6" s="27"/>
      <c r="L6" s="30" t="s">
        <v>14</v>
      </c>
      <c r="M6" s="31"/>
      <c r="N6" s="100">
        <f>N3</f>
        <v>100000</v>
      </c>
      <c r="O6" s="101"/>
      <c r="P6" s="18">
        <f>P4</f>
        <v>100000</v>
      </c>
    </row>
    <row r="7" spans="2:16" ht="15.75" thickBot="1" x14ac:dyDescent="0.3">
      <c r="B7" s="21" t="s">
        <v>15</v>
      </c>
      <c r="C7" s="14">
        <f>C5*0.076</f>
        <v>152000</v>
      </c>
      <c r="D7" s="14"/>
      <c r="E7" s="6"/>
      <c r="F7" s="7"/>
      <c r="G7" s="22"/>
      <c r="H7" s="29"/>
      <c r="I7" s="23"/>
      <c r="J7" s="32"/>
      <c r="L7" s="33" t="s">
        <v>16</v>
      </c>
      <c r="M7" s="34"/>
      <c r="N7" s="102">
        <f>N3*0.34</f>
        <v>34000</v>
      </c>
      <c r="O7" s="103"/>
      <c r="P7" s="104">
        <v>0.17</v>
      </c>
    </row>
    <row r="8" spans="2:16" ht="15.75" thickBot="1" x14ac:dyDescent="0.3">
      <c r="B8" s="21" t="s">
        <v>17</v>
      </c>
      <c r="C8" s="14">
        <f>C5*0.0165</f>
        <v>33000</v>
      </c>
      <c r="D8" s="14"/>
      <c r="E8" s="6"/>
      <c r="F8" s="7"/>
      <c r="G8" s="30" t="s">
        <v>18</v>
      </c>
      <c r="H8" s="35"/>
      <c r="I8" s="31"/>
      <c r="J8" s="18">
        <f>SUM(J9:J11)</f>
        <v>636000</v>
      </c>
      <c r="K8" s="36"/>
      <c r="L8" s="33" t="s">
        <v>19</v>
      </c>
      <c r="M8" s="34"/>
      <c r="N8" s="37">
        <v>0.34</v>
      </c>
      <c r="O8" s="38"/>
      <c r="P8" s="105">
        <f>P6*0.34</f>
        <v>34000</v>
      </c>
    </row>
    <row r="9" spans="2:16" ht="15.75" thickBot="1" x14ac:dyDescent="0.3">
      <c r="B9" s="24" t="s">
        <v>20</v>
      </c>
      <c r="C9" s="14">
        <f>C5-C6-C7-C8</f>
        <v>1761000</v>
      </c>
      <c r="D9" s="14"/>
      <c r="E9" s="6"/>
      <c r="F9" s="7"/>
      <c r="G9" s="19" t="s">
        <v>21</v>
      </c>
      <c r="H9" s="26"/>
      <c r="I9" s="20"/>
      <c r="J9" s="27">
        <v>100000</v>
      </c>
      <c r="L9" s="26" t="s">
        <v>22</v>
      </c>
      <c r="M9" s="26"/>
      <c r="N9" s="39"/>
      <c r="O9" s="39"/>
    </row>
    <row r="10" spans="2:16" ht="15.75" thickBot="1" x14ac:dyDescent="0.3">
      <c r="B10" s="21" t="s">
        <v>23</v>
      </c>
      <c r="C10" s="14">
        <v>350000</v>
      </c>
      <c r="D10" s="14"/>
      <c r="E10" s="6"/>
      <c r="F10" s="7"/>
      <c r="G10" s="22" t="s">
        <v>24</v>
      </c>
      <c r="H10" s="29"/>
      <c r="I10" s="23"/>
      <c r="J10" s="27">
        <f>M27</f>
        <v>230000</v>
      </c>
      <c r="L10" s="40"/>
      <c r="M10" s="40"/>
      <c r="N10" s="40"/>
      <c r="O10" s="40"/>
    </row>
    <row r="11" spans="2:16" ht="15.75" thickBot="1" x14ac:dyDescent="0.3">
      <c r="B11" s="24" t="s">
        <v>25</v>
      </c>
      <c r="C11" s="14">
        <f>C9-C10</f>
        <v>1411000</v>
      </c>
      <c r="D11" s="14"/>
      <c r="E11" s="41"/>
      <c r="F11" s="42"/>
      <c r="G11" s="41" t="s">
        <v>26</v>
      </c>
      <c r="H11" s="43"/>
      <c r="I11" s="42"/>
      <c r="J11" s="44">
        <f>E6</f>
        <v>306000</v>
      </c>
      <c r="K11" s="45"/>
      <c r="L11" s="40"/>
      <c r="M11" s="40"/>
      <c r="N11" s="40"/>
      <c r="O11" s="40"/>
    </row>
    <row r="12" spans="2:16" ht="15.75" thickBot="1" x14ac:dyDescent="0.3">
      <c r="B12" s="21" t="s">
        <v>27</v>
      </c>
      <c r="C12" s="14">
        <f>C3*0.05</f>
        <v>100000</v>
      </c>
      <c r="D12" s="14"/>
      <c r="E12" s="41"/>
      <c r="F12" s="42"/>
      <c r="G12" s="30" t="s">
        <v>28</v>
      </c>
      <c r="H12" s="35"/>
      <c r="I12" s="31"/>
      <c r="J12" s="18">
        <f>J3+J5-J8</f>
        <v>600000</v>
      </c>
      <c r="K12" s="45"/>
      <c r="L12" s="40"/>
      <c r="M12" s="40"/>
      <c r="N12" s="40"/>
      <c r="O12" s="40"/>
    </row>
    <row r="13" spans="2:16" ht="15.75" thickBot="1" x14ac:dyDescent="0.3">
      <c r="B13" s="21" t="s">
        <v>29</v>
      </c>
      <c r="C13" s="14">
        <v>250000</v>
      </c>
      <c r="D13" s="14"/>
      <c r="E13" s="46">
        <v>0.15</v>
      </c>
      <c r="F13" s="47"/>
      <c r="G13" s="19" t="s">
        <v>30</v>
      </c>
      <c r="H13" s="26"/>
      <c r="I13" s="20"/>
      <c r="J13" s="27">
        <f>J12*0.15</f>
        <v>90000</v>
      </c>
      <c r="K13" s="45"/>
      <c r="L13" s="40"/>
      <c r="M13" s="40"/>
      <c r="N13" s="40"/>
      <c r="O13" s="40"/>
    </row>
    <row r="14" spans="2:16" ht="15.75" thickBot="1" x14ac:dyDescent="0.3">
      <c r="B14" s="21" t="s">
        <v>31</v>
      </c>
      <c r="C14" s="14">
        <v>200000</v>
      </c>
      <c r="D14" s="14"/>
      <c r="E14" s="46">
        <v>0.1</v>
      </c>
      <c r="F14" s="47"/>
      <c r="G14" s="22" t="s">
        <v>32</v>
      </c>
      <c r="H14" s="29"/>
      <c r="I14" s="23"/>
      <c r="J14" s="27">
        <f>(J12-240000)*0.1</f>
        <v>36000</v>
      </c>
      <c r="K14" s="45"/>
      <c r="L14" s="40"/>
      <c r="M14" s="40"/>
      <c r="N14" s="40"/>
      <c r="O14" s="40"/>
    </row>
    <row r="15" spans="2:16" ht="15.75" thickBot="1" x14ac:dyDescent="0.3">
      <c r="B15" s="21" t="s">
        <v>33</v>
      </c>
      <c r="C15" s="14">
        <v>275000</v>
      </c>
      <c r="D15" s="14"/>
      <c r="E15" s="46">
        <v>0.09</v>
      </c>
      <c r="F15" s="47"/>
      <c r="G15" s="22" t="s">
        <v>34</v>
      </c>
      <c r="H15" s="29"/>
      <c r="I15" s="23"/>
      <c r="J15" s="27">
        <f>J12*0.09</f>
        <v>54000</v>
      </c>
      <c r="K15" s="45"/>
      <c r="L15" s="40"/>
      <c r="M15" s="40"/>
      <c r="N15" s="40"/>
      <c r="O15" s="40"/>
    </row>
    <row r="16" spans="2:16" ht="15.75" thickBot="1" x14ac:dyDescent="0.3">
      <c r="B16" s="24" t="s">
        <v>35</v>
      </c>
      <c r="C16" s="14">
        <f>C11-C12-C13-C14+C15</f>
        <v>1136000</v>
      </c>
      <c r="D16" s="14"/>
      <c r="E16" s="22"/>
      <c r="F16" s="23"/>
      <c r="G16" s="22" t="s">
        <v>36</v>
      </c>
      <c r="H16" s="29"/>
      <c r="I16" s="23"/>
      <c r="J16" s="27">
        <f>SUM(J13:J14)</f>
        <v>126000</v>
      </c>
      <c r="K16" s="45"/>
      <c r="L16" s="40"/>
      <c r="M16" s="40"/>
      <c r="N16" s="40"/>
      <c r="O16" s="40"/>
    </row>
    <row r="17" spans="2:16" ht="15.75" thickBot="1" x14ac:dyDescent="0.3">
      <c r="B17" s="21" t="s">
        <v>37</v>
      </c>
      <c r="C17" s="14">
        <f>J18</f>
        <v>85500</v>
      </c>
      <c r="D17" s="14"/>
      <c r="E17" s="41"/>
      <c r="F17" s="42"/>
      <c r="G17" s="48" t="s">
        <v>38</v>
      </c>
      <c r="H17" s="49"/>
      <c r="I17" s="50"/>
      <c r="J17" s="51">
        <f>J16*0.75</f>
        <v>94500</v>
      </c>
      <c r="K17" s="45"/>
      <c r="L17" s="40"/>
      <c r="M17" s="40"/>
      <c r="N17" s="40"/>
      <c r="O17" s="40"/>
    </row>
    <row r="18" spans="2:16" ht="15.75" thickBot="1" x14ac:dyDescent="0.3">
      <c r="B18" s="52" t="s">
        <v>39</v>
      </c>
      <c r="C18" s="14">
        <f>N7-P8</f>
        <v>0</v>
      </c>
      <c r="D18" s="14"/>
      <c r="E18" s="22"/>
      <c r="F18" s="23"/>
      <c r="G18" s="15" t="s">
        <v>40</v>
      </c>
      <c r="H18" s="16"/>
      <c r="I18" s="17"/>
      <c r="J18" s="18">
        <f>J13+J14+J15-J17</f>
        <v>85500</v>
      </c>
      <c r="K18" s="45"/>
      <c r="L18" s="40"/>
      <c r="M18" s="40"/>
      <c r="N18" s="40"/>
      <c r="O18" s="40"/>
    </row>
    <row r="19" spans="2:16" ht="15.75" thickBot="1" x14ac:dyDescent="0.3">
      <c r="B19" s="24" t="s">
        <v>41</v>
      </c>
      <c r="C19" s="14">
        <f>C16-C17+C18</f>
        <v>1050500</v>
      </c>
      <c r="D19" s="14"/>
      <c r="E19" s="22"/>
      <c r="F19" s="29"/>
      <c r="G19" s="26" t="s">
        <v>42</v>
      </c>
      <c r="H19" s="26"/>
      <c r="I19" s="26"/>
      <c r="J19" s="53"/>
      <c r="K19" s="45"/>
      <c r="L19" s="40"/>
      <c r="M19" s="40"/>
      <c r="N19" s="40"/>
      <c r="O19" s="40"/>
    </row>
    <row r="20" spans="2:16" ht="15.75" thickBot="1" x14ac:dyDescent="0.3">
      <c r="B20" s="54"/>
      <c r="C20" s="55"/>
      <c r="D20" s="55"/>
      <c r="E20" s="35"/>
      <c r="F20" s="35"/>
      <c r="G20" s="29" t="s">
        <v>43</v>
      </c>
      <c r="H20" s="29"/>
      <c r="I20" s="29"/>
      <c r="J20" s="53"/>
      <c r="K20" s="45"/>
      <c r="L20" s="49"/>
      <c r="M20" s="49"/>
      <c r="N20" s="29"/>
      <c r="O20" s="29"/>
      <c r="P20" s="45"/>
    </row>
    <row r="21" spans="2:16" ht="15.75" thickBot="1" x14ac:dyDescent="0.3">
      <c r="B21" s="8" t="s">
        <v>44</v>
      </c>
      <c r="C21" s="9"/>
      <c r="D21" s="56"/>
      <c r="E21" s="57"/>
      <c r="F21" s="8" t="s">
        <v>45</v>
      </c>
      <c r="G21" s="10"/>
      <c r="I21" s="8" t="s">
        <v>46</v>
      </c>
      <c r="J21" s="9"/>
      <c r="K21" s="9"/>
      <c r="L21" s="10"/>
      <c r="M21" s="58" t="s">
        <v>45</v>
      </c>
      <c r="N21" s="59"/>
      <c r="O21" s="60"/>
      <c r="P21" s="61"/>
    </row>
    <row r="22" spans="2:16" x14ac:dyDescent="0.25">
      <c r="B22" s="19" t="s">
        <v>47</v>
      </c>
      <c r="C22" s="26"/>
      <c r="D22" s="26"/>
      <c r="E22" s="20"/>
      <c r="F22" s="62">
        <v>200</v>
      </c>
      <c r="G22" s="63"/>
      <c r="I22" s="19" t="s">
        <v>48</v>
      </c>
      <c r="J22" s="26"/>
      <c r="K22" s="26"/>
      <c r="L22" s="20"/>
      <c r="M22" s="64"/>
      <c r="N22" s="65"/>
      <c r="O22" s="60"/>
      <c r="P22" s="61"/>
    </row>
    <row r="23" spans="2:16" x14ac:dyDescent="0.25">
      <c r="B23" s="22" t="s">
        <v>49</v>
      </c>
      <c r="C23" s="66"/>
      <c r="D23" s="29"/>
      <c r="E23" s="23"/>
      <c r="F23" s="67">
        <v>525</v>
      </c>
      <c r="G23" s="68"/>
      <c r="I23" s="22" t="s">
        <v>50</v>
      </c>
      <c r="J23" s="66"/>
      <c r="K23" s="66"/>
      <c r="L23" s="23"/>
      <c r="M23" s="69">
        <v>2000000</v>
      </c>
      <c r="N23" s="70"/>
      <c r="O23" s="60"/>
      <c r="P23" s="61"/>
    </row>
    <row r="24" spans="2:16" x14ac:dyDescent="0.25">
      <c r="B24" s="22" t="s">
        <v>51</v>
      </c>
      <c r="C24" s="66"/>
      <c r="D24" s="71">
        <v>0.1</v>
      </c>
      <c r="E24" s="72"/>
      <c r="F24" s="67">
        <v>200</v>
      </c>
      <c r="G24" s="68"/>
      <c r="I24" s="22" t="s">
        <v>52</v>
      </c>
      <c r="J24" s="66"/>
      <c r="K24" s="66"/>
      <c r="L24" s="23"/>
      <c r="M24" s="69">
        <v>300000</v>
      </c>
      <c r="N24" s="70"/>
      <c r="O24" s="60"/>
      <c r="P24" s="61"/>
    </row>
    <row r="25" spans="2:16" ht="15.75" thickBot="1" x14ac:dyDescent="0.3">
      <c r="B25" s="48" t="s">
        <v>53</v>
      </c>
      <c r="C25" s="49"/>
      <c r="D25" s="73">
        <v>0.15</v>
      </c>
      <c r="E25" s="74"/>
      <c r="F25" s="75">
        <v>300</v>
      </c>
      <c r="G25" s="76"/>
      <c r="I25" s="22" t="s">
        <v>54</v>
      </c>
      <c r="J25" s="66"/>
      <c r="K25" s="66"/>
      <c r="L25" s="23"/>
      <c r="M25" s="69">
        <v>0</v>
      </c>
      <c r="N25" s="70"/>
      <c r="O25" s="60"/>
      <c r="P25" s="61"/>
    </row>
    <row r="26" spans="2:16" ht="15.75" thickBot="1" x14ac:dyDescent="0.3">
      <c r="B26" s="39"/>
      <c r="C26" s="39"/>
      <c r="D26" s="39"/>
      <c r="E26" s="39"/>
      <c r="F26" s="39"/>
      <c r="G26" s="39"/>
      <c r="I26" s="48" t="s">
        <v>55</v>
      </c>
      <c r="J26" s="49"/>
      <c r="K26" s="49"/>
      <c r="L26" s="50"/>
      <c r="M26" s="77">
        <f>SUM(M23:N25)</f>
        <v>2300000</v>
      </c>
      <c r="N26" s="78"/>
      <c r="O26" s="60"/>
      <c r="P26" s="61"/>
    </row>
    <row r="27" spans="2:16" ht="15.75" thickBot="1" x14ac:dyDescent="0.3">
      <c r="B27" s="79"/>
      <c r="C27" s="79"/>
      <c r="D27" s="79"/>
      <c r="E27" s="79"/>
      <c r="F27" s="79"/>
      <c r="G27" s="79"/>
      <c r="H27" s="36"/>
      <c r="I27" s="15" t="s">
        <v>56</v>
      </c>
      <c r="J27" s="16"/>
      <c r="K27" s="16"/>
      <c r="L27" s="17"/>
      <c r="M27" s="80">
        <f>M26*0.1</f>
        <v>230000</v>
      </c>
      <c r="N27" s="81"/>
      <c r="O27" s="60"/>
      <c r="P27" s="61"/>
    </row>
    <row r="28" spans="2:16" ht="15.75" thickBot="1" x14ac:dyDescent="0.3">
      <c r="B28" s="82" t="s">
        <v>57</v>
      </c>
      <c r="C28" s="83"/>
      <c r="D28" s="83"/>
      <c r="E28" s="84"/>
      <c r="F28" s="8" t="s">
        <v>45</v>
      </c>
      <c r="G28" s="10"/>
      <c r="I28" s="33"/>
      <c r="J28" s="85"/>
      <c r="K28" s="85"/>
      <c r="L28" s="34"/>
      <c r="M28" s="86"/>
      <c r="N28" s="87"/>
      <c r="O28" s="60"/>
      <c r="P28" s="61"/>
    </row>
    <row r="29" spans="2:16" ht="15.75" thickBot="1" x14ac:dyDescent="0.3">
      <c r="B29" s="19" t="s">
        <v>58</v>
      </c>
      <c r="C29" s="26"/>
      <c r="D29" s="26"/>
      <c r="E29" s="20"/>
      <c r="F29" s="62">
        <v>800</v>
      </c>
      <c r="G29" s="63"/>
      <c r="I29" s="15" t="s">
        <v>59</v>
      </c>
      <c r="J29" s="16"/>
      <c r="K29" s="16"/>
      <c r="L29" s="17"/>
      <c r="M29" s="86"/>
      <c r="N29" s="87"/>
      <c r="O29" s="60"/>
      <c r="P29" s="61"/>
    </row>
    <row r="30" spans="2:16" x14ac:dyDescent="0.25">
      <c r="B30" s="22" t="s">
        <v>60</v>
      </c>
      <c r="C30" s="66"/>
      <c r="D30" s="29"/>
      <c r="E30" s="23"/>
      <c r="F30" s="67">
        <v>525</v>
      </c>
      <c r="G30" s="68"/>
      <c r="I30" s="19" t="s">
        <v>61</v>
      </c>
      <c r="J30" s="26"/>
      <c r="K30" s="26"/>
      <c r="L30" s="20"/>
      <c r="M30" s="88">
        <f>C16/2</f>
        <v>568000</v>
      </c>
      <c r="N30" s="89"/>
      <c r="O30" s="60"/>
      <c r="P30" s="61"/>
    </row>
    <row r="31" spans="2:16" ht="15.75" thickBot="1" x14ac:dyDescent="0.3">
      <c r="B31" s="48" t="s">
        <v>62</v>
      </c>
      <c r="C31" s="49"/>
      <c r="D31" s="49"/>
      <c r="E31" s="50"/>
      <c r="F31" s="75">
        <v>275</v>
      </c>
      <c r="G31" s="76"/>
      <c r="I31" s="48" t="s">
        <v>63</v>
      </c>
      <c r="J31" s="49"/>
      <c r="K31" s="49"/>
      <c r="L31" s="50"/>
      <c r="M31" s="77">
        <f>300000/2</f>
        <v>150000</v>
      </c>
      <c r="N31" s="78"/>
      <c r="O31" s="60"/>
      <c r="P31" s="61"/>
    </row>
    <row r="32" spans="2:16" ht="15.75" thickBot="1" x14ac:dyDescent="0.3"/>
    <row r="33" spans="2:8" customFormat="1" ht="15.75" thickBot="1" x14ac:dyDescent="0.3">
      <c r="B33" s="3" t="s">
        <v>64</v>
      </c>
      <c r="C33" s="12" t="s">
        <v>65</v>
      </c>
      <c r="D33" s="1"/>
      <c r="E33" s="3" t="s">
        <v>66</v>
      </c>
      <c r="F33" s="12" t="s">
        <v>65</v>
      </c>
    </row>
    <row r="34" spans="2:8" customFormat="1" ht="15.75" thickBot="1" x14ac:dyDescent="0.3">
      <c r="B34" s="90" t="s">
        <v>67</v>
      </c>
      <c r="C34" s="91">
        <f>E6</f>
        <v>306000</v>
      </c>
      <c r="D34" s="1"/>
      <c r="E34" s="90" t="s">
        <v>68</v>
      </c>
      <c r="F34" s="51">
        <f>C8</f>
        <v>33000</v>
      </c>
    </row>
    <row r="35" spans="2:8" customFormat="1" ht="15.75" thickBot="1" x14ac:dyDescent="0.3">
      <c r="B35" s="90" t="s">
        <v>69</v>
      </c>
      <c r="C35" s="92">
        <f>P8+J17</f>
        <v>128500</v>
      </c>
      <c r="D35" s="1"/>
      <c r="E35" s="90" t="s">
        <v>70</v>
      </c>
      <c r="F35" s="93">
        <f>C7</f>
        <v>152000</v>
      </c>
    </row>
    <row r="36" spans="2:8" customFormat="1" ht="15.75" thickBot="1" x14ac:dyDescent="0.3">
      <c r="B36" s="90" t="s">
        <v>71</v>
      </c>
      <c r="C36" s="92">
        <f>J10*0.34</f>
        <v>78200</v>
      </c>
      <c r="D36" s="1"/>
      <c r="E36" s="90" t="s">
        <v>72</v>
      </c>
      <c r="F36" s="93">
        <f>-(C10+C14)*1.65%</f>
        <v>-9075</v>
      </c>
      <c r="H36" s="94">
        <f>C10</f>
        <v>350000</v>
      </c>
    </row>
    <row r="37" spans="2:8" customFormat="1" ht="15.75" thickBot="1" x14ac:dyDescent="0.3">
      <c r="B37" s="90" t="s">
        <v>73</v>
      </c>
      <c r="C37" s="92">
        <f>J10</f>
        <v>230000</v>
      </c>
      <c r="D37" s="1"/>
      <c r="E37" s="90" t="s">
        <v>74</v>
      </c>
      <c r="F37" s="93">
        <f>-(C10+C14)*0.076</f>
        <v>-41800</v>
      </c>
      <c r="H37" s="94">
        <f>C14</f>
        <v>200000</v>
      </c>
    </row>
    <row r="38" spans="2:8" customFormat="1" ht="15.75" thickBot="1" x14ac:dyDescent="0.3">
      <c r="B38" s="90" t="s">
        <v>75</v>
      </c>
      <c r="C38" s="92">
        <f>N7</f>
        <v>34000</v>
      </c>
      <c r="D38" s="1"/>
      <c r="E38" s="90" t="s">
        <v>76</v>
      </c>
      <c r="F38" s="93">
        <f>J16-J17</f>
        <v>31500</v>
      </c>
      <c r="H38" s="94">
        <f>H37+H36</f>
        <v>550000</v>
      </c>
    </row>
    <row r="39" spans="2:8" customFormat="1" ht="15.75" thickBot="1" x14ac:dyDescent="0.3">
      <c r="B39" s="90" t="s">
        <v>77</v>
      </c>
      <c r="C39" s="92">
        <f>C38</f>
        <v>34000</v>
      </c>
      <c r="D39" s="1"/>
      <c r="E39" s="90" t="s">
        <v>78</v>
      </c>
      <c r="F39" s="93"/>
      <c r="H39">
        <f>H38*1.65%</f>
        <v>9075</v>
      </c>
    </row>
    <row r="40" spans="2:8" customFormat="1" ht="15.75" thickBot="1" x14ac:dyDescent="0.3">
      <c r="B40" s="90" t="s">
        <v>79</v>
      </c>
      <c r="C40" s="91">
        <f>C19</f>
        <v>1050500</v>
      </c>
      <c r="D40" s="1"/>
      <c r="E40" s="90" t="s">
        <v>80</v>
      </c>
      <c r="F40" s="93">
        <f>J15</f>
        <v>54000</v>
      </c>
      <c r="H40">
        <f>H38*7.6%</f>
        <v>41800</v>
      </c>
    </row>
    <row r="41" spans="2:8" customFormat="1" ht="15.75" thickBot="1" x14ac:dyDescent="0.3">
      <c r="B41" s="90" t="s">
        <v>81</v>
      </c>
      <c r="C41" s="92">
        <f>J12</f>
        <v>600000</v>
      </c>
      <c r="D41" s="1"/>
      <c r="E41" s="90" t="s">
        <v>82</v>
      </c>
      <c r="F41" s="93">
        <f>J10*0.15</f>
        <v>34500</v>
      </c>
    </row>
    <row r="42" spans="2:8" customFormat="1" ht="15.75" thickBot="1" x14ac:dyDescent="0.3">
      <c r="C42" s="1"/>
      <c r="D42" s="1"/>
      <c r="E42" s="90" t="s">
        <v>83</v>
      </c>
      <c r="F42" s="93">
        <f>C6</f>
        <v>54000</v>
      </c>
    </row>
    <row r="43" spans="2:8" customFormat="1" ht="15.75" thickBot="1" x14ac:dyDescent="0.3">
      <c r="C43" s="1"/>
      <c r="D43" s="1"/>
      <c r="E43" s="90" t="s">
        <v>84</v>
      </c>
      <c r="F43" s="93">
        <f>SUM(F34:F42)</f>
        <v>308125</v>
      </c>
    </row>
    <row r="44" spans="2:8" customFormat="1" ht="15.75" thickBot="1" x14ac:dyDescent="0.3">
      <c r="C44" s="1"/>
      <c r="D44" s="1"/>
      <c r="E44" s="90" t="s">
        <v>85</v>
      </c>
      <c r="F44" s="95">
        <f>F43/C3</f>
        <v>0.15406249999999999</v>
      </c>
    </row>
  </sheetData>
  <mergeCells count="144">
    <mergeCell ref="B31:C31"/>
    <mergeCell ref="D31:E31"/>
    <mergeCell ref="F31:G31"/>
    <mergeCell ref="I31:L31"/>
    <mergeCell ref="M31:N31"/>
    <mergeCell ref="O31:P31"/>
    <mergeCell ref="B30:C30"/>
    <mergeCell ref="D30:E30"/>
    <mergeCell ref="F30:G30"/>
    <mergeCell ref="I30:L30"/>
    <mergeCell ref="M30:N30"/>
    <mergeCell ref="O30:P30"/>
    <mergeCell ref="B29:C29"/>
    <mergeCell ref="D29:E29"/>
    <mergeCell ref="F29:G29"/>
    <mergeCell ref="I29:L29"/>
    <mergeCell ref="M29:N29"/>
    <mergeCell ref="O29:P29"/>
    <mergeCell ref="B28:C28"/>
    <mergeCell ref="D28:E28"/>
    <mergeCell ref="F28:G28"/>
    <mergeCell ref="I28:L28"/>
    <mergeCell ref="M28:N28"/>
    <mergeCell ref="O28:P28"/>
    <mergeCell ref="B27:C27"/>
    <mergeCell ref="D27:E27"/>
    <mergeCell ref="F27:G27"/>
    <mergeCell ref="I27:L27"/>
    <mergeCell ref="M27:N27"/>
    <mergeCell ref="O27:P27"/>
    <mergeCell ref="B26:C26"/>
    <mergeCell ref="D26:E26"/>
    <mergeCell ref="F26:G26"/>
    <mergeCell ref="I26:L26"/>
    <mergeCell ref="M26:N26"/>
    <mergeCell ref="O26:P26"/>
    <mergeCell ref="B25:C25"/>
    <mergeCell ref="D25:E25"/>
    <mergeCell ref="F25:G25"/>
    <mergeCell ref="I25:L25"/>
    <mergeCell ref="M25:N25"/>
    <mergeCell ref="O25:P25"/>
    <mergeCell ref="B24:C24"/>
    <mergeCell ref="D24:E24"/>
    <mergeCell ref="F24:G24"/>
    <mergeCell ref="I24:L24"/>
    <mergeCell ref="M24:N24"/>
    <mergeCell ref="O24:P24"/>
    <mergeCell ref="B23:C23"/>
    <mergeCell ref="D23:E23"/>
    <mergeCell ref="F23:G23"/>
    <mergeCell ref="I23:L23"/>
    <mergeCell ref="M23:N23"/>
    <mergeCell ref="O23:P23"/>
    <mergeCell ref="O21:P21"/>
    <mergeCell ref="B22:C22"/>
    <mergeCell ref="D22:E22"/>
    <mergeCell ref="F22:G22"/>
    <mergeCell ref="I22:L22"/>
    <mergeCell ref="M22:N22"/>
    <mergeCell ref="O22:P22"/>
    <mergeCell ref="C20:D20"/>
    <mergeCell ref="E20:F20"/>
    <mergeCell ref="G20:I20"/>
    <mergeCell ref="L20:M20"/>
    <mergeCell ref="N20:O20"/>
    <mergeCell ref="B21:C21"/>
    <mergeCell ref="D21:E21"/>
    <mergeCell ref="F21:G21"/>
    <mergeCell ref="I21:L21"/>
    <mergeCell ref="M21:N21"/>
    <mergeCell ref="E18:F18"/>
    <mergeCell ref="G18:I18"/>
    <mergeCell ref="L18:M18"/>
    <mergeCell ref="N18:O18"/>
    <mergeCell ref="E19:F19"/>
    <mergeCell ref="G19:I19"/>
    <mergeCell ref="L19:M19"/>
    <mergeCell ref="N19:O19"/>
    <mergeCell ref="E16:F16"/>
    <mergeCell ref="G16:I16"/>
    <mergeCell ref="L16:M16"/>
    <mergeCell ref="N16:O16"/>
    <mergeCell ref="E17:F17"/>
    <mergeCell ref="G17:I17"/>
    <mergeCell ref="L17:M17"/>
    <mergeCell ref="N17:O17"/>
    <mergeCell ref="E14:F14"/>
    <mergeCell ref="G14:I14"/>
    <mergeCell ref="L14:M14"/>
    <mergeCell ref="N14:O14"/>
    <mergeCell ref="E15:F15"/>
    <mergeCell ref="G15:I15"/>
    <mergeCell ref="L15:M15"/>
    <mergeCell ref="N15:O15"/>
    <mergeCell ref="E12:F12"/>
    <mergeCell ref="G12:I12"/>
    <mergeCell ref="L12:M12"/>
    <mergeCell ref="N12:O12"/>
    <mergeCell ref="E13:F13"/>
    <mergeCell ref="G13:I13"/>
    <mergeCell ref="L13:M13"/>
    <mergeCell ref="N13:O13"/>
    <mergeCell ref="E10:F10"/>
    <mergeCell ref="G10:I10"/>
    <mergeCell ref="L10:M10"/>
    <mergeCell ref="N10:O10"/>
    <mergeCell ref="E11:F11"/>
    <mergeCell ref="G11:I11"/>
    <mergeCell ref="L11:M11"/>
    <mergeCell ref="N11:O11"/>
    <mergeCell ref="E8:F8"/>
    <mergeCell ref="G8:I8"/>
    <mergeCell ref="L8:M8"/>
    <mergeCell ref="N8:O8"/>
    <mergeCell ref="E9:F9"/>
    <mergeCell ref="G9:I9"/>
    <mergeCell ref="L9:M9"/>
    <mergeCell ref="N9:O9"/>
    <mergeCell ref="E6:F6"/>
    <mergeCell ref="G6:I6"/>
    <mergeCell ref="L6:M6"/>
    <mergeCell ref="N6:O6"/>
    <mergeCell ref="E7:F7"/>
    <mergeCell ref="G7:I7"/>
    <mergeCell ref="L7:M7"/>
    <mergeCell ref="N7:O7"/>
    <mergeCell ref="E4:F4"/>
    <mergeCell ref="G4:I4"/>
    <mergeCell ref="L4:M4"/>
    <mergeCell ref="N4:O4"/>
    <mergeCell ref="E5:F5"/>
    <mergeCell ref="G5:I5"/>
    <mergeCell ref="L5:M5"/>
    <mergeCell ref="N5:O5"/>
    <mergeCell ref="C2:D2"/>
    <mergeCell ref="E2:F2"/>
    <mergeCell ref="G2:I2"/>
    <mergeCell ref="L2:M2"/>
    <mergeCell ref="N2:O2"/>
    <mergeCell ref="E3:F3"/>
    <mergeCell ref="G3:I3"/>
    <mergeCell ref="L3:M3"/>
    <mergeCell ref="N3:O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Jose Rezende</dc:creator>
  <cp:lastModifiedBy>Amaury Jose Rezende</cp:lastModifiedBy>
  <dcterms:created xsi:type="dcterms:W3CDTF">2015-10-08T19:09:48Z</dcterms:created>
  <dcterms:modified xsi:type="dcterms:W3CDTF">2015-10-08T19:11:52Z</dcterms:modified>
</cp:coreProperties>
</file>