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techio\Desktop\FC_Zoo_2019\"/>
    </mc:Choice>
  </mc:AlternateContent>
  <xr:revisionPtr revIDLastSave="0" documentId="8_{5DEBD385-914C-402A-8F3B-01B3E45F9C04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sumo_TabelaEquivalência" sheetId="1" r:id="rId1"/>
    <sheet name="TabelaEquivalência (1)" sheetId="2" r:id="rId2"/>
    <sheet name="TabelaEquivalência (2)" sheetId="3" r:id="rId3"/>
    <sheet name="TabelaEquivalência (3)" sheetId="4" r:id="rId4"/>
    <sheet name="TabelaEquivalência (4)" sheetId="8" r:id="rId5"/>
    <sheet name="TabelaEquivalência (5)" sheetId="6" r:id="rId6"/>
    <sheet name="TabelaEquivalência (6)" sheetId="7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" l="1"/>
  <c r="F30" i="2"/>
  <c r="F29" i="2"/>
  <c r="F42" i="7" l="1"/>
  <c r="F43" i="7"/>
  <c r="F44" i="7"/>
  <c r="F41" i="7"/>
  <c r="F40" i="7"/>
  <c r="F18" i="7"/>
  <c r="F17" i="7"/>
  <c r="F13" i="7"/>
  <c r="F14" i="7"/>
  <c r="G25" i="1"/>
  <c r="F10" i="8"/>
  <c r="F9" i="8"/>
  <c r="F6" i="8"/>
  <c r="F5" i="8"/>
  <c r="G29" i="1"/>
  <c r="G28" i="1"/>
  <c r="G41" i="7"/>
  <c r="G42" i="7"/>
  <c r="G43" i="7"/>
  <c r="G44" i="7"/>
  <c r="G40" i="7"/>
  <c r="F22" i="7"/>
  <c r="F21" i="7"/>
  <c r="F23" i="7"/>
  <c r="G23" i="7"/>
  <c r="G22" i="7"/>
  <c r="G21" i="7"/>
  <c r="F6" i="7"/>
  <c r="F5" i="7"/>
  <c r="G32" i="6"/>
  <c r="G33" i="6"/>
  <c r="G34" i="6"/>
  <c r="G35" i="6"/>
  <c r="G31" i="6"/>
  <c r="F32" i="6"/>
  <c r="F33" i="6"/>
  <c r="F34" i="6"/>
  <c r="F35" i="6"/>
  <c r="F31" i="6"/>
  <c r="G14" i="4"/>
  <c r="F14" i="4"/>
  <c r="F17" i="4"/>
  <c r="G17" i="4"/>
  <c r="F18" i="4"/>
  <c r="G18" i="4"/>
  <c r="G50" i="2"/>
  <c r="G49" i="2"/>
  <c r="F43" i="2"/>
  <c r="F44" i="2"/>
  <c r="F45" i="2"/>
  <c r="F46" i="2"/>
  <c r="F42" i="2"/>
  <c r="F35" i="2"/>
  <c r="F36" i="2"/>
  <c r="F37" i="2"/>
  <c r="F38" i="2"/>
  <c r="F39" i="2"/>
  <c r="F34" i="2"/>
  <c r="G16" i="2"/>
  <c r="G12" i="8" l="1"/>
  <c r="F19" i="4"/>
  <c r="F32" i="2"/>
  <c r="F7" i="7"/>
  <c r="F15" i="7"/>
  <c r="F45" i="7"/>
  <c r="F24" i="7"/>
  <c r="F19" i="7"/>
  <c r="F15" i="4"/>
  <c r="F7" i="8"/>
  <c r="F36" i="6"/>
  <c r="F11" i="8"/>
  <c r="F47" i="2"/>
  <c r="F9" i="7"/>
  <c r="F22" i="6"/>
  <c r="F15" i="6"/>
  <c r="F10" i="6"/>
  <c r="G10" i="6" s="1"/>
  <c r="F11" i="6"/>
  <c r="G11" i="6" s="1"/>
  <c r="F8" i="6"/>
  <c r="F5" i="6"/>
  <c r="F11" i="4"/>
  <c r="F12" i="4" s="1"/>
  <c r="G11" i="4"/>
  <c r="F8" i="4"/>
  <c r="F9" i="4" s="1"/>
  <c r="F5" i="4"/>
  <c r="F6" i="4" s="1"/>
  <c r="F10" i="3"/>
  <c r="F5" i="3"/>
  <c r="F49" i="2"/>
  <c r="G34" i="2"/>
  <c r="F22" i="2"/>
  <c r="F19" i="2"/>
  <c r="F20" i="2" s="1"/>
  <c r="F16" i="2"/>
  <c r="F17" i="2" s="1"/>
  <c r="F13" i="2"/>
  <c r="F10" i="2"/>
  <c r="F5" i="2"/>
  <c r="F6" i="2" s="1"/>
  <c r="G5" i="6" l="1"/>
  <c r="F6" i="6"/>
  <c r="G15" i="6"/>
  <c r="F21" i="4"/>
  <c r="H25" i="1"/>
  <c r="H29" i="1"/>
  <c r="F12" i="8"/>
  <c r="H28" i="1"/>
  <c r="G18" i="7"/>
  <c r="G17" i="7"/>
  <c r="G14" i="7"/>
  <c r="G13" i="7"/>
  <c r="G6" i="7"/>
  <c r="G5" i="7"/>
  <c r="F23" i="6"/>
  <c r="F24" i="6"/>
  <c r="F25" i="6"/>
  <c r="F26" i="6"/>
  <c r="F27" i="6"/>
  <c r="F28" i="6"/>
  <c r="F12" i="6"/>
  <c r="G12" i="6" s="1"/>
  <c r="G6" i="3"/>
  <c r="G5" i="3"/>
  <c r="G10" i="3"/>
  <c r="G9" i="3"/>
  <c r="G8" i="4"/>
  <c r="G5" i="4"/>
  <c r="F14" i="2"/>
  <c r="G31" i="2"/>
  <c r="G30" i="2"/>
  <c r="G29" i="2"/>
  <c r="G19" i="2"/>
  <c r="G13" i="2"/>
  <c r="G10" i="2"/>
  <c r="G9" i="2"/>
  <c r="G8" i="2"/>
  <c r="G5" i="2"/>
  <c r="F29" i="6" l="1"/>
  <c r="G23" i="6"/>
  <c r="G24" i="6"/>
  <c r="G26" i="6"/>
  <c r="G27" i="6"/>
  <c r="G28" i="6"/>
  <c r="G25" i="6"/>
  <c r="G22" i="6"/>
  <c r="G12" i="1"/>
  <c r="G10" i="1"/>
  <c r="G22" i="2"/>
  <c r="H12" i="1" l="1"/>
  <c r="H10" i="1"/>
  <c r="G44" i="1"/>
  <c r="G43" i="1"/>
  <c r="G42" i="1"/>
  <c r="G41" i="1"/>
  <c r="G40" i="1"/>
  <c r="G39" i="1"/>
  <c r="G38" i="1"/>
  <c r="G37" i="1"/>
  <c r="G35" i="1"/>
  <c r="G34" i="1"/>
  <c r="G33" i="1"/>
  <c r="G32" i="1"/>
  <c r="G31" i="1"/>
  <c r="G26" i="1"/>
  <c r="G24" i="1"/>
  <c r="G23" i="1"/>
  <c r="G22" i="1"/>
  <c r="G20" i="1"/>
  <c r="G19" i="1"/>
  <c r="G17" i="1"/>
  <c r="G16" i="1"/>
  <c r="G15" i="1"/>
  <c r="G14" i="1"/>
  <c r="G13" i="1"/>
  <c r="G11" i="1"/>
  <c r="G9" i="1"/>
  <c r="G8" i="1"/>
  <c r="G18" i="1" l="1"/>
  <c r="G45" i="1"/>
  <c r="G36" i="1"/>
  <c r="G30" i="1"/>
  <c r="G27" i="1"/>
  <c r="G21" i="1"/>
  <c r="H11" i="1"/>
  <c r="G47" i="1" l="1"/>
  <c r="F37" i="7"/>
  <c r="G37" i="7" s="1"/>
  <c r="F36" i="7"/>
  <c r="G36" i="7" s="1"/>
  <c r="F35" i="7"/>
  <c r="G35" i="7" s="1"/>
  <c r="F34" i="7"/>
  <c r="G34" i="7" s="1"/>
  <c r="F33" i="7"/>
  <c r="F27" i="7"/>
  <c r="G27" i="7" s="1"/>
  <c r="F28" i="7"/>
  <c r="G28" i="7" s="1"/>
  <c r="F29" i="7"/>
  <c r="G29" i="7" s="1"/>
  <c r="F30" i="7"/>
  <c r="G30" i="7" s="1"/>
  <c r="F26" i="7"/>
  <c r="G10" i="7"/>
  <c r="G9" i="7"/>
  <c r="F10" i="7"/>
  <c r="F11" i="7" s="1"/>
  <c r="F9" i="6"/>
  <c r="F16" i="6"/>
  <c r="F17" i="6"/>
  <c r="G17" i="6" s="1"/>
  <c r="F18" i="6"/>
  <c r="G18" i="6" s="1"/>
  <c r="F19" i="6"/>
  <c r="G19" i="6" s="1"/>
  <c r="G46" i="2"/>
  <c r="G45" i="2"/>
  <c r="G44" i="2"/>
  <c r="G43" i="2"/>
  <c r="G42" i="2"/>
  <c r="G38" i="2"/>
  <c r="G39" i="2"/>
  <c r="G37" i="2"/>
  <c r="G36" i="2"/>
  <c r="G35" i="2"/>
  <c r="F26" i="2"/>
  <c r="F25" i="2"/>
  <c r="F24" i="2"/>
  <c r="F23" i="2"/>
  <c r="F8" i="2"/>
  <c r="F9" i="2"/>
  <c r="G26" i="2"/>
  <c r="G25" i="2"/>
  <c r="G24" i="2"/>
  <c r="G23" i="2"/>
  <c r="G16" i="6" l="1"/>
  <c r="F20" i="6"/>
  <c r="F38" i="7"/>
  <c r="H43" i="1" s="1"/>
  <c r="F31" i="7"/>
  <c r="H42" i="1" s="1"/>
  <c r="G33" i="7"/>
  <c r="G9" i="6"/>
  <c r="F13" i="6"/>
  <c r="G26" i="7"/>
  <c r="H41" i="1"/>
  <c r="H38" i="1"/>
  <c r="H35" i="1"/>
  <c r="F11" i="2"/>
  <c r="F27" i="2"/>
  <c r="F40" i="2"/>
  <c r="H15" i="1" s="1"/>
  <c r="H37" i="1"/>
  <c r="H31" i="1"/>
  <c r="G8" i="6"/>
  <c r="H34" i="1"/>
  <c r="H23" i="1"/>
  <c r="H24" i="1"/>
  <c r="H22" i="1"/>
  <c r="F9" i="3"/>
  <c r="F11" i="3" s="1"/>
  <c r="F6" i="3"/>
  <c r="F7" i="3" s="1"/>
  <c r="F50" i="2"/>
  <c r="F51" i="2" s="1"/>
  <c r="H8" i="1"/>
  <c r="H40" i="1"/>
  <c r="H39" i="1"/>
  <c r="F13" i="3" l="1"/>
  <c r="H33" i="1"/>
  <c r="F37" i="6"/>
  <c r="H32" i="1"/>
  <c r="F53" i="2"/>
  <c r="H20" i="1"/>
  <c r="H19" i="1"/>
  <c r="H26" i="1"/>
  <c r="H27" i="1" s="1"/>
  <c r="H17" i="1"/>
  <c r="H14" i="1"/>
  <c r="H16" i="1"/>
  <c r="H44" i="1"/>
  <c r="H45" i="1" s="1"/>
  <c r="H9" i="1"/>
  <c r="H36" i="1" l="1"/>
  <c r="I36" i="1" s="1"/>
  <c r="H21" i="1"/>
  <c r="I21" i="1" s="1"/>
  <c r="I27" i="1"/>
  <c r="F46" i="7"/>
  <c r="I45" i="1" s="1"/>
  <c r="H30" i="1"/>
  <c r="I30" i="1" s="1"/>
  <c r="H13" i="1"/>
  <c r="H18" i="1" s="1"/>
  <c r="I18" i="1" s="1"/>
  <c r="H47" i="1" l="1"/>
  <c r="F47" i="1" s="1"/>
</calcChain>
</file>

<file path=xl/sharedStrings.xml><?xml version="1.0" encoding="utf-8"?>
<sst xmlns="http://schemas.openxmlformats.org/spreadsheetml/2006/main" count="248" uniqueCount="118">
  <si>
    <t>Atividade</t>
  </si>
  <si>
    <t>Descrição</t>
  </si>
  <si>
    <t>1. Atividades técnico-científicas</t>
  </si>
  <si>
    <t>Carga horária a ser validada na disciplina</t>
  </si>
  <si>
    <t>Conferência</t>
  </si>
  <si>
    <t>Por publicação</t>
  </si>
  <si>
    <t>Por resumo</t>
  </si>
  <si>
    <t>Por evento</t>
  </si>
  <si>
    <t>Por palestra</t>
  </si>
  <si>
    <t>Unidade de cálculo</t>
  </si>
  <si>
    <t>Equivalência (horas)</t>
  </si>
  <si>
    <t>Total Geral</t>
  </si>
  <si>
    <t>carga horária das palestras</t>
  </si>
  <si>
    <t xml:space="preserve">Carga horária, número ou semestres a serem computados </t>
  </si>
  <si>
    <t>Sub-total 1</t>
  </si>
  <si>
    <t>2. Cursar disciplinas não pertencentes ao currículo</t>
  </si>
  <si>
    <t> Por disciplina</t>
  </si>
  <si>
    <t>Por disciplina</t>
  </si>
  <si>
    <t>Sub-total 2</t>
  </si>
  <si>
    <t>3. Monitoria e Programas especiais</t>
  </si>
  <si>
    <t>Por atividade</t>
  </si>
  <si>
    <t>Por semestre</t>
  </si>
  <si>
    <t>Sub-total 3</t>
  </si>
  <si>
    <t xml:space="preserve">4. ACCOM e estágio não obrigatório </t>
  </si>
  <si>
    <t>Sub-total 4</t>
  </si>
  <si>
    <t>Carga horária da atividade</t>
  </si>
  <si>
    <t>5. Programas de Cultura e Extensão, Cursos de formação profissional e atividades culturais</t>
  </si>
  <si>
    <t>Por carga horária</t>
  </si>
  <si>
    <t>Sub-total 5</t>
  </si>
  <si>
    <t>6. Vivência profissional complementar</t>
  </si>
  <si>
    <t>Por intercâmbio</t>
  </si>
  <si>
    <t>Para cada 4 horas de trabalho</t>
  </si>
  <si>
    <t>Para cada 4 horas de evento</t>
  </si>
  <si>
    <t>Sub-total 6</t>
  </si>
  <si>
    <t xml:space="preserve"> Estágio não obrigatório em instituição conveniada com a FZEA</t>
  </si>
  <si>
    <t xml:space="preserve">ACCOM </t>
  </si>
  <si>
    <t>Outros programas da USP e FZEA</t>
  </si>
  <si>
    <t>Iniciação Científica (CNPq, Fapesp, PUB)</t>
  </si>
  <si>
    <t>Monitoria</t>
  </si>
  <si>
    <t>Prêmio ou menção honrosa decorrente de trabalho publicado ou apresentado em evento</t>
  </si>
  <si>
    <t>participação em reuniões, workshops e eventos científicos</t>
  </si>
  <si>
    <t xml:space="preserve">publicação de resumo em eventos sem apresentação </t>
  </si>
  <si>
    <t>publicação de resumos com apresentação oral de trabalhos em eventos científicos</t>
  </si>
  <si>
    <t>publicação de resumos com apresentação de pôster em eventos</t>
  </si>
  <si>
    <t>publicação em revistas indexadas</t>
  </si>
  <si>
    <t xml:space="preserve"> Semana de recepção aos calouros</t>
  </si>
  <si>
    <t>Participação em campanhas, feiras e ações coordenadas pela CCEX, FZEA, USP</t>
  </si>
  <si>
    <t>Outras atividades reconhecidas pela FZEA, USP</t>
  </si>
  <si>
    <t>Cursos de formação profissional e atividades culturais, desde que ministrados pela FZEA ou USP</t>
  </si>
  <si>
    <t>Atividades de difusão de informações (programas de rádio ou televisão, folhetos ou cartilhas, etc.)</t>
  </si>
  <si>
    <t>Publicação em revistas indexadas (listar abaixo)</t>
  </si>
  <si>
    <t>Publicação de resumos com apresentação de pôster em eventos (listar abaixo)</t>
  </si>
  <si>
    <t xml:space="preserve">Publicação de resumo em eventos sem apresentação </t>
  </si>
  <si>
    <t>Publicação de resumos com apresentação oral de trabalhos em eventos científicos</t>
  </si>
  <si>
    <t>Participação em reuniões, workshops e eventos científicos</t>
  </si>
  <si>
    <t>Número de eventos cadastrados</t>
  </si>
  <si>
    <t>Em Instituições nacionais</t>
  </si>
  <si>
    <t>Em Instituições fora do país</t>
  </si>
  <si>
    <t>organização de eventos reconhecidos pela FZEA</t>
  </si>
  <si>
    <t>representação estudantil em colegiados da FZEA, USP</t>
  </si>
  <si>
    <t>intercâmbios internacionais de  curta duração reconhecidos pela FZEA</t>
  </si>
  <si>
    <t>intercâmbios internacionais de longa duração reconhecidos pela FZEA</t>
  </si>
  <si>
    <t>Participação como ouvinte em palestra isolada SEM menção da carga horária no certificado</t>
  </si>
  <si>
    <t>Participação como ouvinte em palestra isolada COM menção da carga horária no certificado</t>
  </si>
  <si>
    <t>Organização de eventos reconhecidos pela FZEA</t>
  </si>
  <si>
    <t>Trabalho voluntário relacionado ao curso</t>
  </si>
  <si>
    <t>Trabalho voluntário relacionado ao curso sem presença constante</t>
  </si>
  <si>
    <t>em Instituições nacionais</t>
  </si>
  <si>
    <t>em Instituições fora do país</t>
  </si>
  <si>
    <t>Observações</t>
  </si>
  <si>
    <t>Nome</t>
  </si>
  <si>
    <t>Número USP</t>
  </si>
  <si>
    <t>Disciplina</t>
  </si>
  <si>
    <t>Semestre</t>
  </si>
  <si>
    <t>Palestras com até 5 horas de duração, computar CH da atividade</t>
  </si>
  <si>
    <t xml:space="preserve">CH máxima considerada de 40 horas = 5 horas na disciplina </t>
  </si>
  <si>
    <t>Período maior que 3 meses</t>
  </si>
  <si>
    <t>Período menor que 3 meses</t>
  </si>
  <si>
    <t>A carga horária só será computada para membros titulares</t>
  </si>
  <si>
    <t xml:space="preserve">CH máxima considerada de 40 horas = 10 horas na disciplina </t>
  </si>
  <si>
    <t>trabalho voluntário relacionado ao curso COM presença constante</t>
  </si>
  <si>
    <t>Trabalho voluntário relacionado ao curso SEM presença constante</t>
  </si>
  <si>
    <t>...</t>
  </si>
  <si>
    <t>ACCOM</t>
  </si>
  <si>
    <t>Por curso ou atividade</t>
  </si>
  <si>
    <t>publicação de resumos com apresentação de pôster em eventos 2 dias ou +, fora de Pirassununga</t>
  </si>
  <si>
    <t>publicação de resumos com apresentação oral de trabalhos em eventos 2 dias ou +, fora de Pirassununga</t>
  </si>
  <si>
    <t>Semana de recepção aos calouros</t>
  </si>
  <si>
    <t>Publicação de resumos com apresentação de pôster em eventos 2 dias ou +, fora de Pirassununga</t>
  </si>
  <si>
    <t>Publicação de resumos com apresentação oral de trabalhos em eventos 2 dias ou +, fora de Pirassununga</t>
  </si>
  <si>
    <t>Cursos de formação profissional e atividades culturais  ministradas pela FZEA ou USP</t>
  </si>
  <si>
    <t>PET com ingresso comprovado por processo seletivo</t>
  </si>
  <si>
    <t>Cada 10 horas = 5 na disciplina</t>
  </si>
  <si>
    <t>Representação estudantil em colegiados da FZEA, USP (apenas titulares)</t>
  </si>
  <si>
    <t xml:space="preserve">Número de semestres a serem computados </t>
  </si>
  <si>
    <t>Grupos de Estudo reconhecidos pela FZEA e Departamento de origem</t>
  </si>
  <si>
    <t xml:space="preserve">Carga horária a ser computada </t>
  </si>
  <si>
    <t xml:space="preserve">Carga horária ou número de atividades a serem computados </t>
  </si>
  <si>
    <t>Intercâmbios internacionais de longa duração (&gt;=3 meses) reconhecidos pela FZEA</t>
  </si>
  <si>
    <t>Intercâmbios internacionais de  curta duração (&lt;=3meses) reconhecidos pela FZEA</t>
  </si>
  <si>
    <t>Presidência ou diretoria de agremiações (CA, Enactus, Empresa Jr, etc)</t>
  </si>
  <si>
    <t xml:space="preserve">Membro da Empresa Junior, Enactus ou PET voluntário </t>
  </si>
  <si>
    <t>presidência ou diretoria de agremiações (CA, Enactus, Empresa Jr, etc)</t>
  </si>
  <si>
    <t>membro da Empresa Junior, Enactus ou PET voluntário</t>
  </si>
  <si>
    <t>Limitado a 3 atividades cadastradas por formação complementar</t>
  </si>
  <si>
    <t>Limitado a 1 atividade cadastrada por formação complementar</t>
  </si>
  <si>
    <t>Limitado a 5 atividades cadastradas por formação complementar</t>
  </si>
  <si>
    <t>Cadastro limitado a 3 atividades por formação complementar</t>
  </si>
  <si>
    <r>
      <t xml:space="preserve">participação como ouvinte em palestra isolada </t>
    </r>
    <r>
      <rPr>
        <b/>
        <sz val="12"/>
        <color theme="1"/>
        <rFont val="Times New Roman"/>
        <family val="1"/>
      </rPr>
      <t>com</t>
    </r>
    <r>
      <rPr>
        <sz val="12"/>
        <color theme="1"/>
        <rFont val="Times New Roman"/>
        <family val="1"/>
      </rPr>
      <t xml:space="preserve"> menção da carga horária no certificado</t>
    </r>
  </si>
  <si>
    <r>
      <t xml:space="preserve">participação como ouvinte em palestra isolada </t>
    </r>
    <r>
      <rPr>
        <b/>
        <sz val="12"/>
        <color theme="1"/>
        <rFont val="Times New Roman"/>
        <family val="1"/>
      </rPr>
      <t>sem</t>
    </r>
    <r>
      <rPr>
        <sz val="12"/>
        <color theme="1"/>
        <rFont val="Times New Roman"/>
        <family val="1"/>
      </rPr>
      <t xml:space="preserve"> menção da carga horária no certificado</t>
    </r>
  </si>
  <si>
    <t>Cadastro limitado a 5 atividades por formação complementar</t>
  </si>
  <si>
    <t>Cadastro limitado a 2 disciplinas por formação complementar</t>
  </si>
  <si>
    <t>Por semestre/atividade</t>
  </si>
  <si>
    <t>Cadastro limitado a 1 semestre por formação complementar</t>
  </si>
  <si>
    <t xml:space="preserve">CH máxima  considerada é de 10 horas na disciplina </t>
  </si>
  <si>
    <t>A carga horária máxima a ser considerada para a soma de atividades será  15 horas na disciplina</t>
  </si>
  <si>
    <t xml:space="preserve">CH máxima considerada de 50 horas por atividade = 5 horas na disciplina </t>
  </si>
  <si>
    <t xml:space="preserve">CH máxima considerada de 30 horas  por atividade = 3 horas na disciplina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</si>
</sst>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left"/>
    </xf>
    <xf numFmtId="49" fontId="4" fillId="0" borderId="5" xfId="0" applyNumberFormat="1" applyFont="1" applyBorder="1" applyAlignment="1">
      <alignment horizontal="left" vertical="center" readingOrder="1"/>
    </xf>
    <xf numFmtId="0" fontId="4" fillId="0" borderId="5" xfId="0" applyFont="1" applyBorder="1" applyAlignment="1">
      <alignment horizontal="center" vertical="center" readingOrder="1"/>
    </xf>
    <xf numFmtId="0" fontId="2" fillId="0" borderId="5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0" xfId="0" applyFont="1"/>
    <xf numFmtId="0" fontId="7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5" borderId="3" xfId="0" applyFont="1" applyFill="1" applyBorder="1"/>
    <xf numFmtId="0" fontId="1" fillId="0" borderId="0" xfId="0" applyFont="1"/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 readingOrder="1"/>
    </xf>
    <xf numFmtId="0" fontId="2" fillId="0" borderId="11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1" fillId="5" borderId="2" xfId="0" applyFont="1" applyFill="1" applyBorder="1"/>
    <xf numFmtId="0" fontId="0" fillId="0" borderId="11" xfId="0" applyBorder="1"/>
    <xf numFmtId="0" fontId="8" fillId="5" borderId="3" xfId="0" applyFont="1" applyFill="1" applyBorder="1" applyAlignment="1">
      <alignment horizontal="center" vertical="center" readingOrder="1"/>
    </xf>
    <xf numFmtId="0" fontId="4" fillId="0" borderId="0" xfId="0" applyFont="1" applyAlignment="1">
      <alignment horizontal="center" vertical="center" readingOrder="1"/>
    </xf>
    <xf numFmtId="0" fontId="5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2" fontId="1" fillId="5" borderId="3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5" borderId="3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49" fontId="8" fillId="5" borderId="3" xfId="0" applyNumberFormat="1" applyFont="1" applyFill="1" applyBorder="1" applyAlignment="1" applyProtection="1">
      <alignment horizontal="left" vertical="center" readingOrder="1"/>
      <protection locked="0"/>
    </xf>
    <xf numFmtId="0" fontId="0" fillId="0" borderId="0" xfId="0" applyAlignment="1" applyProtection="1">
      <alignment horizontal="left"/>
      <protection locked="0"/>
    </xf>
    <xf numFmtId="49" fontId="5" fillId="5" borderId="3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5" fillId="5" borderId="3" xfId="0" applyNumberFormat="1" applyFont="1" applyFill="1" applyBorder="1" applyProtection="1">
      <protection locked="0"/>
    </xf>
    <xf numFmtId="49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5" fillId="5" borderId="2" xfId="0" applyFont="1" applyFill="1" applyBorder="1"/>
    <xf numFmtId="2" fontId="5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49" fontId="5" fillId="5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2" fillId="7" borderId="1" xfId="0" applyFont="1" applyFill="1" applyBorder="1"/>
    <xf numFmtId="0" fontId="0" fillId="7" borderId="1" xfId="0" applyFill="1" applyBorder="1"/>
    <xf numFmtId="0" fontId="5" fillId="7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1" fontId="5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2" fontId="5" fillId="7" borderId="3" xfId="0" applyNumberFormat="1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49" fontId="5" fillId="7" borderId="3" xfId="0" applyNumberFormat="1" applyFont="1" applyFill="1" applyBorder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49" fontId="5" fillId="7" borderId="2" xfId="0" applyNumberFormat="1" applyFont="1" applyFill="1" applyBorder="1" applyAlignment="1" applyProtection="1">
      <alignment wrapText="1"/>
      <protection locked="0"/>
    </xf>
    <xf numFmtId="2" fontId="5" fillId="7" borderId="3" xfId="0" applyNumberFormat="1" applyFont="1" applyFill="1" applyBorder="1" applyAlignment="1" applyProtection="1">
      <alignment horizontal="center"/>
      <protection locked="0"/>
    </xf>
    <xf numFmtId="0" fontId="5" fillId="7" borderId="3" xfId="0" applyFont="1" applyFill="1" applyBorder="1" applyAlignment="1" applyProtection="1">
      <alignment horizontal="center"/>
      <protection locked="0"/>
    </xf>
    <xf numFmtId="0" fontId="5" fillId="7" borderId="2" xfId="0" applyFont="1" applyFill="1" applyBorder="1"/>
    <xf numFmtId="49" fontId="5" fillId="7" borderId="3" xfId="0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7" borderId="4" xfId="0" applyFont="1" applyFill="1" applyBorder="1" applyAlignment="1">
      <alignment horizontal="center"/>
    </xf>
    <xf numFmtId="49" fontId="5" fillId="7" borderId="3" xfId="0" applyNumberFormat="1" applyFont="1" applyFill="1" applyBorder="1" applyProtection="1">
      <protection locked="0"/>
    </xf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49" fontId="10" fillId="0" borderId="0" xfId="0" applyNumberFormat="1" applyFont="1" applyAlignment="1">
      <alignment wrapText="1"/>
    </xf>
    <xf numFmtId="1" fontId="10" fillId="0" borderId="0" xfId="0" applyNumberFormat="1" applyFont="1" applyAlignment="1">
      <alignment horizontal="center"/>
    </xf>
    <xf numFmtId="2" fontId="2" fillId="0" borderId="0" xfId="0" applyNumberFormat="1" applyFont="1" applyAlignment="1" applyProtection="1">
      <alignment horizontal="center"/>
      <protection locked="0"/>
    </xf>
    <xf numFmtId="0" fontId="1" fillId="0" borderId="2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1" fillId="4" borderId="7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0" fontId="0" fillId="0" borderId="27" xfId="0" applyBorder="1"/>
    <xf numFmtId="0" fontId="2" fillId="0" borderId="27" xfId="0" applyFont="1" applyBorder="1"/>
    <xf numFmtId="0" fontId="5" fillId="5" borderId="2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4" borderId="21" xfId="0" applyFont="1" applyFill="1" applyBorder="1" applyAlignment="1" applyProtection="1">
      <alignment horizontal="center" vertical="center"/>
      <protection locked="0"/>
    </xf>
    <xf numFmtId="0" fontId="9" fillId="4" borderId="22" xfId="0" applyFont="1" applyFill="1" applyBorder="1" applyAlignment="1" applyProtection="1">
      <alignment horizontal="center" vertical="center"/>
      <protection locked="0"/>
    </xf>
    <xf numFmtId="0" fontId="9" fillId="4" borderId="23" xfId="0" applyFont="1" applyFill="1" applyBorder="1" applyAlignment="1" applyProtection="1">
      <alignment horizontal="center" vertical="center"/>
      <protection locked="0"/>
    </xf>
    <xf numFmtId="0" fontId="7" fillId="6" borderId="7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2" fontId="7" fillId="6" borderId="8" xfId="0" applyNumberFormat="1" applyFont="1" applyFill="1" applyBorder="1" applyAlignment="1">
      <alignment horizontal="center"/>
    </xf>
    <xf numFmtId="2" fontId="7" fillId="6" borderId="10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1" fontId="7" fillId="6" borderId="8" xfId="0" applyNumberFormat="1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4" borderId="16" xfId="0" applyFont="1" applyFill="1" applyBorder="1" applyAlignment="1" applyProtection="1">
      <alignment horizontal="center"/>
      <protection locked="0"/>
    </xf>
    <xf numFmtId="0" fontId="9" fillId="4" borderId="17" xfId="0" applyFont="1" applyFill="1" applyBorder="1" applyAlignment="1" applyProtection="1">
      <alignment horizontal="center"/>
      <protection locked="0"/>
    </xf>
    <xf numFmtId="0" fontId="9" fillId="4" borderId="18" xfId="0" applyFont="1" applyFill="1" applyBorder="1" applyAlignment="1" applyProtection="1">
      <alignment horizontal="center"/>
      <protection locked="0"/>
    </xf>
    <xf numFmtId="0" fontId="9" fillId="4" borderId="19" xfId="0" applyFont="1" applyFill="1" applyBorder="1" applyAlignment="1" applyProtection="1">
      <alignment horizontal="center"/>
      <protection locked="0"/>
    </xf>
    <xf numFmtId="0" fontId="9" fillId="4" borderId="15" xfId="0" applyFont="1" applyFill="1" applyBorder="1" applyAlignment="1" applyProtection="1">
      <alignment horizontal="center"/>
      <protection locked="0"/>
    </xf>
    <xf numFmtId="0" fontId="9" fillId="4" borderId="20" xfId="0" applyFont="1" applyFill="1" applyBorder="1" applyAlignment="1" applyProtection="1">
      <alignment horizontal="center"/>
      <protection locked="0"/>
    </xf>
    <xf numFmtId="0" fontId="9" fillId="4" borderId="24" xfId="0" applyFont="1" applyFill="1" applyBorder="1" applyAlignment="1" applyProtection="1">
      <alignment horizontal="center"/>
      <protection locked="0"/>
    </xf>
    <xf numFmtId="0" fontId="9" fillId="4" borderId="25" xfId="0" applyFont="1" applyFill="1" applyBorder="1" applyAlignment="1" applyProtection="1">
      <alignment horizontal="center"/>
      <protection locked="0"/>
    </xf>
    <xf numFmtId="0" fontId="9" fillId="4" borderId="26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2" fontId="5" fillId="2" borderId="5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2" fontId="5" fillId="2" borderId="0" xfId="0" applyNumberFormat="1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</cellXfs>
  <cellStyles count="1">
    <cellStyle name="Normal" xfId="0" builtinId="0"/>
  </cellStyles>
  <dxfs count="119"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00B050"/>
        </patternFill>
      </fill>
    </dxf>
    <dxf>
      <font>
        <b/>
        <i val="0"/>
        <strike val="0"/>
        <color rgb="FF00B050"/>
      </font>
    </dxf>
    <dxf>
      <font>
        <b/>
        <i val="0"/>
        <strike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numFmt numFmtId="30" formatCode="@"/>
      <fill>
        <patternFill>
          <bgColor rgb="FF92D050"/>
        </patternFill>
      </fill>
    </dxf>
    <dxf>
      <font>
        <b/>
        <i val="0"/>
      </font>
      <numFmt numFmtId="30" formatCode="@"/>
      <fill>
        <patternFill>
          <bgColor rgb="FFFF0000"/>
        </patternFill>
      </fill>
    </dxf>
    <dxf>
      <font>
        <b/>
        <i val="0"/>
      </font>
      <numFmt numFmtId="30" formatCode="@"/>
      <fill>
        <patternFill>
          <bgColor rgb="FF92D050"/>
        </patternFill>
      </fill>
    </dxf>
    <dxf>
      <font>
        <b/>
        <i val="0"/>
      </font>
      <numFmt numFmtId="30" formatCode="@"/>
      <fill>
        <patternFill>
          <bgColor rgb="FFFF0000"/>
        </patternFill>
      </fill>
    </dxf>
    <dxf>
      <font>
        <b/>
        <i val="0"/>
      </font>
      <numFmt numFmtId="30" formatCode="@"/>
      <fill>
        <patternFill>
          <bgColor rgb="FF92D050"/>
        </patternFill>
      </fill>
    </dxf>
    <dxf>
      <font>
        <b/>
        <i val="0"/>
      </font>
      <numFmt numFmtId="30" formatCode="@"/>
      <fill>
        <patternFill>
          <bgColor rgb="FFFF0000"/>
        </patternFill>
      </fill>
    </dxf>
    <dxf>
      <font>
        <b/>
        <i val="0"/>
      </font>
      <numFmt numFmtId="30" formatCode="@"/>
      <fill>
        <patternFill>
          <bgColor rgb="FF92D050"/>
        </patternFill>
      </fill>
    </dxf>
    <dxf>
      <font>
        <b/>
        <i val="0"/>
      </font>
      <numFmt numFmtId="30" formatCode="@"/>
      <fill>
        <patternFill>
          <bgColor rgb="FFFF0000"/>
        </patternFill>
      </fill>
    </dxf>
    <dxf>
      <font>
        <b/>
        <i val="0"/>
      </font>
      <numFmt numFmtId="30" formatCode="@"/>
      <fill>
        <patternFill>
          <bgColor rgb="FF92D050"/>
        </patternFill>
      </fill>
    </dxf>
    <dxf>
      <font>
        <b/>
        <i val="0"/>
      </font>
      <numFmt numFmtId="30" formatCode="@"/>
      <fill>
        <patternFill>
          <bgColor rgb="FFFF0000"/>
        </patternFill>
      </fill>
    </dxf>
    <dxf>
      <font>
        <b/>
        <i val="0"/>
      </font>
      <numFmt numFmtId="30" formatCode="@"/>
      <fill>
        <patternFill>
          <bgColor rgb="FF92D050"/>
        </patternFill>
      </fill>
    </dxf>
    <dxf>
      <font>
        <b/>
        <i val="0"/>
      </font>
      <numFmt numFmtId="30" formatCode="@"/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J50"/>
  <sheetViews>
    <sheetView tabSelected="1" topLeftCell="B2" zoomScale="70" zoomScaleNormal="70" workbookViewId="0">
      <selection activeCell="B3" sqref="B3"/>
    </sheetView>
  </sheetViews>
  <sheetFormatPr defaultRowHeight="15" x14ac:dyDescent="0.25"/>
  <cols>
    <col min="2" max="2" width="128.7109375" bestFit="1" customWidth="1"/>
    <col min="3" max="3" width="119.5703125" bestFit="1" customWidth="1"/>
    <col min="4" max="4" width="43" style="1" bestFit="1" customWidth="1"/>
    <col min="5" max="5" width="85.7109375" style="1" customWidth="1"/>
    <col min="6" max="6" width="32.140625" style="1" customWidth="1"/>
    <col min="7" max="7" width="38.85546875" style="1" customWidth="1"/>
    <col min="8" max="8" width="26.7109375" style="13" customWidth="1"/>
    <col min="9" max="9" width="11.85546875" customWidth="1"/>
  </cols>
  <sheetData>
    <row r="1" spans="2:10" ht="15.75" thickBot="1" x14ac:dyDescent="0.3"/>
    <row r="2" spans="2:10" s="48" customFormat="1" ht="32.25" customHeight="1" x14ac:dyDescent="0.3">
      <c r="B2" s="106" t="s">
        <v>70</v>
      </c>
      <c r="C2" s="128"/>
      <c r="D2" s="129"/>
      <c r="E2" s="130"/>
      <c r="F2" s="47"/>
      <c r="G2" s="47"/>
      <c r="H2" s="47"/>
    </row>
    <row r="3" spans="2:10" s="48" customFormat="1" ht="27" customHeight="1" x14ac:dyDescent="0.3">
      <c r="B3" s="107" t="s">
        <v>71</v>
      </c>
      <c r="C3" s="131"/>
      <c r="D3" s="132"/>
      <c r="E3" s="133"/>
      <c r="F3" s="47"/>
      <c r="G3" s="47"/>
      <c r="H3" s="47"/>
    </row>
    <row r="4" spans="2:10" s="48" customFormat="1" ht="30" customHeight="1" x14ac:dyDescent="0.3">
      <c r="B4" s="107" t="s">
        <v>72</v>
      </c>
      <c r="C4" s="131"/>
      <c r="D4" s="132"/>
      <c r="E4" s="133"/>
      <c r="F4" s="47"/>
      <c r="G4" s="47"/>
      <c r="H4" s="47"/>
    </row>
    <row r="5" spans="2:10" s="48" customFormat="1" ht="30.75" customHeight="1" thickBot="1" x14ac:dyDescent="0.35">
      <c r="B5" s="108" t="s">
        <v>73</v>
      </c>
      <c r="C5" s="134"/>
      <c r="D5" s="135"/>
      <c r="E5" s="136"/>
      <c r="F5" s="47"/>
      <c r="G5" s="47"/>
      <c r="H5" s="47"/>
    </row>
    <row r="6" spans="2:10" ht="15.75" x14ac:dyDescent="0.25">
      <c r="B6" s="113" t="s">
        <v>0</v>
      </c>
      <c r="C6" s="115" t="s">
        <v>1</v>
      </c>
      <c r="D6" s="115" t="s">
        <v>9</v>
      </c>
      <c r="E6" s="115" t="s">
        <v>69</v>
      </c>
      <c r="F6" s="115" t="s">
        <v>10</v>
      </c>
      <c r="G6" s="117" t="s">
        <v>55</v>
      </c>
      <c r="H6" s="119" t="s">
        <v>3</v>
      </c>
      <c r="I6" s="3"/>
      <c r="J6" s="3"/>
    </row>
    <row r="7" spans="2:10" ht="38.25" customHeight="1" thickBot="1" x14ac:dyDescent="0.3">
      <c r="B7" s="114"/>
      <c r="C7" s="116"/>
      <c r="D7" s="116"/>
      <c r="E7" s="116"/>
      <c r="F7" s="116"/>
      <c r="G7" s="118"/>
      <c r="H7" s="120"/>
      <c r="I7" s="3"/>
      <c r="J7" s="3"/>
    </row>
    <row r="8" spans="2:10" ht="15.75" x14ac:dyDescent="0.25">
      <c r="B8" s="140" t="s">
        <v>2</v>
      </c>
      <c r="C8" s="5" t="s">
        <v>44</v>
      </c>
      <c r="D8" s="6" t="s">
        <v>5</v>
      </c>
      <c r="E8" s="6" t="s">
        <v>82</v>
      </c>
      <c r="F8" s="7">
        <v>30</v>
      </c>
      <c r="G8" s="7">
        <f>COUNTIF('TabelaEquivalência (1)'!E5:E5, "&gt;0")</f>
        <v>0</v>
      </c>
      <c r="H8" s="16">
        <f>'TabelaEquivalência (1)'!F6</f>
        <v>0</v>
      </c>
      <c r="I8" s="3"/>
      <c r="J8" s="3"/>
    </row>
    <row r="9" spans="2:10" ht="15.75" x14ac:dyDescent="0.25">
      <c r="B9" s="141"/>
      <c r="C9" s="86" t="s">
        <v>43</v>
      </c>
      <c r="D9" s="87" t="s">
        <v>6</v>
      </c>
      <c r="E9" s="87" t="s">
        <v>104</v>
      </c>
      <c r="F9" s="87">
        <v>5</v>
      </c>
      <c r="G9" s="87">
        <f>COUNTIF('TabelaEquivalência (1)'!E8:E10,"&gt;0")</f>
        <v>0</v>
      </c>
      <c r="H9" s="88">
        <f>'TabelaEquivalência (1)'!F11</f>
        <v>0</v>
      </c>
      <c r="I9" s="3"/>
      <c r="J9" s="3"/>
    </row>
    <row r="10" spans="2:10" ht="15.75" x14ac:dyDescent="0.25">
      <c r="B10" s="141"/>
      <c r="C10" s="86" t="s">
        <v>85</v>
      </c>
      <c r="D10" s="87" t="s">
        <v>6</v>
      </c>
      <c r="E10" s="87" t="s">
        <v>105</v>
      </c>
      <c r="F10" s="87">
        <v>10</v>
      </c>
      <c r="G10" s="87">
        <f>COUNTIF('TabelaEquivalência (1)'!E13:E13,"&gt;0")</f>
        <v>0</v>
      </c>
      <c r="H10" s="88">
        <f>'TabelaEquivalência (1)'!F14</f>
        <v>0</v>
      </c>
      <c r="I10" s="3"/>
      <c r="J10" s="3"/>
    </row>
    <row r="11" spans="2:10" ht="15.75" x14ac:dyDescent="0.25">
      <c r="B11" s="141"/>
      <c r="C11" s="86" t="s">
        <v>42</v>
      </c>
      <c r="D11" s="87" t="s">
        <v>7</v>
      </c>
      <c r="E11" s="87" t="s">
        <v>105</v>
      </c>
      <c r="F11" s="87">
        <v>10</v>
      </c>
      <c r="G11" s="87">
        <f>COUNTIF('TabelaEquivalência (1)'!E16:E16,"&gt;0")</f>
        <v>0</v>
      </c>
      <c r="H11" s="88">
        <f>'TabelaEquivalência (1)'!F17</f>
        <v>0</v>
      </c>
      <c r="I11" s="3"/>
      <c r="J11" s="3"/>
    </row>
    <row r="12" spans="2:10" ht="15.75" x14ac:dyDescent="0.25">
      <c r="B12" s="141"/>
      <c r="C12" s="86" t="s">
        <v>86</v>
      </c>
      <c r="D12" s="87" t="s">
        <v>7</v>
      </c>
      <c r="E12" s="87" t="s">
        <v>105</v>
      </c>
      <c r="F12" s="87">
        <v>15</v>
      </c>
      <c r="G12" s="87">
        <f>COUNTIF('TabelaEquivalência (1)'!E19:E19,"&gt;0")</f>
        <v>0</v>
      </c>
      <c r="H12" s="88">
        <f>'TabelaEquivalência (1)'!F20</f>
        <v>0</v>
      </c>
      <c r="I12" s="3"/>
      <c r="J12" s="3"/>
    </row>
    <row r="13" spans="2:10" ht="15.75" x14ac:dyDescent="0.25">
      <c r="B13" s="141"/>
      <c r="C13" s="4" t="s">
        <v>41</v>
      </c>
      <c r="D13" s="2" t="s">
        <v>6</v>
      </c>
      <c r="E13" s="2" t="s">
        <v>106</v>
      </c>
      <c r="F13" s="2">
        <v>1</v>
      </c>
      <c r="G13" s="2">
        <f>COUNTIF('TabelaEquivalência (1)'!E22:E26,"&gt;0")</f>
        <v>0</v>
      </c>
      <c r="H13" s="17">
        <f>'TabelaEquivalência (1)'!F27</f>
        <v>0</v>
      </c>
      <c r="I13" s="3"/>
      <c r="J13" s="3"/>
    </row>
    <row r="14" spans="2:10" ht="15.75" x14ac:dyDescent="0.25">
      <c r="B14" s="141"/>
      <c r="C14" s="4" t="s">
        <v>40</v>
      </c>
      <c r="D14" s="2" t="s">
        <v>7</v>
      </c>
      <c r="E14" s="2" t="s">
        <v>107</v>
      </c>
      <c r="F14" s="2">
        <v>5</v>
      </c>
      <c r="G14" s="2">
        <f>COUNTIF('TabelaEquivalência (1)'!E29:E31,"&gt;0")</f>
        <v>0</v>
      </c>
      <c r="H14" s="17">
        <f>'TabelaEquivalência (1)'!F32</f>
        <v>0</v>
      </c>
      <c r="I14" s="3"/>
      <c r="J14" s="3"/>
    </row>
    <row r="15" spans="2:10" ht="15.75" x14ac:dyDescent="0.25">
      <c r="B15" s="141"/>
      <c r="C15" s="4" t="s">
        <v>108</v>
      </c>
      <c r="D15" s="2" t="s">
        <v>8</v>
      </c>
      <c r="E15" s="2" t="s">
        <v>74</v>
      </c>
      <c r="F15" s="2" t="s">
        <v>12</v>
      </c>
      <c r="G15" s="2">
        <f>COUNTIF('TabelaEquivalência (1)'!E34:E39,"&gt;0")</f>
        <v>0</v>
      </c>
      <c r="H15" s="17">
        <f>'TabelaEquivalência (1)'!F40</f>
        <v>0</v>
      </c>
      <c r="I15" s="3"/>
      <c r="J15" s="3"/>
    </row>
    <row r="16" spans="2:10" ht="15.75" x14ac:dyDescent="0.25">
      <c r="B16" s="141"/>
      <c r="C16" s="4" t="s">
        <v>109</v>
      </c>
      <c r="D16" s="2" t="s">
        <v>8</v>
      </c>
      <c r="E16" s="2" t="s">
        <v>110</v>
      </c>
      <c r="F16" s="2">
        <v>1</v>
      </c>
      <c r="G16" s="2">
        <f>COUNTIF('TabelaEquivalência (1)'!E42:E46,"&gt;0")</f>
        <v>0</v>
      </c>
      <c r="H16" s="17">
        <f>'TabelaEquivalência (1)'!F47</f>
        <v>0</v>
      </c>
      <c r="I16" s="3"/>
      <c r="J16" s="3"/>
    </row>
    <row r="17" spans="2:10" ht="16.5" thickBot="1" x14ac:dyDescent="0.3">
      <c r="B17" s="142"/>
      <c r="C17" s="4" t="s">
        <v>39</v>
      </c>
      <c r="D17" s="2" t="s">
        <v>7</v>
      </c>
      <c r="E17" s="2" t="s">
        <v>82</v>
      </c>
      <c r="F17" s="2">
        <v>15</v>
      </c>
      <c r="G17" s="2">
        <f>COUNTIF('TabelaEquivalência (1)'!E49:E50,"&gt;0")</f>
        <v>0</v>
      </c>
      <c r="H17" s="17">
        <f>'TabelaEquivalência (1)'!F51</f>
        <v>0</v>
      </c>
      <c r="I17" s="3"/>
      <c r="J17" s="3"/>
    </row>
    <row r="18" spans="2:10" ht="28.5" customHeight="1" thickBot="1" x14ac:dyDescent="0.3">
      <c r="B18" s="8" t="s">
        <v>14</v>
      </c>
      <c r="C18" s="9"/>
      <c r="D18" s="9"/>
      <c r="E18" s="9"/>
      <c r="F18" s="9"/>
      <c r="G18" s="9">
        <f>SUM(G8:G17)</f>
        <v>0</v>
      </c>
      <c r="H18" s="18">
        <f>SUM(H8:H17)</f>
        <v>0</v>
      </c>
      <c r="I18" s="2" t="str">
        <f>IF(H18='TabelaEquivalência (1)'!F53,"OK","Erro")</f>
        <v>OK</v>
      </c>
      <c r="J18" s="3"/>
    </row>
    <row r="19" spans="2:10" ht="15.75" x14ac:dyDescent="0.25">
      <c r="B19" s="125" t="s">
        <v>15</v>
      </c>
      <c r="C19" s="19" t="s">
        <v>67</v>
      </c>
      <c r="D19" s="2" t="s">
        <v>16</v>
      </c>
      <c r="E19" s="2" t="s">
        <v>111</v>
      </c>
      <c r="F19" s="2">
        <v>10</v>
      </c>
      <c r="G19" s="2">
        <f>COUNTIF('TabelaEquivalência (2)'!E5:E6, "&gt;0")</f>
        <v>0</v>
      </c>
      <c r="H19" s="17">
        <f>'TabelaEquivalência (2)'!F7</f>
        <v>0</v>
      </c>
      <c r="I19" s="3"/>
      <c r="J19" s="3"/>
    </row>
    <row r="20" spans="2:10" ht="16.5" thickBot="1" x14ac:dyDescent="0.3">
      <c r="B20" s="127"/>
      <c r="C20" s="19" t="s">
        <v>68</v>
      </c>
      <c r="D20" s="2" t="s">
        <v>17</v>
      </c>
      <c r="E20" s="2" t="s">
        <v>111</v>
      </c>
      <c r="F20" s="2">
        <v>15</v>
      </c>
      <c r="G20" s="2">
        <f>COUNTIF('TabelaEquivalência (2)'!E9:E10, "&gt;0")</f>
        <v>0</v>
      </c>
      <c r="H20" s="17">
        <f>'TabelaEquivalência (2)'!F11</f>
        <v>0</v>
      </c>
      <c r="I20" s="3"/>
      <c r="J20" s="3"/>
    </row>
    <row r="21" spans="2:10" ht="27.75" customHeight="1" thickBot="1" x14ac:dyDescent="0.3">
      <c r="B21" s="8" t="s">
        <v>18</v>
      </c>
      <c r="C21" s="9"/>
      <c r="D21" s="9"/>
      <c r="E21" s="9"/>
      <c r="F21" s="9"/>
      <c r="G21" s="9">
        <f>SUM(G19:G20)</f>
        <v>0</v>
      </c>
      <c r="H21" s="18">
        <f>SUM(H19:H20)</f>
        <v>0</v>
      </c>
      <c r="I21" s="2" t="str">
        <f>IF(H21='TabelaEquivalência (2)'!F13,"OK","Erro")</f>
        <v>OK</v>
      </c>
      <c r="J21" s="3"/>
    </row>
    <row r="22" spans="2:10" ht="15.75" x14ac:dyDescent="0.25">
      <c r="B22" s="125" t="s">
        <v>19</v>
      </c>
      <c r="C22" s="4" t="s">
        <v>38</v>
      </c>
      <c r="D22" s="2" t="s">
        <v>112</v>
      </c>
      <c r="E22" s="2" t="s">
        <v>113</v>
      </c>
      <c r="F22" s="2">
        <v>15</v>
      </c>
      <c r="G22" s="2">
        <f>COUNTIF('TabelaEquivalência (3)'!E5:E5, "&gt;0")</f>
        <v>0</v>
      </c>
      <c r="H22" s="17">
        <f>'TabelaEquivalência (3)'!F6</f>
        <v>0</v>
      </c>
      <c r="I22" s="3"/>
      <c r="J22" s="3"/>
    </row>
    <row r="23" spans="2:10" ht="15.75" x14ac:dyDescent="0.25">
      <c r="B23" s="126"/>
      <c r="C23" s="4" t="s">
        <v>37</v>
      </c>
      <c r="D23" s="2" t="s">
        <v>21</v>
      </c>
      <c r="E23" s="2" t="s">
        <v>113</v>
      </c>
      <c r="F23" s="2">
        <v>15</v>
      </c>
      <c r="G23" s="2">
        <f>COUNTIF('TabelaEquivalência (3)'!E8:E8, "&gt;0")</f>
        <v>0</v>
      </c>
      <c r="H23" s="17">
        <f>'TabelaEquivalência (3)'!F9</f>
        <v>0</v>
      </c>
      <c r="I23" s="3"/>
      <c r="J23" s="3"/>
    </row>
    <row r="24" spans="2:10" ht="15.75" x14ac:dyDescent="0.25">
      <c r="B24" s="126"/>
      <c r="C24" s="4" t="s">
        <v>91</v>
      </c>
      <c r="D24" s="2" t="s">
        <v>21</v>
      </c>
      <c r="E24" s="2" t="s">
        <v>113</v>
      </c>
      <c r="F24" s="2">
        <v>15</v>
      </c>
      <c r="G24" s="2">
        <f>COUNTIF('TabelaEquivalência (3)'!E11:E11, "&gt;0")</f>
        <v>0</v>
      </c>
      <c r="H24" s="17">
        <f>'TabelaEquivalência (3)'!F12</f>
        <v>0</v>
      </c>
      <c r="I24" s="3"/>
      <c r="J24" s="3"/>
    </row>
    <row r="25" spans="2:10" ht="15.75" x14ac:dyDescent="0.25">
      <c r="B25" s="126"/>
      <c r="C25" s="4" t="s">
        <v>95</v>
      </c>
      <c r="D25" s="2" t="s">
        <v>21</v>
      </c>
      <c r="E25" s="2" t="s">
        <v>113</v>
      </c>
      <c r="F25" s="2">
        <v>15</v>
      </c>
      <c r="G25" s="2">
        <f>COUNTIF('TabelaEquivalência (3)'!E14, "&gt;0")</f>
        <v>0</v>
      </c>
      <c r="H25" s="17">
        <f>'TabelaEquivalência (3)'!F15</f>
        <v>0</v>
      </c>
      <c r="I25" s="3"/>
      <c r="J25" s="3"/>
    </row>
    <row r="26" spans="2:10" ht="16.5" thickBot="1" x14ac:dyDescent="0.3">
      <c r="B26" s="127"/>
      <c r="C26" s="4" t="s">
        <v>36</v>
      </c>
      <c r="D26" s="2" t="s">
        <v>21</v>
      </c>
      <c r="E26" s="2" t="s">
        <v>113</v>
      </c>
      <c r="F26" s="2">
        <v>15</v>
      </c>
      <c r="G26" s="2">
        <f>COUNTIF('TabelaEquivalência (3)'!E17:E18, "&gt;0")</f>
        <v>0</v>
      </c>
      <c r="H26" s="17">
        <f>'TabelaEquivalência (3)'!F19</f>
        <v>0</v>
      </c>
      <c r="I26" s="3"/>
      <c r="J26" s="3"/>
    </row>
    <row r="27" spans="2:10" ht="27.75" customHeight="1" thickBot="1" x14ac:dyDescent="0.3">
      <c r="B27" s="8" t="s">
        <v>22</v>
      </c>
      <c r="C27" s="9"/>
      <c r="D27" s="9"/>
      <c r="E27" s="9"/>
      <c r="F27" s="9"/>
      <c r="G27" s="9">
        <f>SUM(G22:G26)</f>
        <v>0</v>
      </c>
      <c r="H27" s="18">
        <f>SUM(H22:H26)</f>
        <v>0</v>
      </c>
      <c r="I27" s="2" t="str">
        <f>IF(H27='TabelaEquivalência (3)'!F21,"OK","Erro")</f>
        <v>OK</v>
      </c>
      <c r="J27" s="3"/>
    </row>
    <row r="28" spans="2:10" ht="15.75" x14ac:dyDescent="0.25">
      <c r="B28" s="125" t="s">
        <v>23</v>
      </c>
      <c r="C28" s="19" t="s">
        <v>35</v>
      </c>
      <c r="D28" s="2" t="s">
        <v>25</v>
      </c>
      <c r="E28" s="143" t="s">
        <v>115</v>
      </c>
      <c r="F28" s="2">
        <v>10</v>
      </c>
      <c r="G28" s="2">
        <f>COUNTIF('TabelaEquivalência (4)'!E5:E6, "&gt;0")</f>
        <v>0</v>
      </c>
      <c r="H28" s="17">
        <f>'TabelaEquivalência (4)'!F7</f>
        <v>0</v>
      </c>
      <c r="I28" s="3"/>
      <c r="J28" s="3"/>
    </row>
    <row r="29" spans="2:10" ht="16.5" thickBot="1" x14ac:dyDescent="0.3">
      <c r="B29" s="127"/>
      <c r="C29" s="19" t="s">
        <v>34</v>
      </c>
      <c r="D29" s="2" t="s">
        <v>25</v>
      </c>
      <c r="E29" s="144"/>
      <c r="F29" s="2">
        <v>10</v>
      </c>
      <c r="G29" s="2">
        <f>COUNTIF('TabelaEquivalência (4)'!E9:E10, "&gt;0")</f>
        <v>0</v>
      </c>
      <c r="H29" s="17">
        <f>'TabelaEquivalência (4)'!F11</f>
        <v>0</v>
      </c>
      <c r="I29" s="3"/>
      <c r="J29" s="3"/>
    </row>
    <row r="30" spans="2:10" ht="30" customHeight="1" thickBot="1" x14ac:dyDescent="0.3">
      <c r="B30" s="8" t="s">
        <v>24</v>
      </c>
      <c r="C30" s="9"/>
      <c r="D30" s="9"/>
      <c r="E30" s="9"/>
      <c r="F30" s="9"/>
      <c r="G30" s="9">
        <f>SUM(G28:G29)</f>
        <v>0</v>
      </c>
      <c r="H30" s="18">
        <f>SUM(H28:H29)</f>
        <v>0</v>
      </c>
      <c r="I30" s="2" t="str">
        <f>IF(H30='TabelaEquivalência (4)'!F12,"OK","Erro")</f>
        <v>OK</v>
      </c>
      <c r="J30" s="3"/>
    </row>
    <row r="31" spans="2:10" ht="15.75" x14ac:dyDescent="0.25">
      <c r="B31" s="137" t="s">
        <v>26</v>
      </c>
      <c r="C31" s="20" t="s">
        <v>87</v>
      </c>
      <c r="D31" s="2" t="s">
        <v>27</v>
      </c>
      <c r="E31" s="2" t="s">
        <v>75</v>
      </c>
      <c r="F31" s="21">
        <v>8</v>
      </c>
      <c r="G31" s="2">
        <f>COUNTIF('TabelaEquivalência (5)'!E5:E5, "&gt;0")</f>
        <v>0</v>
      </c>
      <c r="H31" s="17">
        <f>'TabelaEquivalência (5)'!F6</f>
        <v>0</v>
      </c>
      <c r="I31" s="3"/>
      <c r="J31" s="3"/>
    </row>
    <row r="32" spans="2:10" ht="15.75" x14ac:dyDescent="0.25">
      <c r="B32" s="138"/>
      <c r="C32" s="20" t="s">
        <v>46</v>
      </c>
      <c r="D32" s="2" t="s">
        <v>27</v>
      </c>
      <c r="E32" s="2" t="s">
        <v>116</v>
      </c>
      <c r="F32" s="21">
        <v>10</v>
      </c>
      <c r="G32" s="2">
        <f>COUNTIF('TabelaEquivalência (5)'!E8:E12, "&gt;0")</f>
        <v>0</v>
      </c>
      <c r="H32" s="17">
        <f>'TabelaEquivalência (5)'!F13</f>
        <v>0</v>
      </c>
      <c r="I32" s="3"/>
      <c r="J32" s="3"/>
    </row>
    <row r="33" spans="2:10" ht="15.75" x14ac:dyDescent="0.25">
      <c r="B33" s="138"/>
      <c r="C33" s="20" t="s">
        <v>47</v>
      </c>
      <c r="D33" s="2" t="s">
        <v>27</v>
      </c>
      <c r="E33" s="2" t="s">
        <v>117</v>
      </c>
      <c r="F33" s="21">
        <v>10</v>
      </c>
      <c r="G33" s="2">
        <f>COUNTIF('TabelaEquivalência (5)'!E15:E19, "&gt;0")</f>
        <v>0</v>
      </c>
      <c r="H33" s="17">
        <f>'TabelaEquivalência (5)'!F20</f>
        <v>0</v>
      </c>
      <c r="I33" s="3"/>
      <c r="J33" s="3"/>
    </row>
    <row r="34" spans="2:10" ht="15.75" x14ac:dyDescent="0.25">
      <c r="B34" s="138"/>
      <c r="C34" s="89" t="s">
        <v>90</v>
      </c>
      <c r="D34" s="87" t="s">
        <v>27</v>
      </c>
      <c r="E34" s="87" t="s">
        <v>114</v>
      </c>
      <c r="F34" s="90">
        <v>10</v>
      </c>
      <c r="G34" s="87">
        <f>COUNTIF('TabelaEquivalência (5)'!E22:E28, "&gt;0")</f>
        <v>0</v>
      </c>
      <c r="H34" s="88">
        <f>'TabelaEquivalência (5)'!F29</f>
        <v>0</v>
      </c>
    </row>
    <row r="35" spans="2:10" ht="16.5" thickBot="1" x14ac:dyDescent="0.3">
      <c r="B35" s="139"/>
      <c r="C35" s="20" t="s">
        <v>49</v>
      </c>
      <c r="D35" s="2" t="s">
        <v>20</v>
      </c>
      <c r="E35" s="2" t="s">
        <v>110</v>
      </c>
      <c r="F35" s="21">
        <v>1</v>
      </c>
      <c r="G35" s="2">
        <f>COUNTIF('TabelaEquivalência (5)'!E31:E35, "&gt;0")</f>
        <v>0</v>
      </c>
      <c r="H35" s="17">
        <f>'TabelaEquivalência (5)'!F36</f>
        <v>0</v>
      </c>
    </row>
    <row r="36" spans="2:10" ht="28.5" customHeight="1" thickBot="1" x14ac:dyDescent="0.3">
      <c r="B36" s="8" t="s">
        <v>28</v>
      </c>
      <c r="C36" s="9"/>
      <c r="D36" s="9"/>
      <c r="E36" s="9"/>
      <c r="F36" s="9"/>
      <c r="G36" s="23">
        <f>SUM(G31:G35)</f>
        <v>0</v>
      </c>
      <c r="H36" s="18">
        <f>SUM(H31:H35)</f>
        <v>0</v>
      </c>
      <c r="I36" s="2" t="str">
        <f>IF(H36='TabelaEquivalência (5)'!F37,"OK","Erro")</f>
        <v>OK</v>
      </c>
    </row>
    <row r="37" spans="2:10" ht="15.75" x14ac:dyDescent="0.25">
      <c r="B37" s="125" t="s">
        <v>29</v>
      </c>
      <c r="C37" s="19" t="s">
        <v>61</v>
      </c>
      <c r="D37" s="22" t="s">
        <v>21</v>
      </c>
      <c r="E37" s="22" t="s">
        <v>76</v>
      </c>
      <c r="F37" s="2">
        <v>15</v>
      </c>
      <c r="G37" s="2">
        <f>COUNTIF('TabelaEquivalência (6)'!E5:E6, "&gt;0")</f>
        <v>0</v>
      </c>
      <c r="H37" s="17">
        <f>'TabelaEquivalência (6)'!F7</f>
        <v>0</v>
      </c>
    </row>
    <row r="38" spans="2:10" ht="15.75" x14ac:dyDescent="0.25">
      <c r="B38" s="126"/>
      <c r="C38" s="19" t="s">
        <v>60</v>
      </c>
      <c r="D38" s="22" t="s">
        <v>30</v>
      </c>
      <c r="E38" s="22" t="s">
        <v>77</v>
      </c>
      <c r="F38" s="2">
        <v>10</v>
      </c>
      <c r="G38" s="2">
        <f>COUNTIF('TabelaEquivalência (6)'!E9:E10, "&gt;0")</f>
        <v>0</v>
      </c>
      <c r="H38" s="17">
        <f>'TabelaEquivalência (6)'!F11</f>
        <v>0</v>
      </c>
    </row>
    <row r="39" spans="2:10" ht="15.75" x14ac:dyDescent="0.25">
      <c r="B39" s="126"/>
      <c r="C39" s="19" t="s">
        <v>59</v>
      </c>
      <c r="D39" s="22" t="s">
        <v>21</v>
      </c>
      <c r="E39" s="22" t="s">
        <v>78</v>
      </c>
      <c r="F39" s="2">
        <v>15</v>
      </c>
      <c r="G39" s="2">
        <f>COUNTIF('TabelaEquivalência (6)'!E13:E14, "&gt;0")</f>
        <v>0</v>
      </c>
      <c r="H39" s="17">
        <f>'TabelaEquivalência (6)'!F15</f>
        <v>0</v>
      </c>
    </row>
    <row r="40" spans="2:10" ht="15.75" x14ac:dyDescent="0.25">
      <c r="B40" s="126"/>
      <c r="C40" s="19" t="s">
        <v>102</v>
      </c>
      <c r="D40" s="22" t="s">
        <v>21</v>
      </c>
      <c r="E40" s="1" t="s">
        <v>82</v>
      </c>
      <c r="F40" s="2">
        <v>10</v>
      </c>
      <c r="G40" s="2">
        <f>COUNTIF('TabelaEquivalência (6)'!E17:E18, "&gt;0")</f>
        <v>0</v>
      </c>
      <c r="H40" s="17">
        <f>'TabelaEquivalência (6)'!F19</f>
        <v>0</v>
      </c>
    </row>
    <row r="41" spans="2:10" ht="15.75" x14ac:dyDescent="0.25">
      <c r="B41" s="126"/>
      <c r="C41" s="19" t="s">
        <v>103</v>
      </c>
      <c r="D41" s="22" t="s">
        <v>21</v>
      </c>
      <c r="E41" s="22" t="s">
        <v>82</v>
      </c>
      <c r="F41" s="2">
        <v>5</v>
      </c>
      <c r="G41" s="2">
        <f>COUNTIF('TabelaEquivalência (6)'!E21:E23, "&gt;0")</f>
        <v>0</v>
      </c>
      <c r="H41" s="17">
        <f>'TabelaEquivalência (6)'!F24</f>
        <v>0</v>
      </c>
    </row>
    <row r="42" spans="2:10" ht="15.75" x14ac:dyDescent="0.25">
      <c r="B42" s="126"/>
      <c r="C42" s="19" t="s">
        <v>58</v>
      </c>
      <c r="D42" s="22" t="s">
        <v>32</v>
      </c>
      <c r="E42" s="2" t="s">
        <v>79</v>
      </c>
      <c r="F42" s="2">
        <v>1</v>
      </c>
      <c r="G42" s="2">
        <f>COUNTIF('TabelaEquivalência (6)'!E26:E30, "&gt;0")</f>
        <v>0</v>
      </c>
      <c r="H42" s="17">
        <f>'TabelaEquivalência (6)'!F31</f>
        <v>0</v>
      </c>
    </row>
    <row r="43" spans="2:10" ht="15.75" x14ac:dyDescent="0.25">
      <c r="B43" s="126"/>
      <c r="C43" s="19" t="s">
        <v>80</v>
      </c>
      <c r="D43" s="22" t="s">
        <v>31</v>
      </c>
      <c r="E43" s="2" t="s">
        <v>79</v>
      </c>
      <c r="F43" s="2">
        <v>1</v>
      </c>
      <c r="G43" s="2">
        <f>COUNTIF('TabelaEquivalência (6)'!E33:E37, "&gt;0")</f>
        <v>0</v>
      </c>
      <c r="H43" s="17">
        <f>'TabelaEquivalência (6)'!F38</f>
        <v>0</v>
      </c>
    </row>
    <row r="44" spans="2:10" ht="16.5" thickBot="1" x14ac:dyDescent="0.3">
      <c r="B44" s="127"/>
      <c r="C44" s="19" t="s">
        <v>81</v>
      </c>
      <c r="D44" s="22" t="s">
        <v>20</v>
      </c>
      <c r="E44" s="22" t="s">
        <v>110</v>
      </c>
      <c r="F44" s="2">
        <v>1</v>
      </c>
      <c r="G44" s="2">
        <f>COUNTIF('TabelaEquivalência (6)'!E40:E44, "&gt;0")</f>
        <v>0</v>
      </c>
      <c r="H44" s="17">
        <f>'TabelaEquivalência (6)'!F45</f>
        <v>0</v>
      </c>
    </row>
    <row r="45" spans="2:10" ht="26.25" customHeight="1" thickBot="1" x14ac:dyDescent="0.3">
      <c r="B45" s="8" t="s">
        <v>33</v>
      </c>
      <c r="C45" s="9"/>
      <c r="D45" s="9"/>
      <c r="E45" s="9"/>
      <c r="F45" s="9"/>
      <c r="G45" s="9">
        <f>SUM(G37:G44)</f>
        <v>0</v>
      </c>
      <c r="H45" s="18">
        <f>SUM(H37:H44)</f>
        <v>0</v>
      </c>
      <c r="I45" s="2" t="str">
        <f>IF(Resumo_TabelaEquivalência!H45='TabelaEquivalência (6)'!F46,"OK","Erro")</f>
        <v>OK</v>
      </c>
    </row>
    <row r="46" spans="2:10" ht="16.5" thickBot="1" x14ac:dyDescent="0.3">
      <c r="B46" s="24"/>
      <c r="C46" s="25"/>
      <c r="D46" s="25"/>
      <c r="E46" s="25"/>
      <c r="F46" s="25"/>
      <c r="G46" s="25"/>
      <c r="H46" s="26"/>
      <c r="I46" s="2"/>
    </row>
    <row r="47" spans="2:10" ht="15.75" customHeight="1" x14ac:dyDescent="0.25">
      <c r="B47" s="109" t="s">
        <v>11</v>
      </c>
      <c r="C47" s="11"/>
      <c r="D47" s="11"/>
      <c r="E47" s="11"/>
      <c r="F47" s="121" t="str">
        <f>IF(H47&gt;=30,"Créditos OK","Falta CH")</f>
        <v>Falta CH</v>
      </c>
      <c r="G47" s="123">
        <f>SUM(G18,G21,G27,G30,G36,G45)</f>
        <v>0</v>
      </c>
      <c r="H47" s="111">
        <f>SUM(H18,H21,H27,H30,H36,H45)</f>
        <v>0</v>
      </c>
    </row>
    <row r="48" spans="2:10" ht="33.75" customHeight="1" thickBot="1" x14ac:dyDescent="0.3">
      <c r="B48" s="110"/>
      <c r="C48" s="12"/>
      <c r="D48" s="12"/>
      <c r="E48" s="12"/>
      <c r="F48" s="122"/>
      <c r="G48" s="124"/>
      <c r="H48" s="112"/>
    </row>
    <row r="49" spans="2:7" ht="15.75" x14ac:dyDescent="0.25">
      <c r="B49" s="3"/>
      <c r="C49" s="3"/>
      <c r="D49" s="2"/>
      <c r="E49" s="2"/>
      <c r="F49" s="2"/>
      <c r="G49" s="2"/>
    </row>
    <row r="50" spans="2:7" ht="15.75" x14ac:dyDescent="0.25">
      <c r="B50" s="3"/>
      <c r="C50" s="3"/>
      <c r="D50" s="2"/>
      <c r="E50" s="2"/>
      <c r="F50" s="2"/>
      <c r="G50" s="2"/>
    </row>
  </sheetData>
  <sheetProtection algorithmName="SHA-512" hashValue="diHK0SOLccGwBFHBf0GfzDM7xYwQp89d3HNkU9MqvebztKb1J5sZOq//gwQ0TdLs3paphGS3rJCsclSVCmicaQ==" saltValue="tVblx070xQNkfQcTgIJUqg==" spinCount="100000" sheet="1" selectLockedCells="1"/>
  <mergeCells count="22">
    <mergeCell ref="C2:E2"/>
    <mergeCell ref="C3:E3"/>
    <mergeCell ref="C4:E4"/>
    <mergeCell ref="C5:E5"/>
    <mergeCell ref="B31:B35"/>
    <mergeCell ref="B28:B29"/>
    <mergeCell ref="B22:B26"/>
    <mergeCell ref="B19:B20"/>
    <mergeCell ref="B8:B17"/>
    <mergeCell ref="E28:E29"/>
    <mergeCell ref="B47:B48"/>
    <mergeCell ref="H47:H48"/>
    <mergeCell ref="B6:B7"/>
    <mergeCell ref="C6:C7"/>
    <mergeCell ref="D6:D7"/>
    <mergeCell ref="F6:F7"/>
    <mergeCell ref="G6:G7"/>
    <mergeCell ref="H6:H7"/>
    <mergeCell ref="F47:F48"/>
    <mergeCell ref="E6:E7"/>
    <mergeCell ref="G47:G48"/>
    <mergeCell ref="B37:B44"/>
  </mergeCells>
  <conditionalFormatting sqref="I18">
    <cfRule type="containsText" dxfId="118" priority="15" operator="containsText" text="Erro">
      <formula>NOT(ISERROR(SEARCH("Erro",I18)))</formula>
    </cfRule>
    <cfRule type="containsText" dxfId="117" priority="16" operator="containsText" text="OK">
      <formula>NOT(ISERROR(SEARCH("OK",I18)))</formula>
    </cfRule>
  </conditionalFormatting>
  <conditionalFormatting sqref="I21">
    <cfRule type="containsText" dxfId="116" priority="13" operator="containsText" text="Erro">
      <formula>NOT(ISERROR(SEARCH("Erro",I21)))</formula>
    </cfRule>
    <cfRule type="containsText" dxfId="115" priority="14" operator="containsText" text="OK">
      <formula>NOT(ISERROR(SEARCH("OK",I21)))</formula>
    </cfRule>
  </conditionalFormatting>
  <conditionalFormatting sqref="I27">
    <cfRule type="containsText" dxfId="114" priority="11" operator="containsText" text="Erro">
      <formula>NOT(ISERROR(SEARCH("Erro",I27)))</formula>
    </cfRule>
    <cfRule type="containsText" dxfId="113" priority="12" operator="containsText" text="OK">
      <formula>NOT(ISERROR(SEARCH("OK",I27)))</formula>
    </cfRule>
  </conditionalFormatting>
  <conditionalFormatting sqref="I30">
    <cfRule type="containsText" dxfId="112" priority="9" operator="containsText" text="Erro">
      <formula>NOT(ISERROR(SEARCH("Erro",I30)))</formula>
    </cfRule>
    <cfRule type="containsText" dxfId="111" priority="10" operator="containsText" text="OK">
      <formula>NOT(ISERROR(SEARCH("OK",I30)))</formula>
    </cfRule>
  </conditionalFormatting>
  <conditionalFormatting sqref="I36">
    <cfRule type="containsText" dxfId="110" priority="7" operator="containsText" text="Erro">
      <formula>NOT(ISERROR(SEARCH("Erro",I36)))</formula>
    </cfRule>
    <cfRule type="containsText" dxfId="109" priority="8" operator="containsText" text="OK">
      <formula>NOT(ISERROR(SEARCH("OK",I36)))</formula>
    </cfRule>
  </conditionalFormatting>
  <conditionalFormatting sqref="I45:I46">
    <cfRule type="containsText" dxfId="108" priority="5" operator="containsText" text="Erro">
      <formula>NOT(ISERROR(SEARCH("Erro",I45)))</formula>
    </cfRule>
    <cfRule type="containsText" dxfId="107" priority="6" operator="containsText" text="OK">
      <formula>NOT(ISERROR(SEARCH("OK",I45)))</formula>
    </cfRule>
  </conditionalFormatting>
  <conditionalFormatting sqref="F47:F48">
    <cfRule type="containsText" dxfId="106" priority="3" operator="containsText" text="Falta CH">
      <formula>NOT(ISERROR(SEARCH("Falta CH",F47)))</formula>
    </cfRule>
    <cfRule type="containsText" dxfId="105" priority="4" operator="containsText" text="CH Excedente">
      <formula>NOT(ISERROR(SEARCH("CH Excedente",F47)))</formula>
    </cfRule>
  </conditionalFormatting>
  <conditionalFormatting sqref="G8:H17 G19:H20 G22:H26 G28:H29 G31:H35 G37:H44">
    <cfRule type="cellIs" dxfId="104" priority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53"/>
  <sheetViews>
    <sheetView topLeftCell="B1" zoomScale="70" zoomScaleNormal="70" workbookViewId="0">
      <selection activeCell="E8" sqref="E8:E11"/>
    </sheetView>
  </sheetViews>
  <sheetFormatPr defaultRowHeight="15" x14ac:dyDescent="0.25"/>
  <cols>
    <col min="1" max="1" width="55.140625" bestFit="1" customWidth="1"/>
    <col min="2" max="2" width="148" style="48" bestFit="1" customWidth="1"/>
    <col min="3" max="3" width="43" style="1" bestFit="1" customWidth="1"/>
    <col min="4" max="4" width="32.140625" style="1" customWidth="1"/>
    <col min="5" max="5" width="38.85546875" style="49" customWidth="1"/>
    <col min="6" max="6" width="26.7109375" style="13" customWidth="1"/>
    <col min="7" max="7" width="18.28515625" style="1" bestFit="1" customWidth="1"/>
  </cols>
  <sheetData>
    <row r="1" spans="1:55" ht="15.75" thickBot="1" x14ac:dyDescent="0.3"/>
    <row r="2" spans="1:55" ht="15.75" x14ac:dyDescent="0.25">
      <c r="A2" s="113" t="s">
        <v>0</v>
      </c>
      <c r="B2" s="147" t="s">
        <v>1</v>
      </c>
      <c r="C2" s="115" t="s">
        <v>9</v>
      </c>
      <c r="D2" s="115" t="s">
        <v>10</v>
      </c>
      <c r="E2" s="149" t="s">
        <v>13</v>
      </c>
      <c r="F2" s="151" t="s">
        <v>3</v>
      </c>
      <c r="G2" s="145" t="s">
        <v>4</v>
      </c>
      <c r="H2" s="3"/>
      <c r="I2" s="3"/>
    </row>
    <row r="3" spans="1:55" ht="38.25" customHeight="1" thickBot="1" x14ac:dyDescent="0.3">
      <c r="A3" s="114"/>
      <c r="B3" s="148"/>
      <c r="C3" s="116"/>
      <c r="D3" s="116"/>
      <c r="E3" s="150"/>
      <c r="F3" s="152"/>
      <c r="G3" s="146"/>
      <c r="H3" s="3"/>
      <c r="I3" s="3"/>
    </row>
    <row r="4" spans="1:55" s="14" customFormat="1" ht="16.5" thickBot="1" x14ac:dyDescent="0.3">
      <c r="A4" s="27" t="s">
        <v>2</v>
      </c>
      <c r="B4" s="53" t="s">
        <v>50</v>
      </c>
      <c r="C4" s="32" t="s">
        <v>5</v>
      </c>
      <c r="D4" s="34"/>
      <c r="E4" s="50"/>
      <c r="F4" s="36"/>
      <c r="G4" s="42"/>
      <c r="H4" s="10"/>
      <c r="I4" s="10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</row>
    <row r="5" spans="1:55" ht="38.25" customHeight="1" thickBot="1" x14ac:dyDescent="0.3">
      <c r="A5" s="28"/>
      <c r="B5" s="54"/>
      <c r="D5" s="2">
        <v>30</v>
      </c>
      <c r="F5" s="37">
        <f>D5*E5</f>
        <v>0</v>
      </c>
      <c r="G5" s="43" t="str">
        <f>IF(E5&gt;1, "Erro","OK")</f>
        <v>OK</v>
      </c>
      <c r="H5" s="3"/>
      <c r="I5" s="3"/>
    </row>
    <row r="6" spans="1:55" ht="31.5" customHeight="1" thickBot="1" x14ac:dyDescent="0.3">
      <c r="A6" s="28"/>
      <c r="B6" s="54"/>
      <c r="C6" s="33"/>
      <c r="F6" s="38">
        <f>IF(SUM(F5:F5)&gt;30,"30", SUM(F5:F5))</f>
        <v>0</v>
      </c>
      <c r="G6" s="44"/>
      <c r="H6" s="3"/>
      <c r="I6" s="3"/>
    </row>
    <row r="7" spans="1:55" s="14" customFormat="1" ht="16.5" thickBot="1" x14ac:dyDescent="0.3">
      <c r="A7" s="29"/>
      <c r="B7" s="55" t="s">
        <v>51</v>
      </c>
      <c r="C7" s="34" t="s">
        <v>6</v>
      </c>
      <c r="D7" s="35"/>
      <c r="E7" s="50"/>
      <c r="G7" s="45"/>
      <c r="H7" s="10"/>
      <c r="I7" s="10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</row>
    <row r="8" spans="1:55" ht="39" customHeight="1" x14ac:dyDescent="0.25">
      <c r="A8" s="28"/>
      <c r="B8" s="56"/>
      <c r="C8" s="2"/>
      <c r="D8" s="2">
        <v>5</v>
      </c>
      <c r="E8" s="51"/>
      <c r="F8" s="37">
        <f>D8*E8</f>
        <v>0</v>
      </c>
      <c r="G8" s="43" t="str">
        <f>IF(E8&gt;1, "Erro","OK")</f>
        <v>OK</v>
      </c>
      <c r="H8" s="3"/>
      <c r="I8" s="3"/>
    </row>
    <row r="9" spans="1:55" ht="37.5" customHeight="1" x14ac:dyDescent="0.25">
      <c r="A9" s="28"/>
      <c r="B9" s="56"/>
      <c r="C9" s="2"/>
      <c r="D9" s="2">
        <v>5</v>
      </c>
      <c r="E9" s="51"/>
      <c r="F9" s="37">
        <f>D9*E9</f>
        <v>0</v>
      </c>
      <c r="G9" s="43" t="str">
        <f>IF(E9&gt;1, "Erro","OK")</f>
        <v>OK</v>
      </c>
      <c r="H9" s="3"/>
      <c r="I9" s="3"/>
    </row>
    <row r="10" spans="1:55" ht="39.75" customHeight="1" thickBot="1" x14ac:dyDescent="0.3">
      <c r="A10" s="28"/>
      <c r="B10" s="56"/>
      <c r="C10" s="2"/>
      <c r="D10" s="2">
        <v>5</v>
      </c>
      <c r="E10" s="51"/>
      <c r="F10" s="37">
        <f>D10*E10</f>
        <v>0</v>
      </c>
      <c r="G10" s="43" t="str">
        <f>IF(E10&gt;1, "Erro","OK")</f>
        <v>OK</v>
      </c>
      <c r="H10" s="3"/>
      <c r="I10" s="3"/>
    </row>
    <row r="11" spans="1:55" ht="43.5" customHeight="1" thickBot="1" x14ac:dyDescent="0.3">
      <c r="A11" s="28"/>
      <c r="B11" s="56"/>
      <c r="C11" s="2"/>
      <c r="E11" s="51"/>
      <c r="F11" s="38">
        <f>IF(SUM(F8:F10)&gt;15,"15", SUM(F8:F10))</f>
        <v>0</v>
      </c>
      <c r="G11" s="44"/>
      <c r="H11" s="3"/>
      <c r="I11" s="3"/>
    </row>
    <row r="12" spans="1:55" s="14" customFormat="1" ht="16.5" thickBot="1" x14ac:dyDescent="0.3">
      <c r="A12" s="29"/>
      <c r="B12" s="55" t="s">
        <v>88</v>
      </c>
      <c r="C12" s="34" t="s">
        <v>6</v>
      </c>
      <c r="D12" s="35"/>
      <c r="E12" s="50"/>
      <c r="G12" s="45"/>
      <c r="H12" s="10"/>
      <c r="I12" s="10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</row>
    <row r="13" spans="1:55" ht="43.5" customHeight="1" thickBot="1" x14ac:dyDescent="0.3">
      <c r="A13" s="28"/>
      <c r="B13" s="56"/>
      <c r="C13" s="2"/>
      <c r="D13" s="2">
        <v>10</v>
      </c>
      <c r="E13" s="51"/>
      <c r="F13" s="37">
        <f>D13*E13</f>
        <v>0</v>
      </c>
      <c r="G13" s="43" t="str">
        <f>IF(E13&gt;1, "Erro","OK")</f>
        <v>OK</v>
      </c>
      <c r="H13" s="3"/>
      <c r="I13" s="3"/>
    </row>
    <row r="14" spans="1:55" ht="37.5" customHeight="1" thickBot="1" x14ac:dyDescent="0.3">
      <c r="A14" s="28"/>
      <c r="B14" s="56"/>
      <c r="C14" s="2"/>
      <c r="E14" s="51"/>
      <c r="F14" s="38">
        <f>IF(SUM(F13:F13)&gt;10,"10", SUM(F13:F13))</f>
        <v>0</v>
      </c>
      <c r="G14" s="44"/>
      <c r="H14" s="3"/>
      <c r="I14" s="3"/>
    </row>
    <row r="15" spans="1:55" ht="16.5" thickBot="1" x14ac:dyDescent="0.3">
      <c r="A15" s="29"/>
      <c r="B15" s="55" t="s">
        <v>53</v>
      </c>
      <c r="C15" s="34" t="s">
        <v>7</v>
      </c>
      <c r="D15" s="35"/>
      <c r="E15" s="50"/>
      <c r="F15" s="14"/>
      <c r="G15" s="45"/>
      <c r="H15" s="3"/>
      <c r="I15" s="3"/>
    </row>
    <row r="16" spans="1:55" ht="36.75" customHeight="1" thickBot="1" x14ac:dyDescent="0.3">
      <c r="A16" s="28"/>
      <c r="B16" s="56"/>
      <c r="C16" s="2"/>
      <c r="D16" s="2">
        <v>10</v>
      </c>
      <c r="E16" s="51"/>
      <c r="F16" s="37">
        <f>D16*E16</f>
        <v>0</v>
      </c>
      <c r="G16" s="99" t="str">
        <f>IF(E16&gt;1, "Erro","OK")</f>
        <v>OK</v>
      </c>
      <c r="H16" s="3"/>
      <c r="I16" s="3"/>
    </row>
    <row r="17" spans="1:55" ht="42.75" customHeight="1" thickBot="1" x14ac:dyDescent="0.3">
      <c r="A17" s="28"/>
      <c r="B17" s="56"/>
      <c r="C17" s="2"/>
      <c r="F17" s="38">
        <f>IF(SUM(F16:F16)&gt;10,"10", SUM(F16:F16))</f>
        <v>0</v>
      </c>
      <c r="G17" s="44"/>
      <c r="H17" s="3"/>
      <c r="I17" s="3"/>
    </row>
    <row r="18" spans="1:55" ht="21.75" customHeight="1" thickBot="1" x14ac:dyDescent="0.3">
      <c r="A18" s="29"/>
      <c r="B18" s="55" t="s">
        <v>89</v>
      </c>
      <c r="C18" s="34" t="s">
        <v>7</v>
      </c>
      <c r="D18" s="35"/>
      <c r="E18" s="50"/>
      <c r="F18" s="14"/>
      <c r="G18" s="45"/>
      <c r="H18" s="3"/>
      <c r="I18" s="3"/>
    </row>
    <row r="19" spans="1:55" ht="50.25" customHeight="1" thickBot="1" x14ac:dyDescent="0.3">
      <c r="A19" s="28"/>
      <c r="B19" s="56"/>
      <c r="C19" s="2"/>
      <c r="D19" s="2">
        <v>15</v>
      </c>
      <c r="E19" s="51"/>
      <c r="F19" s="37">
        <f>D19*E19</f>
        <v>0</v>
      </c>
      <c r="G19" s="43" t="str">
        <f>IF(E19&gt;1, "Erro","OK")</f>
        <v>OK</v>
      </c>
      <c r="H19" s="3"/>
      <c r="I19" s="3"/>
    </row>
    <row r="20" spans="1:55" ht="37.5" customHeight="1" thickBot="1" x14ac:dyDescent="0.3">
      <c r="A20" s="28"/>
      <c r="B20" s="56"/>
      <c r="C20" s="2"/>
      <c r="F20" s="38">
        <f>F19</f>
        <v>0</v>
      </c>
      <c r="G20" s="44"/>
      <c r="H20" s="3"/>
      <c r="I20" s="3"/>
    </row>
    <row r="21" spans="1:55" ht="16.5" thickBot="1" x14ac:dyDescent="0.3">
      <c r="A21" s="29"/>
      <c r="B21" s="55" t="s">
        <v>52</v>
      </c>
      <c r="C21" s="34" t="s">
        <v>6</v>
      </c>
      <c r="D21" s="35"/>
      <c r="E21" s="50"/>
      <c r="F21" s="14"/>
      <c r="G21" s="45"/>
      <c r="H21" s="3"/>
      <c r="I21" s="3"/>
    </row>
    <row r="22" spans="1:55" ht="40.5" customHeight="1" x14ac:dyDescent="0.25">
      <c r="A22" s="28"/>
      <c r="B22" s="56"/>
      <c r="C22" s="2"/>
      <c r="D22" s="2">
        <v>1</v>
      </c>
      <c r="E22" s="51"/>
      <c r="F22" s="37">
        <f>D22*E22</f>
        <v>0</v>
      </c>
      <c r="G22" s="43" t="str">
        <f>IF(E22&gt;1, "Erro","OK")</f>
        <v>OK</v>
      </c>
      <c r="H22" s="3"/>
      <c r="I22" s="3"/>
    </row>
    <row r="23" spans="1:55" ht="40.5" customHeight="1" x14ac:dyDescent="0.25">
      <c r="A23" s="28"/>
      <c r="B23" s="56"/>
      <c r="C23" s="2"/>
      <c r="D23" s="2">
        <v>1</v>
      </c>
      <c r="E23" s="51"/>
      <c r="F23" s="37">
        <f>D23*E23</f>
        <v>0</v>
      </c>
      <c r="G23" s="43" t="str">
        <f>IF(E23&gt;1, "Erro","OK")</f>
        <v>OK</v>
      </c>
      <c r="H23" s="3"/>
      <c r="I23" s="3"/>
    </row>
    <row r="24" spans="1:55" ht="35.25" customHeight="1" thickBot="1" x14ac:dyDescent="0.3">
      <c r="A24" s="28"/>
      <c r="B24" s="56"/>
      <c r="C24" s="2"/>
      <c r="D24" s="2">
        <v>1</v>
      </c>
      <c r="E24" s="51"/>
      <c r="F24" s="37">
        <f>D24*E24</f>
        <v>0</v>
      </c>
      <c r="G24" s="43" t="str">
        <f>IF(E24&gt;1, "Erro","OK")</f>
        <v>OK</v>
      </c>
      <c r="H24" s="3"/>
      <c r="I24" s="3"/>
    </row>
    <row r="25" spans="1:55" s="14" customFormat="1" ht="36.75" customHeight="1" thickBot="1" x14ac:dyDescent="0.3">
      <c r="A25" s="28"/>
      <c r="B25" s="56"/>
      <c r="C25" s="2"/>
      <c r="D25" s="2">
        <v>1</v>
      </c>
      <c r="E25" s="51"/>
      <c r="F25" s="37">
        <f>D25*E25</f>
        <v>0</v>
      </c>
      <c r="G25" s="43" t="str">
        <f>IF(E25&gt;1, "Erro","OK")</f>
        <v>OK</v>
      </c>
      <c r="H25" s="10"/>
      <c r="I25" s="10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</row>
    <row r="26" spans="1:55" ht="38.25" customHeight="1" thickBot="1" x14ac:dyDescent="0.3">
      <c r="A26" s="28"/>
      <c r="B26" s="56"/>
      <c r="C26" s="2"/>
      <c r="D26" s="2">
        <v>1</v>
      </c>
      <c r="E26" s="51"/>
      <c r="F26" s="37">
        <f>D26*E26</f>
        <v>0</v>
      </c>
      <c r="G26" s="43" t="str">
        <f>IF(E26&gt;1, "Erro","OK")</f>
        <v>OK</v>
      </c>
      <c r="H26" s="3"/>
      <c r="I26" s="3"/>
    </row>
    <row r="27" spans="1:55" ht="33" customHeight="1" thickBot="1" x14ac:dyDescent="0.3">
      <c r="A27" s="28"/>
      <c r="B27" s="56"/>
      <c r="C27" s="2"/>
      <c r="F27" s="38">
        <f>SUM(F22:F26)</f>
        <v>0</v>
      </c>
      <c r="G27" s="44"/>
      <c r="H27" s="3"/>
      <c r="I27" s="3"/>
    </row>
    <row r="28" spans="1:55" ht="16.5" thickBot="1" x14ac:dyDescent="0.3">
      <c r="A28" s="29"/>
      <c r="B28" s="55" t="s">
        <v>54</v>
      </c>
      <c r="C28" s="34" t="s">
        <v>7</v>
      </c>
      <c r="D28" s="35"/>
      <c r="E28" s="50"/>
      <c r="F28" s="14"/>
      <c r="G28" s="45"/>
      <c r="H28" s="3"/>
      <c r="I28" s="3"/>
    </row>
    <row r="29" spans="1:55" ht="42.75" customHeight="1" x14ac:dyDescent="0.25">
      <c r="A29" s="28"/>
      <c r="B29" s="56"/>
      <c r="C29" s="2"/>
      <c r="D29" s="2">
        <v>5</v>
      </c>
      <c r="E29" s="51"/>
      <c r="F29" s="37" t="str">
        <f>IF(E29&gt;0,5,"0")</f>
        <v>0</v>
      </c>
      <c r="G29" s="43" t="str">
        <f>IF(E29&gt;1, "Erro","OK")</f>
        <v>OK</v>
      </c>
      <c r="H29" s="3"/>
      <c r="I29" s="3"/>
    </row>
    <row r="30" spans="1:55" ht="42.75" customHeight="1" x14ac:dyDescent="0.25">
      <c r="A30" s="28"/>
      <c r="B30" s="56"/>
      <c r="C30" s="2"/>
      <c r="D30" s="2">
        <v>5</v>
      </c>
      <c r="E30" s="51"/>
      <c r="F30" s="37" t="str">
        <f>IF(E30&gt;0,5,"0")</f>
        <v>0</v>
      </c>
      <c r="G30" s="43" t="str">
        <f>IF(E30&gt;1, "Erro","OK")</f>
        <v>OK</v>
      </c>
      <c r="H30" s="3"/>
      <c r="I30" s="3"/>
    </row>
    <row r="31" spans="1:55" ht="42.75" customHeight="1" thickBot="1" x14ac:dyDescent="0.3">
      <c r="A31" s="28"/>
      <c r="B31" s="56"/>
      <c r="C31" s="2"/>
      <c r="D31" s="2">
        <v>5</v>
      </c>
      <c r="E31" s="51"/>
      <c r="F31" s="37" t="str">
        <f>IF(E31&gt;0,5,"0")</f>
        <v>0</v>
      </c>
      <c r="G31" s="43" t="str">
        <f>IF(E31&gt;1, "Erro","OK")</f>
        <v>OK</v>
      </c>
      <c r="H31" s="3"/>
      <c r="I31" s="3"/>
    </row>
    <row r="32" spans="1:55" ht="39.75" customHeight="1" thickBot="1" x14ac:dyDescent="0.3">
      <c r="A32" s="28"/>
      <c r="B32" s="56"/>
      <c r="C32" s="2"/>
      <c r="F32" s="38">
        <f>SUM(F29:F31)</f>
        <v>0</v>
      </c>
      <c r="G32" s="44"/>
    </row>
    <row r="33" spans="1:55" ht="16.5" thickBot="1" x14ac:dyDescent="0.3">
      <c r="A33" s="30"/>
      <c r="B33" s="55" t="s">
        <v>63</v>
      </c>
      <c r="C33" s="34" t="s">
        <v>8</v>
      </c>
      <c r="D33" s="35"/>
      <c r="E33" s="50"/>
      <c r="F33" s="14"/>
      <c r="G33" s="45"/>
    </row>
    <row r="34" spans="1:55" ht="45.75" customHeight="1" x14ac:dyDescent="0.25">
      <c r="A34" s="31"/>
      <c r="B34" s="56"/>
      <c r="C34" s="2"/>
      <c r="D34" s="2" t="s">
        <v>12</v>
      </c>
      <c r="E34" s="51"/>
      <c r="F34" s="37">
        <f>IF(E34&gt;5,"5",E34)</f>
        <v>0</v>
      </c>
      <c r="G34" s="43" t="str">
        <f>IF(E34&gt;5, "Erro","OK")</f>
        <v>OK</v>
      </c>
    </row>
    <row r="35" spans="1:55" ht="45.75" customHeight="1" x14ac:dyDescent="0.25">
      <c r="A35" s="31"/>
      <c r="B35" s="56"/>
      <c r="C35" s="2"/>
      <c r="D35" s="2" t="s">
        <v>12</v>
      </c>
      <c r="E35" s="51"/>
      <c r="F35" s="37">
        <f t="shared" ref="F35:F39" si="0">IF(E35&gt;5,"5",E35)</f>
        <v>0</v>
      </c>
      <c r="G35" s="43" t="str">
        <f t="shared" ref="G35:G39" si="1">IF(E35&gt;5, "Erro","OK")</f>
        <v>OK</v>
      </c>
    </row>
    <row r="36" spans="1:55" ht="42.75" customHeight="1" thickBot="1" x14ac:dyDescent="0.3">
      <c r="A36" s="31"/>
      <c r="B36" s="56"/>
      <c r="C36" s="2"/>
      <c r="D36" s="2" t="s">
        <v>12</v>
      </c>
      <c r="E36" s="51"/>
      <c r="F36" s="37">
        <f t="shared" si="0"/>
        <v>0</v>
      </c>
      <c r="G36" s="43" t="str">
        <f t="shared" si="1"/>
        <v>OK</v>
      </c>
    </row>
    <row r="37" spans="1:55" s="14" customFormat="1" ht="47.25" customHeight="1" thickBot="1" x14ac:dyDescent="0.3">
      <c r="A37" s="31"/>
      <c r="B37" s="56"/>
      <c r="C37" s="2"/>
      <c r="D37" s="2" t="s">
        <v>12</v>
      </c>
      <c r="E37" s="51"/>
      <c r="F37" s="37">
        <f t="shared" si="0"/>
        <v>0</v>
      </c>
      <c r="G37" s="43" t="str">
        <f t="shared" si="1"/>
        <v>OK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</row>
    <row r="38" spans="1:55" ht="48" customHeight="1" x14ac:dyDescent="0.25">
      <c r="A38" s="31"/>
      <c r="B38" s="56"/>
      <c r="C38" s="2"/>
      <c r="D38" s="2" t="s">
        <v>12</v>
      </c>
      <c r="E38" s="51"/>
      <c r="F38" s="37">
        <f t="shared" si="0"/>
        <v>0</v>
      </c>
      <c r="G38" s="43" t="str">
        <f t="shared" si="1"/>
        <v>OK</v>
      </c>
    </row>
    <row r="39" spans="1:55" ht="49.5" customHeight="1" thickBot="1" x14ac:dyDescent="0.3">
      <c r="A39" s="31"/>
      <c r="B39" s="56"/>
      <c r="C39" s="2"/>
      <c r="D39" s="2" t="s">
        <v>12</v>
      </c>
      <c r="E39" s="51"/>
      <c r="F39" s="37">
        <f t="shared" si="0"/>
        <v>0</v>
      </c>
      <c r="G39" s="43" t="str">
        <f t="shared" si="1"/>
        <v>OK</v>
      </c>
    </row>
    <row r="40" spans="1:55" ht="38.25" customHeight="1" thickBot="1" x14ac:dyDescent="0.3">
      <c r="A40" s="31"/>
      <c r="B40" s="56"/>
      <c r="C40" s="2"/>
      <c r="F40" s="38">
        <f>IF(SUM(F34:F39)&gt;15,"15", SUM(F34:F39))</f>
        <v>0</v>
      </c>
      <c r="G40" s="44"/>
    </row>
    <row r="41" spans="1:55" ht="16.5" thickBot="1" x14ac:dyDescent="0.3">
      <c r="A41" s="30"/>
      <c r="B41" s="55" t="s">
        <v>62</v>
      </c>
      <c r="C41" s="34" t="s">
        <v>8</v>
      </c>
      <c r="D41" s="35"/>
      <c r="E41" s="50"/>
      <c r="F41" s="14"/>
      <c r="G41" s="45"/>
    </row>
    <row r="42" spans="1:55" ht="45.75" customHeight="1" x14ac:dyDescent="0.25">
      <c r="A42" s="31"/>
      <c r="B42" s="56"/>
      <c r="C42" s="2"/>
      <c r="D42" s="2">
        <v>1</v>
      </c>
      <c r="E42" s="51"/>
      <c r="F42" s="37">
        <f>IF(E42&gt;1,"1",E42)</f>
        <v>0</v>
      </c>
      <c r="G42" s="43" t="str">
        <f>IF(E42&gt;1, "Erro","OK")</f>
        <v>OK</v>
      </c>
    </row>
    <row r="43" spans="1:55" ht="48" customHeight="1" x14ac:dyDescent="0.25">
      <c r="A43" s="31"/>
      <c r="B43" s="56"/>
      <c r="C43" s="2"/>
      <c r="D43" s="2">
        <v>1</v>
      </c>
      <c r="E43" s="51"/>
      <c r="F43" s="37">
        <f t="shared" ref="F43:F46" si="2">IF(E43&gt;1,"1",E43)</f>
        <v>0</v>
      </c>
      <c r="G43" s="43" t="str">
        <f>IF(E43&gt;1, "Erro","OK")</f>
        <v>OK</v>
      </c>
    </row>
    <row r="44" spans="1:55" ht="47.25" customHeight="1" x14ac:dyDescent="0.25">
      <c r="A44" s="31"/>
      <c r="B44" s="56"/>
      <c r="C44" s="2"/>
      <c r="D44" s="2">
        <v>1</v>
      </c>
      <c r="E44" s="51"/>
      <c r="F44" s="37">
        <f t="shared" si="2"/>
        <v>0</v>
      </c>
      <c r="G44" s="43" t="str">
        <f>IF(E44&gt;1, "Erro","OK")</f>
        <v>OK</v>
      </c>
    </row>
    <row r="45" spans="1:55" ht="46.5" customHeight="1" x14ac:dyDescent="0.25">
      <c r="A45" s="31"/>
      <c r="B45" s="56"/>
      <c r="C45" s="2"/>
      <c r="D45" s="2">
        <v>1</v>
      </c>
      <c r="E45" s="51"/>
      <c r="F45" s="37">
        <f t="shared" si="2"/>
        <v>0</v>
      </c>
      <c r="G45" s="43" t="str">
        <f>IF(E45&gt;1, "Erro","OK")</f>
        <v>OK</v>
      </c>
    </row>
    <row r="46" spans="1:55" ht="43.5" customHeight="1" thickBot="1" x14ac:dyDescent="0.3">
      <c r="A46" s="31"/>
      <c r="B46" s="56"/>
      <c r="C46" s="2"/>
      <c r="D46" s="2">
        <v>1</v>
      </c>
      <c r="E46" s="51"/>
      <c r="F46" s="37">
        <f t="shared" si="2"/>
        <v>0</v>
      </c>
      <c r="G46" s="43" t="str">
        <f>IF(E46&gt;1, "Erro","OK")</f>
        <v>OK</v>
      </c>
    </row>
    <row r="47" spans="1:55" ht="42.75" customHeight="1" thickBot="1" x14ac:dyDescent="0.3">
      <c r="A47" s="31"/>
      <c r="B47" s="56"/>
      <c r="C47" s="2"/>
      <c r="F47" s="39">
        <f>SUM(F42:F46)</f>
        <v>0</v>
      </c>
      <c r="G47" s="44"/>
    </row>
    <row r="48" spans="1:55" ht="16.5" thickBot="1" x14ac:dyDescent="0.3">
      <c r="A48" s="30"/>
      <c r="B48" s="55" t="s">
        <v>39</v>
      </c>
      <c r="C48" s="34" t="s">
        <v>7</v>
      </c>
      <c r="D48" s="35"/>
      <c r="E48" s="50"/>
      <c r="F48" s="14"/>
      <c r="G48" s="45"/>
    </row>
    <row r="49" spans="1:7" ht="42" customHeight="1" x14ac:dyDescent="0.25">
      <c r="A49" s="31"/>
      <c r="B49" s="56"/>
      <c r="C49" s="2"/>
      <c r="D49" s="2">
        <v>15</v>
      </c>
      <c r="E49" s="51"/>
      <c r="F49" s="37">
        <f>E49*15</f>
        <v>0</v>
      </c>
      <c r="G49" s="43" t="str">
        <f>IF(E49&gt;1, "Erro","OK")</f>
        <v>OK</v>
      </c>
    </row>
    <row r="50" spans="1:7" ht="42" customHeight="1" thickBot="1" x14ac:dyDescent="0.3">
      <c r="A50" s="31"/>
      <c r="B50" s="56"/>
      <c r="C50" s="2"/>
      <c r="D50" s="2">
        <v>15</v>
      </c>
      <c r="E50" s="51"/>
      <c r="F50" s="37">
        <f>E50*15</f>
        <v>0</v>
      </c>
      <c r="G50" s="43" t="str">
        <f>IF(E50&gt;1, "Erro","OK")</f>
        <v>OK</v>
      </c>
    </row>
    <row r="51" spans="1:7" ht="35.25" customHeight="1" thickBot="1" x14ac:dyDescent="0.3">
      <c r="A51" s="31"/>
      <c r="B51" s="56"/>
      <c r="C51" s="2"/>
      <c r="D51" s="2"/>
      <c r="E51" s="51"/>
      <c r="F51" s="38">
        <f>IF(SUM(F49:F50)&gt;30,"30", SUM(F49:F50))</f>
        <v>0</v>
      </c>
      <c r="G51" s="44"/>
    </row>
    <row r="52" spans="1:7" ht="31.5" customHeight="1" thickBot="1" x14ac:dyDescent="0.3">
      <c r="A52" s="31"/>
      <c r="B52" s="56"/>
      <c r="C52" s="2"/>
      <c r="D52" s="2"/>
      <c r="E52" s="51"/>
      <c r="F52" s="40"/>
      <c r="G52" s="44"/>
    </row>
    <row r="53" spans="1:7" ht="43.5" customHeight="1" thickBot="1" x14ac:dyDescent="0.3">
      <c r="A53" s="8" t="s">
        <v>14</v>
      </c>
      <c r="B53" s="52"/>
      <c r="C53" s="9"/>
      <c r="D53" s="9"/>
      <c r="E53" s="52"/>
      <c r="F53" s="41">
        <f>SUM(F6,F11,F14,F17,F20,F27,F32,F40,F47,F51)</f>
        <v>0</v>
      </c>
      <c r="G53" s="46"/>
    </row>
  </sheetData>
  <sheetProtection algorithmName="SHA-512" hashValue="ePkqH4oG8PbapKoS1YG+2ieYFMG4asjmnGLyppLArLlob63N3rMjsvQcQFXaUwpEckwvKp+8iMNW2D65IqbtOg==" saltValue="iY+0FKpHOWjxDvH4UWENmw==" spinCount="100000" sheet="1" objects="1" scenarios="1" selectLockedCells="1"/>
  <mergeCells count="7">
    <mergeCell ref="G2:G3"/>
    <mergeCell ref="A2:A3"/>
    <mergeCell ref="B2:B3"/>
    <mergeCell ref="C2:C3"/>
    <mergeCell ref="D2:D3"/>
    <mergeCell ref="E2:E3"/>
    <mergeCell ref="F2:F3"/>
  </mergeCells>
  <conditionalFormatting sqref="G53">
    <cfRule type="cellIs" dxfId="103" priority="86" stopIfTrue="1" operator="lessThan">
      <formula>30</formula>
    </cfRule>
    <cfRule type="cellIs" dxfId="102" priority="87" stopIfTrue="1" operator="greaterThanOrEqual">
      <formula>30</formula>
    </cfRule>
  </conditionalFormatting>
  <conditionalFormatting sqref="G5">
    <cfRule type="containsText" dxfId="101" priority="81" operator="containsText" text="OK">
      <formula>NOT(ISERROR(SEARCH("OK",G5)))</formula>
    </cfRule>
    <cfRule type="containsText" dxfId="100" priority="82" operator="containsText" text="Erro">
      <formula>NOT(ISERROR(SEARCH("Erro",G5)))</formula>
    </cfRule>
  </conditionalFormatting>
  <conditionalFormatting sqref="G8">
    <cfRule type="containsText" dxfId="99" priority="77" operator="containsText" text="OK">
      <formula>NOT(ISERROR(SEARCH("OK",G8)))</formula>
    </cfRule>
    <cfRule type="containsText" dxfId="98" priority="78" operator="containsText" text="Erro">
      <formula>NOT(ISERROR(SEARCH("Erro",G8)))</formula>
    </cfRule>
  </conditionalFormatting>
  <conditionalFormatting sqref="G9">
    <cfRule type="containsText" dxfId="97" priority="75" operator="containsText" text="OK">
      <formula>NOT(ISERROR(SEARCH("OK",G9)))</formula>
    </cfRule>
    <cfRule type="containsText" dxfId="96" priority="76" operator="containsText" text="Erro">
      <formula>NOT(ISERROR(SEARCH("Erro",G9)))</formula>
    </cfRule>
  </conditionalFormatting>
  <conditionalFormatting sqref="G10">
    <cfRule type="containsText" dxfId="95" priority="73" operator="containsText" text="OK">
      <formula>NOT(ISERROR(SEARCH("OK",G10)))</formula>
    </cfRule>
    <cfRule type="containsText" dxfId="94" priority="74" operator="containsText" text="Erro">
      <formula>NOT(ISERROR(SEARCH("Erro",G10)))</formula>
    </cfRule>
  </conditionalFormatting>
  <conditionalFormatting sqref="G16">
    <cfRule type="containsText" dxfId="93" priority="67" operator="containsText" text="OK">
      <formula>NOT(ISERROR(SEARCH("OK",G16)))</formula>
    </cfRule>
    <cfRule type="containsText" dxfId="92" priority="68" operator="containsText" text="Erro">
      <formula>NOT(ISERROR(SEARCH("Erro",G16)))</formula>
    </cfRule>
  </conditionalFormatting>
  <conditionalFormatting sqref="G22">
    <cfRule type="containsText" dxfId="91" priority="61" operator="containsText" text="OK">
      <formula>NOT(ISERROR(SEARCH("OK",G22)))</formula>
    </cfRule>
    <cfRule type="containsText" dxfId="90" priority="62" operator="containsText" text="Erro">
      <formula>NOT(ISERROR(SEARCH("Erro",G22)))</formula>
    </cfRule>
  </conditionalFormatting>
  <conditionalFormatting sqref="G23">
    <cfRule type="containsText" dxfId="89" priority="59" operator="containsText" text="OK">
      <formula>NOT(ISERROR(SEARCH("OK",G23)))</formula>
    </cfRule>
    <cfRule type="containsText" dxfId="88" priority="60" operator="containsText" text="Erro">
      <formula>NOT(ISERROR(SEARCH("Erro",G23)))</formula>
    </cfRule>
  </conditionalFormatting>
  <conditionalFormatting sqref="G24">
    <cfRule type="containsText" dxfId="87" priority="57" operator="containsText" text="OK">
      <formula>NOT(ISERROR(SEARCH("OK",G24)))</formula>
    </cfRule>
    <cfRule type="containsText" dxfId="86" priority="58" operator="containsText" text="Erro">
      <formula>NOT(ISERROR(SEARCH("Erro",G24)))</formula>
    </cfRule>
  </conditionalFormatting>
  <conditionalFormatting sqref="G25">
    <cfRule type="containsText" dxfId="85" priority="55" operator="containsText" text="OK">
      <formula>NOT(ISERROR(SEARCH("OK",G25)))</formula>
    </cfRule>
    <cfRule type="containsText" dxfId="84" priority="56" operator="containsText" text="Erro">
      <formula>NOT(ISERROR(SEARCH("Erro",G25)))</formula>
    </cfRule>
  </conditionalFormatting>
  <conditionalFormatting sqref="G26">
    <cfRule type="containsText" dxfId="83" priority="53" operator="containsText" text="OK">
      <formula>NOT(ISERROR(SEARCH("OK",G26)))</formula>
    </cfRule>
    <cfRule type="containsText" dxfId="82" priority="54" operator="containsText" text="Erro">
      <formula>NOT(ISERROR(SEARCH("Erro",G26)))</formula>
    </cfRule>
  </conditionalFormatting>
  <conditionalFormatting sqref="G29">
    <cfRule type="containsText" dxfId="81" priority="51" operator="containsText" text="OK">
      <formula>NOT(ISERROR(SEARCH("OK",G29)))</formula>
    </cfRule>
    <cfRule type="containsText" dxfId="80" priority="52" operator="containsText" text="Erro">
      <formula>NOT(ISERROR(SEARCH("Erro",G29)))</formula>
    </cfRule>
  </conditionalFormatting>
  <conditionalFormatting sqref="G30">
    <cfRule type="containsText" dxfId="79" priority="49" operator="containsText" text="OK">
      <formula>NOT(ISERROR(SEARCH("OK",G30)))</formula>
    </cfRule>
    <cfRule type="containsText" dxfId="78" priority="50" operator="containsText" text="Erro">
      <formula>NOT(ISERROR(SEARCH("Erro",G30)))</formula>
    </cfRule>
  </conditionalFormatting>
  <conditionalFormatting sqref="G31">
    <cfRule type="containsText" dxfId="77" priority="47" operator="containsText" text="OK">
      <formula>NOT(ISERROR(SEARCH("OK",G31)))</formula>
    </cfRule>
    <cfRule type="containsText" dxfId="76" priority="48" operator="containsText" text="Erro">
      <formula>NOT(ISERROR(SEARCH("Erro",G31)))</formula>
    </cfRule>
  </conditionalFormatting>
  <conditionalFormatting sqref="G34">
    <cfRule type="containsText" dxfId="75" priority="39" operator="containsText" text="OK">
      <formula>NOT(ISERROR(SEARCH("OK",G34)))</formula>
    </cfRule>
    <cfRule type="containsText" dxfId="74" priority="40" operator="containsText" text="Erro">
      <formula>NOT(ISERROR(SEARCH("Erro",G34)))</formula>
    </cfRule>
  </conditionalFormatting>
  <conditionalFormatting sqref="G35">
    <cfRule type="containsText" dxfId="73" priority="37" operator="containsText" text="OK">
      <formula>NOT(ISERROR(SEARCH("OK",G35)))</formula>
    </cfRule>
    <cfRule type="containsText" dxfId="72" priority="38" operator="containsText" text="Erro">
      <formula>NOT(ISERROR(SEARCH("Erro",G35)))</formula>
    </cfRule>
  </conditionalFormatting>
  <conditionalFormatting sqref="G36">
    <cfRule type="containsText" dxfId="71" priority="35" operator="containsText" text="OK">
      <formula>NOT(ISERROR(SEARCH("OK",G36)))</formula>
    </cfRule>
    <cfRule type="containsText" dxfId="70" priority="36" operator="containsText" text="Erro">
      <formula>NOT(ISERROR(SEARCH("Erro",G36)))</formula>
    </cfRule>
  </conditionalFormatting>
  <conditionalFormatting sqref="G37:G38">
    <cfRule type="containsText" dxfId="69" priority="33" operator="containsText" text="OK">
      <formula>NOT(ISERROR(SEARCH("OK",G37)))</formula>
    </cfRule>
    <cfRule type="containsText" dxfId="68" priority="34" operator="containsText" text="Erro">
      <formula>NOT(ISERROR(SEARCH("Erro",G37)))</formula>
    </cfRule>
  </conditionalFormatting>
  <conditionalFormatting sqref="G39">
    <cfRule type="containsText" dxfId="67" priority="31" operator="containsText" text="OK">
      <formula>NOT(ISERROR(SEARCH("OK",G39)))</formula>
    </cfRule>
    <cfRule type="containsText" dxfId="66" priority="32" operator="containsText" text="Erro">
      <formula>NOT(ISERROR(SEARCH("Erro",G39)))</formula>
    </cfRule>
  </conditionalFormatting>
  <conditionalFormatting sqref="G42">
    <cfRule type="containsText" dxfId="65" priority="29" operator="containsText" text="OK">
      <formula>NOT(ISERROR(SEARCH("OK",G42)))</formula>
    </cfRule>
    <cfRule type="containsText" dxfId="64" priority="30" operator="containsText" text="Erro">
      <formula>NOT(ISERROR(SEARCH("Erro",G42)))</formula>
    </cfRule>
  </conditionalFormatting>
  <conditionalFormatting sqref="G43">
    <cfRule type="containsText" dxfId="63" priority="27" operator="containsText" text="OK">
      <formula>NOT(ISERROR(SEARCH("OK",G43)))</formula>
    </cfRule>
    <cfRule type="containsText" dxfId="62" priority="28" operator="containsText" text="Erro">
      <formula>NOT(ISERROR(SEARCH("Erro",G43)))</formula>
    </cfRule>
  </conditionalFormatting>
  <conditionalFormatting sqref="G44">
    <cfRule type="containsText" dxfId="61" priority="25" operator="containsText" text="OK">
      <formula>NOT(ISERROR(SEARCH("OK",G44)))</formula>
    </cfRule>
    <cfRule type="containsText" dxfId="60" priority="26" operator="containsText" text="Erro">
      <formula>NOT(ISERROR(SEARCH("Erro",G44)))</formula>
    </cfRule>
  </conditionalFormatting>
  <conditionalFormatting sqref="G45">
    <cfRule type="containsText" dxfId="59" priority="23" operator="containsText" text="OK">
      <formula>NOT(ISERROR(SEARCH("OK",G45)))</formula>
    </cfRule>
    <cfRule type="containsText" dxfId="58" priority="24" operator="containsText" text="Erro">
      <formula>NOT(ISERROR(SEARCH("Erro",G45)))</formula>
    </cfRule>
  </conditionalFormatting>
  <conditionalFormatting sqref="G46">
    <cfRule type="containsText" dxfId="57" priority="21" operator="containsText" text="OK">
      <formula>NOT(ISERROR(SEARCH("OK",G46)))</formula>
    </cfRule>
    <cfRule type="containsText" dxfId="56" priority="22" operator="containsText" text="Erro">
      <formula>NOT(ISERROR(SEARCH("Erro",G46)))</formula>
    </cfRule>
  </conditionalFormatting>
  <conditionalFormatting sqref="G49">
    <cfRule type="containsText" dxfId="55" priority="19" operator="containsText" text="OK">
      <formula>NOT(ISERROR(SEARCH("OK",G49)))</formula>
    </cfRule>
    <cfRule type="containsText" dxfId="54" priority="20" operator="containsText" text="Erro">
      <formula>NOT(ISERROR(SEARCH("Erro",G49)))</formula>
    </cfRule>
  </conditionalFormatting>
  <conditionalFormatting sqref="G50">
    <cfRule type="containsText" dxfId="53" priority="17" operator="containsText" text="OK">
      <formula>NOT(ISERROR(SEARCH("OK",G50)))</formula>
    </cfRule>
    <cfRule type="containsText" dxfId="52" priority="18" operator="containsText" text="Erro">
      <formula>NOT(ISERROR(SEARCH("Erro",G50)))</formula>
    </cfRule>
  </conditionalFormatting>
  <conditionalFormatting sqref="G13">
    <cfRule type="containsText" dxfId="51" priority="15" operator="containsText" text="OK">
      <formula>NOT(ISERROR(SEARCH("OK",G13)))</formula>
    </cfRule>
    <cfRule type="containsText" dxfId="50" priority="16" operator="containsText" text="Erro">
      <formula>NOT(ISERROR(SEARCH("Erro",G13)))</formula>
    </cfRule>
  </conditionalFormatting>
  <conditionalFormatting sqref="G19">
    <cfRule type="containsText" dxfId="49" priority="5" operator="containsText" text="OK">
      <formula>NOT(ISERROR(SEARCH("OK",G19)))</formula>
    </cfRule>
    <cfRule type="containsText" dxfId="48" priority="6" operator="containsText" text="Erro">
      <formula>NOT(ISERROR(SEARCH("Erro",G19)))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zoomScale="70" zoomScaleNormal="70" workbookViewId="0">
      <selection activeCell="E6" sqref="E6"/>
    </sheetView>
  </sheetViews>
  <sheetFormatPr defaultRowHeight="15" x14ac:dyDescent="0.25"/>
  <cols>
    <col min="1" max="1" width="59.5703125" customWidth="1"/>
    <col min="2" max="2" width="91.7109375" style="48" bestFit="1" customWidth="1"/>
    <col min="3" max="3" width="43" style="1" bestFit="1" customWidth="1"/>
    <col min="4" max="4" width="32.140625" style="1" customWidth="1"/>
    <col min="5" max="5" width="38.85546875" style="49" customWidth="1"/>
    <col min="6" max="6" width="26.7109375" style="13" customWidth="1"/>
    <col min="7" max="7" width="18.28515625" style="1" bestFit="1" customWidth="1"/>
    <col min="8" max="8" width="11" customWidth="1"/>
  </cols>
  <sheetData>
    <row r="1" spans="1:9" ht="15.75" thickBot="1" x14ac:dyDescent="0.3"/>
    <row r="2" spans="1:9" ht="15.75" x14ac:dyDescent="0.25">
      <c r="A2" s="115" t="s">
        <v>0</v>
      </c>
      <c r="B2" s="147" t="s">
        <v>1</v>
      </c>
      <c r="C2" s="115" t="s">
        <v>9</v>
      </c>
      <c r="D2" s="115" t="s">
        <v>10</v>
      </c>
      <c r="E2" s="149" t="s">
        <v>13</v>
      </c>
      <c r="F2" s="151" t="s">
        <v>3</v>
      </c>
      <c r="G2" s="115" t="s">
        <v>4</v>
      </c>
      <c r="H2" s="3"/>
      <c r="I2" s="3"/>
    </row>
    <row r="3" spans="1:9" ht="38.25" customHeight="1" thickBot="1" x14ac:dyDescent="0.3">
      <c r="A3" s="153"/>
      <c r="B3" s="154"/>
      <c r="C3" s="153"/>
      <c r="D3" s="153"/>
      <c r="E3" s="155"/>
      <c r="F3" s="156"/>
      <c r="G3" s="153"/>
      <c r="H3" s="3"/>
      <c r="I3" s="3"/>
    </row>
    <row r="4" spans="1:9" ht="16.5" thickBot="1" x14ac:dyDescent="0.3">
      <c r="A4" s="60" t="s">
        <v>15</v>
      </c>
      <c r="B4" s="57" t="s">
        <v>56</v>
      </c>
      <c r="C4" s="34" t="s">
        <v>16</v>
      </c>
      <c r="D4" s="35"/>
      <c r="E4" s="50"/>
      <c r="F4" s="36"/>
      <c r="G4" s="45"/>
      <c r="H4" s="3"/>
      <c r="I4" s="3"/>
    </row>
    <row r="5" spans="1:9" ht="36.75" customHeight="1" x14ac:dyDescent="0.25">
      <c r="A5" s="10"/>
      <c r="B5" s="58"/>
      <c r="C5" s="2"/>
      <c r="D5" s="2">
        <v>10</v>
      </c>
      <c r="E5" s="51"/>
      <c r="F5" s="37">
        <f>D5*E5</f>
        <v>0</v>
      </c>
      <c r="G5" s="43" t="str">
        <f>IF(E5&gt;1, "Erro","OK")</f>
        <v>OK</v>
      </c>
      <c r="H5" s="3"/>
      <c r="I5" s="3"/>
    </row>
    <row r="6" spans="1:9" ht="36" customHeight="1" thickBot="1" x14ac:dyDescent="0.3">
      <c r="A6" s="10"/>
      <c r="B6" s="58"/>
      <c r="C6" s="2"/>
      <c r="D6" s="2">
        <v>10</v>
      </c>
      <c r="E6" s="51"/>
      <c r="F6" s="37">
        <f>D6*E6</f>
        <v>0</v>
      </c>
      <c r="G6" s="43" t="str">
        <f>IF(E6&gt;1, "Erro","OK")</f>
        <v>OK</v>
      </c>
      <c r="H6" s="3"/>
      <c r="I6" s="3"/>
    </row>
    <row r="7" spans="1:9" ht="16.5" thickBot="1" x14ac:dyDescent="0.3">
      <c r="A7" s="10"/>
      <c r="B7" s="58"/>
      <c r="C7" s="2"/>
      <c r="D7" s="2"/>
      <c r="E7" s="51"/>
      <c r="F7" s="38">
        <f>IF(SUM(F5:F6)&gt;20,"20", SUM(F5:F6))</f>
        <v>0</v>
      </c>
      <c r="G7" s="2"/>
      <c r="H7" s="3"/>
      <c r="I7" s="3"/>
    </row>
    <row r="8" spans="1:9" ht="16.5" thickBot="1" x14ac:dyDescent="0.3">
      <c r="A8" s="60"/>
      <c r="B8" s="57" t="s">
        <v>57</v>
      </c>
      <c r="C8" s="34" t="s">
        <v>17</v>
      </c>
      <c r="D8" s="34"/>
      <c r="E8" s="50"/>
      <c r="F8" s="61"/>
      <c r="G8" s="45"/>
      <c r="H8" s="3"/>
      <c r="I8" s="3"/>
    </row>
    <row r="9" spans="1:9" ht="30.75" customHeight="1" x14ac:dyDescent="0.25">
      <c r="A9" s="10"/>
      <c r="B9" s="58"/>
      <c r="C9" s="2"/>
      <c r="D9" s="2">
        <v>15</v>
      </c>
      <c r="E9" s="51"/>
      <c r="F9" s="37">
        <f>D9*E9</f>
        <v>0</v>
      </c>
      <c r="G9" s="43" t="str">
        <f>IF(E9&gt;1, "Erro","OK")</f>
        <v>OK</v>
      </c>
      <c r="H9" s="3"/>
      <c r="I9" s="3"/>
    </row>
    <row r="10" spans="1:9" ht="31.5" customHeight="1" thickBot="1" x14ac:dyDescent="0.3">
      <c r="A10" s="10"/>
      <c r="B10" s="58"/>
      <c r="C10" s="2"/>
      <c r="D10" s="2">
        <v>15</v>
      </c>
      <c r="E10" s="51"/>
      <c r="F10" s="37">
        <f>D10*E10</f>
        <v>0</v>
      </c>
      <c r="G10" s="43" t="str">
        <f>IF(E10&gt;1, "Erro","OK")</f>
        <v>OK</v>
      </c>
      <c r="H10" s="3"/>
      <c r="I10" s="3"/>
    </row>
    <row r="11" spans="1:9" ht="26.25" customHeight="1" thickBot="1" x14ac:dyDescent="0.3">
      <c r="A11" s="10"/>
      <c r="B11" s="58"/>
      <c r="C11" s="2"/>
      <c r="D11" s="2"/>
      <c r="E11" s="51"/>
      <c r="F11" s="38">
        <f>IF(SUM(F9:F10)&gt;30,"30", SUM(F9:F10))</f>
        <v>0</v>
      </c>
      <c r="G11" s="2"/>
      <c r="H11" s="3"/>
      <c r="I11" s="3"/>
    </row>
    <row r="12" spans="1:9" ht="16.5" thickBot="1" x14ac:dyDescent="0.3">
      <c r="A12" s="3"/>
      <c r="E12" s="51"/>
      <c r="G12" s="2"/>
      <c r="H12" s="3"/>
      <c r="I12" s="3"/>
    </row>
    <row r="13" spans="1:9" ht="30.75" customHeight="1" thickBot="1" x14ac:dyDescent="0.3">
      <c r="A13" s="8" t="s">
        <v>18</v>
      </c>
      <c r="B13" s="52"/>
      <c r="C13" s="9"/>
      <c r="D13" s="9"/>
      <c r="E13" s="52"/>
      <c r="F13" s="41">
        <f>SUM(F7,F11)</f>
        <v>0</v>
      </c>
      <c r="G13" s="46"/>
      <c r="H13" s="3"/>
      <c r="I13" s="3"/>
    </row>
    <row r="14" spans="1:9" ht="15.75" x14ac:dyDescent="0.25">
      <c r="A14" s="3"/>
      <c r="B14" s="59"/>
      <c r="C14" s="2"/>
      <c r="D14" s="2"/>
      <c r="E14" s="51"/>
    </row>
    <row r="15" spans="1:9" ht="15.75" x14ac:dyDescent="0.25">
      <c r="A15" s="3"/>
      <c r="B15" s="59"/>
      <c r="C15" s="2"/>
      <c r="D15" s="2"/>
      <c r="E15" s="51"/>
    </row>
  </sheetData>
  <sheetProtection algorithmName="SHA-512" hashValue="GRmuTFbtRUq4UZ7l6g79ke9UJ7w732vUgcoH/RvnxdCuBHTs9TyZhL2vjfpwdqIgUlBR/1ojAVOs7NK4qi93+A==" saltValue="XYpnYqLdzkBpjopl5QjU9A==" spinCount="100000" sheet="1" selectLockedCells="1"/>
  <mergeCells count="7">
    <mergeCell ref="G2:G3"/>
    <mergeCell ref="A2:A3"/>
    <mergeCell ref="B2:B3"/>
    <mergeCell ref="C2:C3"/>
    <mergeCell ref="D2:D3"/>
    <mergeCell ref="E2:E3"/>
    <mergeCell ref="F2:F3"/>
  </mergeCells>
  <conditionalFormatting sqref="G5">
    <cfRule type="containsText" dxfId="47" priority="9" operator="containsText" text="OK">
      <formula>NOT(ISERROR(SEARCH("OK",G5)))</formula>
    </cfRule>
    <cfRule type="containsText" dxfId="46" priority="10" operator="containsText" text="Erro">
      <formula>NOT(ISERROR(SEARCH("Erro",G5)))</formula>
    </cfRule>
  </conditionalFormatting>
  <conditionalFormatting sqref="G6">
    <cfRule type="containsText" dxfId="45" priority="7" operator="containsText" text="OK">
      <formula>NOT(ISERROR(SEARCH("OK",G6)))</formula>
    </cfRule>
    <cfRule type="containsText" dxfId="44" priority="8" operator="containsText" text="Erro">
      <formula>NOT(ISERROR(SEARCH("Erro",G6)))</formula>
    </cfRule>
  </conditionalFormatting>
  <conditionalFormatting sqref="G9">
    <cfRule type="containsText" dxfId="43" priority="3" operator="containsText" text="OK">
      <formula>NOT(ISERROR(SEARCH("OK",G9)))</formula>
    </cfRule>
    <cfRule type="containsText" dxfId="42" priority="4" operator="containsText" text="Erro">
      <formula>NOT(ISERROR(SEARCH("Erro",G9)))</formula>
    </cfRule>
  </conditionalFormatting>
  <conditionalFormatting sqref="G10">
    <cfRule type="containsText" dxfId="41" priority="1" operator="containsText" text="OK">
      <formula>NOT(ISERROR(SEARCH("OK",G10)))</formula>
    </cfRule>
    <cfRule type="containsText" dxfId="40" priority="2" operator="containsText" text="Erro">
      <formula>NOT(ISERROR(SEARCH("Erro",G10)))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zoomScale="55" zoomScaleNormal="55" workbookViewId="0">
      <selection activeCell="E17" sqref="E17"/>
    </sheetView>
  </sheetViews>
  <sheetFormatPr defaultRowHeight="15" x14ac:dyDescent="0.25"/>
  <cols>
    <col min="1" max="1" width="55.140625" bestFit="1" customWidth="1"/>
    <col min="2" max="2" width="95.28515625" style="48" customWidth="1"/>
    <col min="3" max="3" width="43" style="1" customWidth="1"/>
    <col min="4" max="4" width="32.140625" style="1" customWidth="1"/>
    <col min="5" max="5" width="46.28515625" style="49" customWidth="1"/>
    <col min="6" max="6" width="26.7109375" style="13" customWidth="1"/>
    <col min="7" max="7" width="18.28515625" style="1" bestFit="1" customWidth="1"/>
  </cols>
  <sheetData>
    <row r="1" spans="1:9" ht="15.75" thickBot="1" x14ac:dyDescent="0.3"/>
    <row r="2" spans="1:9" ht="15.75" x14ac:dyDescent="0.25">
      <c r="A2" s="115" t="s">
        <v>0</v>
      </c>
      <c r="B2" s="147" t="s">
        <v>1</v>
      </c>
      <c r="C2" s="115" t="s">
        <v>9</v>
      </c>
      <c r="D2" s="115" t="s">
        <v>10</v>
      </c>
      <c r="E2" s="149" t="s">
        <v>94</v>
      </c>
      <c r="F2" s="151" t="s">
        <v>3</v>
      </c>
      <c r="G2" s="115" t="s">
        <v>4</v>
      </c>
      <c r="H2" s="3"/>
      <c r="I2" s="3"/>
    </row>
    <row r="3" spans="1:9" ht="38.25" customHeight="1" thickBot="1" x14ac:dyDescent="0.3">
      <c r="A3" s="153"/>
      <c r="B3" s="154"/>
      <c r="C3" s="153"/>
      <c r="D3" s="153"/>
      <c r="E3" s="155"/>
      <c r="F3" s="156"/>
      <c r="G3" s="153"/>
      <c r="H3" s="3"/>
      <c r="I3" s="3"/>
    </row>
    <row r="4" spans="1:9" ht="16.5" thickBot="1" x14ac:dyDescent="0.3">
      <c r="A4" s="60" t="s">
        <v>19</v>
      </c>
      <c r="B4" s="55" t="s">
        <v>38</v>
      </c>
      <c r="C4" s="34" t="s">
        <v>21</v>
      </c>
      <c r="D4" s="35"/>
      <c r="E4" s="50"/>
      <c r="F4" s="36"/>
      <c r="G4" s="45"/>
      <c r="H4" s="3"/>
      <c r="I4" s="3"/>
    </row>
    <row r="5" spans="1:9" ht="42" customHeight="1" thickBot="1" x14ac:dyDescent="0.3">
      <c r="A5" s="10"/>
      <c r="B5" s="56"/>
      <c r="C5" s="2"/>
      <c r="D5" s="2">
        <v>15</v>
      </c>
      <c r="E5" s="51"/>
      <c r="F5" s="37">
        <f>D5*E5</f>
        <v>0</v>
      </c>
      <c r="G5" s="43" t="str">
        <f>IF(E5&gt;1, "Erro","OK")</f>
        <v>OK</v>
      </c>
      <c r="H5" s="3"/>
      <c r="I5" s="3"/>
    </row>
    <row r="6" spans="1:9" ht="48" customHeight="1" thickBot="1" x14ac:dyDescent="0.3">
      <c r="A6" s="10"/>
      <c r="B6" s="56"/>
      <c r="C6" s="2"/>
      <c r="E6" s="51"/>
      <c r="F6" s="38">
        <f>IF(SUM(F5:F5)&gt;15,15, SUM(F5:F5))</f>
        <v>0</v>
      </c>
      <c r="G6" s="2"/>
      <c r="H6" s="3"/>
      <c r="I6" s="3"/>
    </row>
    <row r="7" spans="1:9" ht="16.5" thickBot="1" x14ac:dyDescent="0.3">
      <c r="A7" s="60"/>
      <c r="B7" s="55" t="s">
        <v>37</v>
      </c>
      <c r="C7" s="34" t="s">
        <v>21</v>
      </c>
      <c r="D7" s="34"/>
      <c r="E7" s="50"/>
      <c r="F7" s="36"/>
      <c r="G7" s="45"/>
      <c r="H7" s="3"/>
      <c r="I7" s="3"/>
    </row>
    <row r="8" spans="1:9" ht="37.5" customHeight="1" thickBot="1" x14ac:dyDescent="0.3">
      <c r="A8" s="3"/>
      <c r="B8" s="56"/>
      <c r="C8" s="2"/>
      <c r="D8" s="2">
        <v>15</v>
      </c>
      <c r="E8" s="51"/>
      <c r="F8" s="37">
        <f>D8*E8</f>
        <v>0</v>
      </c>
      <c r="G8" s="43" t="str">
        <f>IF(E8&gt;1, "Erro","OK")</f>
        <v>OK</v>
      </c>
      <c r="H8" s="3"/>
      <c r="I8" s="3"/>
    </row>
    <row r="9" spans="1:9" ht="36.75" customHeight="1" thickBot="1" x14ac:dyDescent="0.3">
      <c r="A9" s="3"/>
      <c r="B9" s="56"/>
      <c r="C9" s="2"/>
      <c r="E9" s="51"/>
      <c r="F9" s="38">
        <f>IF(SUM(F8:F8)&gt;15,15, SUM(F8:F8))</f>
        <v>0</v>
      </c>
      <c r="G9" s="2"/>
      <c r="H9" s="3"/>
      <c r="I9" s="3"/>
    </row>
    <row r="10" spans="1:9" ht="16.5" thickBot="1" x14ac:dyDescent="0.3">
      <c r="A10" s="60"/>
      <c r="B10" s="55" t="s">
        <v>91</v>
      </c>
      <c r="C10" s="34" t="s">
        <v>21</v>
      </c>
      <c r="D10" s="34"/>
      <c r="E10" s="50"/>
      <c r="F10" s="61"/>
      <c r="G10" s="45"/>
      <c r="H10" s="3"/>
      <c r="I10" s="3"/>
    </row>
    <row r="11" spans="1:9" ht="33.75" customHeight="1" thickBot="1" x14ac:dyDescent="0.3">
      <c r="A11" s="3"/>
      <c r="B11" s="56"/>
      <c r="C11" s="2"/>
      <c r="D11" s="2">
        <v>15</v>
      </c>
      <c r="E11" s="51"/>
      <c r="F11" s="37">
        <f>D11*E11</f>
        <v>0</v>
      </c>
      <c r="G11" s="43" t="str">
        <f>IF(E11&gt;1, "Erro","OK")</f>
        <v>OK</v>
      </c>
      <c r="H11" s="3"/>
      <c r="I11" s="3"/>
    </row>
    <row r="12" spans="1:9" ht="34.5" customHeight="1" thickBot="1" x14ac:dyDescent="0.3">
      <c r="A12" s="3"/>
      <c r="B12" s="56"/>
      <c r="C12" s="2"/>
      <c r="E12" s="51"/>
      <c r="F12" s="38">
        <f>IF(SUM(F11:F11)&gt;15,15, SUM(F11:F11))</f>
        <v>0</v>
      </c>
      <c r="G12" s="2"/>
      <c r="H12" s="3"/>
      <c r="I12" s="3"/>
    </row>
    <row r="13" spans="1:9" ht="16.5" thickBot="1" x14ac:dyDescent="0.3">
      <c r="A13" s="60"/>
      <c r="B13" s="55" t="s">
        <v>95</v>
      </c>
      <c r="C13" s="34" t="s">
        <v>21</v>
      </c>
      <c r="D13" s="34"/>
      <c r="E13" s="50"/>
      <c r="F13" s="61"/>
      <c r="G13" s="45"/>
      <c r="H13" s="3"/>
      <c r="I13" s="3"/>
    </row>
    <row r="14" spans="1:9" ht="42" customHeight="1" thickBot="1" x14ac:dyDescent="0.3">
      <c r="A14" s="3"/>
      <c r="B14" s="56"/>
      <c r="C14" s="2"/>
      <c r="D14" s="2">
        <v>10</v>
      </c>
      <c r="E14" s="51"/>
      <c r="F14" s="37">
        <f>D14*E14</f>
        <v>0</v>
      </c>
      <c r="G14" s="43" t="str">
        <f>IF(E14&gt;1, "Erro","OK")</f>
        <v>OK</v>
      </c>
      <c r="H14" s="3"/>
      <c r="I14" s="3"/>
    </row>
    <row r="15" spans="1:9" ht="33" customHeight="1" thickBot="1" x14ac:dyDescent="0.3">
      <c r="A15" s="3"/>
      <c r="B15" s="56"/>
      <c r="C15" s="2"/>
      <c r="E15" s="51"/>
      <c r="F15" s="38">
        <f>IF(SUM(F14:F14)&gt;10,10, SUM(F14:F14))</f>
        <v>0</v>
      </c>
      <c r="G15" s="2"/>
      <c r="H15" s="3"/>
      <c r="I15" s="3"/>
    </row>
    <row r="16" spans="1:9" ht="16.5" thickBot="1" x14ac:dyDescent="0.3">
      <c r="A16" s="60"/>
      <c r="B16" s="55" t="s">
        <v>36</v>
      </c>
      <c r="C16" s="34" t="s">
        <v>21</v>
      </c>
      <c r="D16" s="34"/>
      <c r="E16" s="50"/>
      <c r="F16" s="61"/>
      <c r="G16" s="45"/>
      <c r="H16" s="3"/>
      <c r="I16" s="3"/>
    </row>
    <row r="17" spans="1:9" ht="42" customHeight="1" x14ac:dyDescent="0.25">
      <c r="A17" s="3"/>
      <c r="B17" s="56"/>
      <c r="C17" s="2"/>
      <c r="D17" s="2">
        <v>15</v>
      </c>
      <c r="E17" s="51"/>
      <c r="F17" s="37">
        <f>D17*E17</f>
        <v>0</v>
      </c>
      <c r="G17" s="43" t="str">
        <f>IF(E17&gt;1, "Erro","OK")</f>
        <v>OK</v>
      </c>
      <c r="H17" s="3"/>
      <c r="I17" s="3"/>
    </row>
    <row r="18" spans="1:9" ht="44.25" customHeight="1" thickBot="1" x14ac:dyDescent="0.3">
      <c r="A18" s="3"/>
      <c r="B18" s="56"/>
      <c r="C18" s="2"/>
      <c r="D18" s="2">
        <v>15</v>
      </c>
      <c r="E18" s="51"/>
      <c r="F18" s="37">
        <f>D18*E18</f>
        <v>0</v>
      </c>
      <c r="G18" s="43" t="str">
        <f>IF(E18&gt;1, "Erro","OK")</f>
        <v>OK</v>
      </c>
      <c r="H18" s="3"/>
      <c r="I18" s="3"/>
    </row>
    <row r="19" spans="1:9" ht="33" customHeight="1" thickBot="1" x14ac:dyDescent="0.3">
      <c r="A19" s="3"/>
      <c r="B19" s="56"/>
      <c r="C19" s="2"/>
      <c r="E19" s="51"/>
      <c r="F19" s="38">
        <f>IF(SUM(F17:F18)&gt;15,15, SUM(F17:F18))</f>
        <v>0</v>
      </c>
      <c r="G19" s="2"/>
      <c r="H19" s="3"/>
      <c r="I19" s="3"/>
    </row>
    <row r="20" spans="1:9" ht="43.5" customHeight="1" thickBot="1" x14ac:dyDescent="0.3">
      <c r="A20" s="3"/>
      <c r="D20" s="2"/>
      <c r="E20" s="51"/>
      <c r="G20" s="2"/>
      <c r="H20" s="3"/>
      <c r="I20" s="3"/>
    </row>
    <row r="21" spans="1:9" ht="48" customHeight="1" thickBot="1" x14ac:dyDescent="0.3">
      <c r="A21" s="8" t="s">
        <v>22</v>
      </c>
      <c r="B21" s="52"/>
      <c r="C21" s="9"/>
      <c r="D21" s="9"/>
      <c r="E21" s="52"/>
      <c r="F21" s="41">
        <f>SUM(F6,F9,F12,F15,F19)</f>
        <v>0</v>
      </c>
      <c r="G21" s="46"/>
      <c r="H21" s="3"/>
      <c r="I21" s="3"/>
    </row>
    <row r="22" spans="1:9" ht="15.75" x14ac:dyDescent="0.25">
      <c r="A22" s="3"/>
      <c r="B22" s="59"/>
      <c r="C22" s="2"/>
      <c r="D22" s="2"/>
      <c r="E22" s="51"/>
    </row>
    <row r="23" spans="1:9" ht="15.75" x14ac:dyDescent="0.25">
      <c r="A23" s="3"/>
      <c r="B23" s="59"/>
      <c r="C23" s="2"/>
      <c r="D23" s="2"/>
      <c r="E23" s="51"/>
    </row>
  </sheetData>
  <sheetProtection algorithmName="SHA-512" hashValue="RcYmY379mfe9DB/mc3gZ8GQhoWGtCS2L3OCFuXqMIX2zAcRXGCiHFJYUOy7FfgR/wpl+4W5QigLKtJ5Ju5dxIA==" saltValue="/KhW+ug02F5nkPSL9K5OFA==" spinCount="100000" sheet="1" selectLockedCells="1"/>
  <mergeCells count="7">
    <mergeCell ref="G2:G3"/>
    <mergeCell ref="A2:A3"/>
    <mergeCell ref="B2:B3"/>
    <mergeCell ref="C2:C3"/>
    <mergeCell ref="D2:D3"/>
    <mergeCell ref="E2:E3"/>
    <mergeCell ref="F2:F3"/>
  </mergeCells>
  <conditionalFormatting sqref="G5">
    <cfRule type="containsText" dxfId="39" priority="19" operator="containsText" text="OK">
      <formula>NOT(ISERROR(SEARCH("OK",G5)))</formula>
    </cfRule>
    <cfRule type="containsText" dxfId="38" priority="20" operator="containsText" text="Erro">
      <formula>NOT(ISERROR(SEARCH("Erro",G5)))</formula>
    </cfRule>
  </conditionalFormatting>
  <conditionalFormatting sqref="G8">
    <cfRule type="containsText" dxfId="37" priority="15" operator="containsText" text="OK">
      <formula>NOT(ISERROR(SEARCH("OK",G8)))</formula>
    </cfRule>
    <cfRule type="containsText" dxfId="36" priority="16" operator="containsText" text="Erro">
      <formula>NOT(ISERROR(SEARCH("Erro",G8)))</formula>
    </cfRule>
  </conditionalFormatting>
  <conditionalFormatting sqref="G11">
    <cfRule type="containsText" dxfId="35" priority="11" operator="containsText" text="OK">
      <formula>NOT(ISERROR(SEARCH("OK",G11)))</formula>
    </cfRule>
    <cfRule type="containsText" dxfId="34" priority="12" operator="containsText" text="Erro">
      <formula>NOT(ISERROR(SEARCH("Erro",G11)))</formula>
    </cfRule>
  </conditionalFormatting>
  <conditionalFormatting sqref="G18">
    <cfRule type="containsText" dxfId="33" priority="5" operator="containsText" text="OK">
      <formula>NOT(ISERROR(SEARCH("OK",G18)))</formula>
    </cfRule>
    <cfRule type="containsText" dxfId="32" priority="6" operator="containsText" text="Erro">
      <formula>NOT(ISERROR(SEARCH("Erro",G18)))</formula>
    </cfRule>
  </conditionalFormatting>
  <conditionalFormatting sqref="G17">
    <cfRule type="containsText" dxfId="31" priority="7" operator="containsText" text="OK">
      <formula>NOT(ISERROR(SEARCH("OK",G17)))</formula>
    </cfRule>
    <cfRule type="containsText" dxfId="30" priority="8" operator="containsText" text="Erro">
      <formula>NOT(ISERROR(SEARCH("Erro",G17)))</formula>
    </cfRule>
  </conditionalFormatting>
  <conditionalFormatting sqref="G14">
    <cfRule type="containsText" dxfId="29" priority="3" operator="containsText" text="OK">
      <formula>NOT(ISERROR(SEARCH("OK",G14)))</formula>
    </cfRule>
    <cfRule type="containsText" dxfId="28" priority="4" operator="containsText" text="Erro">
      <formula>NOT(ISERROR(SEARCH("Erro",G14)))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topLeftCell="B1" zoomScale="80" zoomScaleNormal="80" workbookViewId="0">
      <selection activeCell="E5" sqref="E5"/>
    </sheetView>
  </sheetViews>
  <sheetFormatPr defaultRowHeight="15" x14ac:dyDescent="0.25"/>
  <cols>
    <col min="1" max="1" width="55.140625" bestFit="1" customWidth="1"/>
    <col min="2" max="2" width="111.5703125" style="48" bestFit="1" customWidth="1"/>
    <col min="3" max="3" width="43" style="1" bestFit="1" customWidth="1"/>
    <col min="4" max="4" width="32.140625" style="1" customWidth="1"/>
    <col min="5" max="5" width="38.85546875" style="49" customWidth="1"/>
    <col min="6" max="6" width="26.7109375" style="13" customWidth="1"/>
    <col min="7" max="7" width="27.42578125" customWidth="1"/>
  </cols>
  <sheetData>
    <row r="1" spans="1:7" ht="15.75" thickBot="1" x14ac:dyDescent="0.3"/>
    <row r="2" spans="1:7" x14ac:dyDescent="0.25">
      <c r="A2" s="115" t="s">
        <v>0</v>
      </c>
      <c r="B2" s="147" t="s">
        <v>1</v>
      </c>
      <c r="C2" s="115" t="s">
        <v>9</v>
      </c>
      <c r="D2" s="115" t="s">
        <v>10</v>
      </c>
      <c r="E2" s="149" t="s">
        <v>96</v>
      </c>
      <c r="F2" s="151" t="s">
        <v>3</v>
      </c>
      <c r="G2" s="157" t="s">
        <v>4</v>
      </c>
    </row>
    <row r="3" spans="1:7" ht="15.75" thickBot="1" x14ac:dyDescent="0.3">
      <c r="A3" s="153"/>
      <c r="B3" s="154"/>
      <c r="C3" s="153"/>
      <c r="D3" s="153"/>
      <c r="E3" s="155"/>
      <c r="F3" s="156"/>
      <c r="G3" s="158"/>
    </row>
    <row r="4" spans="1:7" ht="16.5" thickBot="1" x14ac:dyDescent="0.3">
      <c r="A4" s="60" t="s">
        <v>23</v>
      </c>
      <c r="B4" s="65" t="s">
        <v>83</v>
      </c>
      <c r="C4" s="34" t="s">
        <v>25</v>
      </c>
      <c r="D4" s="34"/>
      <c r="E4" s="50"/>
      <c r="F4" s="36"/>
      <c r="G4" s="104"/>
    </row>
    <row r="5" spans="1:7" ht="23.25" customHeight="1" x14ac:dyDescent="0.25">
      <c r="A5" s="10"/>
      <c r="B5" s="58"/>
      <c r="C5" s="2"/>
      <c r="D5" s="2" t="s">
        <v>92</v>
      </c>
      <c r="E5" s="91"/>
      <c r="F5" s="37">
        <f>IF(E5&gt;30,15, E5/2)</f>
        <v>0</v>
      </c>
      <c r="G5" s="102"/>
    </row>
    <row r="6" spans="1:7" ht="27.75" customHeight="1" thickBot="1" x14ac:dyDescent="0.3">
      <c r="A6" s="10"/>
      <c r="B6" s="58"/>
      <c r="C6" s="2"/>
      <c r="D6" s="2" t="s">
        <v>92</v>
      </c>
      <c r="E6" s="91"/>
      <c r="F6" s="37">
        <f>IF(E6&gt;30,15, E6/2)</f>
        <v>0</v>
      </c>
      <c r="G6" s="92"/>
    </row>
    <row r="7" spans="1:7" ht="26.25" customHeight="1" thickBot="1" x14ac:dyDescent="0.3">
      <c r="A7" s="10"/>
      <c r="B7" s="58"/>
      <c r="C7" s="2"/>
      <c r="E7" s="91"/>
      <c r="F7" s="100">
        <f>IF(SUM(F5:F6)&gt;15,"15", SUM(F5:F6))</f>
        <v>0</v>
      </c>
      <c r="G7" s="102"/>
    </row>
    <row r="8" spans="1:7" ht="16.5" thickBot="1" x14ac:dyDescent="0.3">
      <c r="A8" s="62"/>
      <c r="B8" s="65" t="s">
        <v>34</v>
      </c>
      <c r="C8" s="34" t="s">
        <v>25</v>
      </c>
      <c r="D8" s="34"/>
      <c r="E8" s="50"/>
      <c r="F8" s="61"/>
      <c r="G8" s="102"/>
    </row>
    <row r="9" spans="1:7" ht="30" customHeight="1" x14ac:dyDescent="0.25">
      <c r="A9" s="63"/>
      <c r="B9" s="58"/>
      <c r="C9" s="2"/>
      <c r="D9" s="2" t="s">
        <v>92</v>
      </c>
      <c r="E9" s="91"/>
      <c r="F9" s="37">
        <f>IF(E9&gt;30,15, E9/2)</f>
        <v>0</v>
      </c>
      <c r="G9" s="92"/>
    </row>
    <row r="10" spans="1:7" ht="28.5" customHeight="1" thickBot="1" x14ac:dyDescent="0.3">
      <c r="A10" s="63"/>
      <c r="B10" s="58"/>
      <c r="C10" s="2"/>
      <c r="D10" s="2" t="s">
        <v>92</v>
      </c>
      <c r="E10" s="91"/>
      <c r="F10" s="37">
        <f>IF(E10&gt;30,15, E10/2)</f>
        <v>0</v>
      </c>
      <c r="G10" s="92"/>
    </row>
    <row r="11" spans="1:7" ht="24.75" customHeight="1" thickBot="1" x14ac:dyDescent="0.3">
      <c r="A11" s="3"/>
      <c r="B11" s="59"/>
      <c r="C11" s="64"/>
      <c r="D11" s="2"/>
      <c r="E11" s="91"/>
      <c r="F11" s="100">
        <f>IF(SUM(F9:F10)&gt;15,"15", SUM(F9:F10))</f>
        <v>0</v>
      </c>
      <c r="G11" s="103"/>
    </row>
    <row r="12" spans="1:7" ht="34.5" customHeight="1" thickBot="1" x14ac:dyDescent="0.3">
      <c r="A12" s="8" t="s">
        <v>24</v>
      </c>
      <c r="B12" s="52"/>
      <c r="C12" s="9"/>
      <c r="D12" s="9"/>
      <c r="E12" s="52"/>
      <c r="F12" s="101">
        <f>IF(F7+F11&gt;15,15,F7+F11)</f>
        <v>0</v>
      </c>
      <c r="G12" s="105" t="str">
        <f>IF((SUM(F5:F6,F9:F10)&gt;=15),"CH máxima já atingida","CH máxima não atingida")</f>
        <v>CH máxima não atingida</v>
      </c>
    </row>
  </sheetData>
  <sheetProtection algorithmName="SHA-512" hashValue="FsVKM8vpt/EoVIMn2VUms7wC8CD4gqW9U1iAYMjDMnRcqh/p/sqB4OkkzOc1Rt427Dc0UhuT2wlxlX0S3rXavQ==" saltValue="qqj00CDd6+Oo1jsDYB7ljw==" spinCount="100000" sheet="1" objects="1" scenarios="1" selectLockedCells="1"/>
  <mergeCells count="7">
    <mergeCell ref="G2:G3"/>
    <mergeCell ref="A2:A3"/>
    <mergeCell ref="B2:B3"/>
    <mergeCell ref="C2:C3"/>
    <mergeCell ref="D2:D3"/>
    <mergeCell ref="E2:E3"/>
    <mergeCell ref="F2:F3"/>
  </mergeCells>
  <conditionalFormatting sqref="G12">
    <cfRule type="containsText" dxfId="27" priority="1" operator="containsText" text="não">
      <formula>NOT(ISERROR(SEARCH("não",G12)))</formula>
    </cfRule>
    <cfRule type="containsText" dxfId="26" priority="2" stopIfTrue="1" operator="containsText" text="já">
      <formula>NOT(ISERROR(SEARCH("já",G12)))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7"/>
  <sheetViews>
    <sheetView topLeftCell="B28" zoomScale="70" zoomScaleNormal="70" workbookViewId="0">
      <selection activeCell="E31" sqref="E31"/>
    </sheetView>
  </sheetViews>
  <sheetFormatPr defaultRowHeight="15" x14ac:dyDescent="0.25"/>
  <cols>
    <col min="1" max="1" width="55.140625" bestFit="1" customWidth="1"/>
    <col min="2" max="2" width="91.7109375" style="48" bestFit="1" customWidth="1"/>
    <col min="3" max="3" width="43" style="1" bestFit="1" customWidth="1"/>
    <col min="4" max="4" width="32.140625" style="1" customWidth="1"/>
    <col min="5" max="5" width="38.85546875" style="49" customWidth="1"/>
    <col min="6" max="6" width="26.7109375" style="13" customWidth="1"/>
    <col min="7" max="7" width="24" style="1" customWidth="1"/>
  </cols>
  <sheetData>
    <row r="1" spans="1:9" ht="15.75" thickBot="1" x14ac:dyDescent="0.3"/>
    <row r="2" spans="1:9" ht="15.75" x14ac:dyDescent="0.25">
      <c r="A2" s="115" t="s">
        <v>0</v>
      </c>
      <c r="B2" s="147" t="s">
        <v>1</v>
      </c>
      <c r="C2" s="115" t="s">
        <v>9</v>
      </c>
      <c r="D2" s="115" t="s">
        <v>10</v>
      </c>
      <c r="E2" s="149" t="s">
        <v>97</v>
      </c>
      <c r="F2" s="151" t="s">
        <v>3</v>
      </c>
      <c r="G2" s="157" t="s">
        <v>4</v>
      </c>
      <c r="H2" s="3"/>
      <c r="I2" s="3"/>
    </row>
    <row r="3" spans="1:9" ht="38.25" customHeight="1" thickBot="1" x14ac:dyDescent="0.3">
      <c r="A3" s="116"/>
      <c r="B3" s="154"/>
      <c r="C3" s="153"/>
      <c r="D3" s="153"/>
      <c r="E3" s="155"/>
      <c r="F3" s="156"/>
      <c r="G3" s="158"/>
      <c r="H3" s="3"/>
      <c r="I3" s="3"/>
    </row>
    <row r="4" spans="1:9" ht="16.5" thickBot="1" x14ac:dyDescent="0.3">
      <c r="A4" s="159" t="s">
        <v>26</v>
      </c>
      <c r="B4" s="76" t="s">
        <v>45</v>
      </c>
      <c r="C4" s="70" t="s">
        <v>27</v>
      </c>
      <c r="D4" s="71"/>
      <c r="E4" s="79"/>
      <c r="F4" s="74"/>
      <c r="G4" s="96"/>
      <c r="H4" s="3"/>
      <c r="I4" s="3"/>
    </row>
    <row r="5" spans="1:9" ht="32.25" customHeight="1" thickBot="1" x14ac:dyDescent="0.3">
      <c r="A5" s="160"/>
      <c r="D5" s="21">
        <v>8</v>
      </c>
      <c r="E5" s="51"/>
      <c r="F5" s="37">
        <f>IF(E5&lt;=40, E5/D5,40/D5)</f>
        <v>0</v>
      </c>
      <c r="G5" s="92" t="str">
        <f>IF(F5&gt;5, "Erro","OK")</f>
        <v>OK</v>
      </c>
      <c r="H5" s="3"/>
      <c r="I5" s="3"/>
    </row>
    <row r="6" spans="1:9" ht="27" customHeight="1" thickBot="1" x14ac:dyDescent="0.3">
      <c r="A6" s="66"/>
      <c r="E6" s="51"/>
      <c r="F6" s="95">
        <f>IF(SUM(E5:E5)&gt;40,5,SUM(F5:F5))</f>
        <v>0</v>
      </c>
      <c r="G6" s="93"/>
      <c r="H6" s="3"/>
      <c r="I6" s="3"/>
    </row>
    <row r="7" spans="1:9" ht="16.5" thickBot="1" x14ac:dyDescent="0.3">
      <c r="A7" s="67"/>
      <c r="B7" s="78" t="s">
        <v>46</v>
      </c>
      <c r="C7" s="70" t="s">
        <v>27</v>
      </c>
      <c r="D7" s="71"/>
      <c r="E7" s="80"/>
      <c r="F7" s="74"/>
      <c r="G7" s="96"/>
      <c r="H7" s="3"/>
      <c r="I7" s="3"/>
    </row>
    <row r="8" spans="1:9" ht="33.75" customHeight="1" x14ac:dyDescent="0.25">
      <c r="A8" s="66"/>
      <c r="B8" s="77"/>
      <c r="C8" s="2"/>
      <c r="D8" s="21">
        <v>10</v>
      </c>
      <c r="E8" s="51"/>
      <c r="F8" s="37">
        <f>IF(E8&lt;=50, E8/D8,50/D8)</f>
        <v>0</v>
      </c>
      <c r="G8" s="92" t="str">
        <f>IF(F8&gt;5, "Erro","OK")</f>
        <v>OK</v>
      </c>
    </row>
    <row r="9" spans="1:9" ht="38.25" customHeight="1" x14ac:dyDescent="0.25">
      <c r="A9" s="66"/>
      <c r="B9" s="77"/>
      <c r="C9" s="2"/>
      <c r="D9" s="21">
        <v>10</v>
      </c>
      <c r="E9" s="51"/>
      <c r="F9" s="37">
        <f t="shared" ref="F9:F12" si="0">IF(E9&lt;=50, E9/D9,50/D9)</f>
        <v>0</v>
      </c>
      <c r="G9" s="92" t="str">
        <f>IF(F9&gt;5, "Erro","OK")</f>
        <v>OK</v>
      </c>
    </row>
    <row r="10" spans="1:9" ht="38.25" customHeight="1" x14ac:dyDescent="0.25">
      <c r="A10" s="66"/>
      <c r="B10" s="77"/>
      <c r="C10" s="2"/>
      <c r="D10" s="21">
        <v>10</v>
      </c>
      <c r="E10" s="51"/>
      <c r="F10" s="37">
        <f>IF(E10&lt;=50, E10/D10,50/D10)</f>
        <v>0</v>
      </c>
      <c r="G10" s="92" t="str">
        <f>IF(F10&gt;5, "Erro","OK")</f>
        <v>OK</v>
      </c>
    </row>
    <row r="11" spans="1:9" ht="34.5" customHeight="1" x14ac:dyDescent="0.25">
      <c r="A11" s="66"/>
      <c r="B11" s="77"/>
      <c r="C11" s="2"/>
      <c r="D11" s="21">
        <v>10</v>
      </c>
      <c r="E11" s="51"/>
      <c r="F11" s="37">
        <f>IF(E11&lt;=50, E11/D11,50/D11)</f>
        <v>0</v>
      </c>
      <c r="G11" s="92" t="str">
        <f>IF(F11&gt;5, "Erro","OK")</f>
        <v>OK</v>
      </c>
    </row>
    <row r="12" spans="1:9" ht="35.25" customHeight="1" thickBot="1" x14ac:dyDescent="0.3">
      <c r="A12" s="66"/>
      <c r="B12" s="77"/>
      <c r="C12" s="2"/>
      <c r="D12" s="21">
        <v>10</v>
      </c>
      <c r="E12" s="51"/>
      <c r="F12" s="37">
        <f t="shared" si="0"/>
        <v>0</v>
      </c>
      <c r="G12" s="92" t="str">
        <f>IF(F12&gt;5, "Erro","OK")</f>
        <v>OK</v>
      </c>
    </row>
    <row r="13" spans="1:9" ht="43.5" customHeight="1" thickBot="1" x14ac:dyDescent="0.3">
      <c r="A13" s="66"/>
      <c r="B13" s="77"/>
      <c r="C13" s="2"/>
      <c r="D13" s="21"/>
      <c r="E13" s="51"/>
      <c r="F13" s="95">
        <f>IF(SUM(F8:F12)&gt;15,15,SUM(F8:F12))</f>
        <v>0</v>
      </c>
      <c r="G13" s="93"/>
      <c r="H13" s="3"/>
      <c r="I13" s="3"/>
    </row>
    <row r="14" spans="1:9" ht="16.5" thickBot="1" x14ac:dyDescent="0.3">
      <c r="A14" s="68"/>
      <c r="B14" s="78" t="s">
        <v>47</v>
      </c>
      <c r="C14" s="70" t="s">
        <v>27</v>
      </c>
      <c r="D14" s="72"/>
      <c r="E14" s="80"/>
      <c r="F14" s="74"/>
      <c r="G14" s="96"/>
      <c r="H14" s="3"/>
      <c r="I14" s="3"/>
    </row>
    <row r="15" spans="1:9" ht="33.75" customHeight="1" x14ac:dyDescent="0.25">
      <c r="A15" s="3"/>
      <c r="B15" s="77"/>
      <c r="C15" s="2"/>
      <c r="D15" s="21">
        <v>10</v>
      </c>
      <c r="E15" s="51"/>
      <c r="F15" s="37">
        <f>IF(E15&lt;=30, E15/D15,30/D15)</f>
        <v>0</v>
      </c>
      <c r="G15" s="92" t="str">
        <f>IF(F15&gt;3, "Erro","OK")</f>
        <v>OK</v>
      </c>
      <c r="H15" s="3"/>
      <c r="I15" s="3"/>
    </row>
    <row r="16" spans="1:9" ht="37.5" customHeight="1" x14ac:dyDescent="0.25">
      <c r="A16" s="3"/>
      <c r="B16" s="77"/>
      <c r="C16" s="2"/>
      <c r="D16" s="21">
        <v>10</v>
      </c>
      <c r="E16" s="51"/>
      <c r="F16" s="37">
        <f t="shared" ref="F16:F19" si="1">IF(E16&lt;=30, E16/D16,30/D16)</f>
        <v>0</v>
      </c>
      <c r="G16" s="92" t="str">
        <f t="shared" ref="G16:G19" si="2">IF(F16&gt;3, "Erro","OK")</f>
        <v>OK</v>
      </c>
      <c r="H16" s="3"/>
      <c r="I16" s="3"/>
    </row>
    <row r="17" spans="1:9" ht="36.75" customHeight="1" x14ac:dyDescent="0.25">
      <c r="A17" s="3"/>
      <c r="B17" s="77"/>
      <c r="C17" s="2"/>
      <c r="D17" s="21">
        <v>10</v>
      </c>
      <c r="E17" s="51"/>
      <c r="F17" s="37">
        <f t="shared" si="1"/>
        <v>0</v>
      </c>
      <c r="G17" s="92" t="str">
        <f t="shared" si="2"/>
        <v>OK</v>
      </c>
      <c r="H17" s="3"/>
      <c r="I17" s="3"/>
    </row>
    <row r="18" spans="1:9" ht="32.25" customHeight="1" x14ac:dyDescent="0.25">
      <c r="A18" s="3"/>
      <c r="B18" s="77"/>
      <c r="C18" s="2"/>
      <c r="D18" s="21">
        <v>10</v>
      </c>
      <c r="E18" s="51"/>
      <c r="F18" s="37">
        <f t="shared" si="1"/>
        <v>0</v>
      </c>
      <c r="G18" s="92" t="str">
        <f t="shared" si="2"/>
        <v>OK</v>
      </c>
      <c r="H18" s="3"/>
      <c r="I18" s="3"/>
    </row>
    <row r="19" spans="1:9" ht="37.5" customHeight="1" thickBot="1" x14ac:dyDescent="0.3">
      <c r="A19" s="3"/>
      <c r="B19" s="77"/>
      <c r="C19" s="2"/>
      <c r="D19" s="21">
        <v>10</v>
      </c>
      <c r="E19" s="51"/>
      <c r="F19" s="37">
        <f t="shared" si="1"/>
        <v>0</v>
      </c>
      <c r="G19" s="92" t="str">
        <f t="shared" si="2"/>
        <v>OK</v>
      </c>
      <c r="H19" s="3"/>
      <c r="I19" s="3"/>
    </row>
    <row r="20" spans="1:9" ht="36.75" customHeight="1" thickBot="1" x14ac:dyDescent="0.3">
      <c r="A20" s="3"/>
      <c r="B20" s="77"/>
      <c r="C20" s="2"/>
      <c r="D20" s="21"/>
      <c r="E20" s="51"/>
      <c r="F20" s="95">
        <f>IF(SUM(F15:F19)&gt;15,15,SUM(F15:F19))</f>
        <v>0</v>
      </c>
      <c r="G20" s="93"/>
      <c r="H20" s="3"/>
      <c r="I20" s="3"/>
    </row>
    <row r="21" spans="1:9" ht="32.25" thickBot="1" x14ac:dyDescent="0.3">
      <c r="A21" s="68"/>
      <c r="B21" s="78" t="s">
        <v>48</v>
      </c>
      <c r="C21" s="73" t="s">
        <v>84</v>
      </c>
      <c r="D21" s="72"/>
      <c r="E21" s="80"/>
      <c r="F21" s="74"/>
      <c r="G21" s="96"/>
      <c r="H21" s="3"/>
      <c r="I21" s="3"/>
    </row>
    <row r="22" spans="1:9" ht="28.5" customHeight="1" x14ac:dyDescent="0.25">
      <c r="A22" s="3"/>
      <c r="B22" s="77"/>
      <c r="C22" s="64"/>
      <c r="D22" s="21">
        <v>10</v>
      </c>
      <c r="E22" s="51"/>
      <c r="F22" s="37">
        <f>IF(E22&lt;=100, E22/D22,10)</f>
        <v>0</v>
      </c>
      <c r="G22" s="92" t="str">
        <f>IF(F22&gt;10, "Erro","OK")</f>
        <v>OK</v>
      </c>
      <c r="H22" s="3"/>
      <c r="I22" s="3"/>
    </row>
    <row r="23" spans="1:9" ht="29.25" customHeight="1" x14ac:dyDescent="0.25">
      <c r="A23" s="3"/>
      <c r="B23" s="77"/>
      <c r="C23" s="64"/>
      <c r="D23" s="21">
        <v>10</v>
      </c>
      <c r="E23" s="51"/>
      <c r="F23" s="37">
        <f t="shared" ref="F23:F28" si="3">IF(E23&lt;=100, E23/D23,10)</f>
        <v>0</v>
      </c>
      <c r="G23" s="92" t="str">
        <f t="shared" ref="G23:G28" si="4">IF(F23&gt;10, "Erro","OK")</f>
        <v>OK</v>
      </c>
      <c r="H23" s="3"/>
      <c r="I23" s="3"/>
    </row>
    <row r="24" spans="1:9" ht="25.5" customHeight="1" x14ac:dyDescent="0.25">
      <c r="A24" s="3"/>
      <c r="B24" s="77"/>
      <c r="C24" s="64"/>
      <c r="D24" s="21">
        <v>10</v>
      </c>
      <c r="E24" s="51"/>
      <c r="F24" s="37">
        <f t="shared" si="3"/>
        <v>0</v>
      </c>
      <c r="G24" s="92" t="str">
        <f t="shared" si="4"/>
        <v>OK</v>
      </c>
      <c r="H24" s="3"/>
      <c r="I24" s="3"/>
    </row>
    <row r="25" spans="1:9" ht="30.75" customHeight="1" x14ac:dyDescent="0.25">
      <c r="A25" s="3"/>
      <c r="B25" s="77"/>
      <c r="C25" s="64"/>
      <c r="D25" s="21">
        <v>10</v>
      </c>
      <c r="E25" s="51"/>
      <c r="F25" s="37">
        <f t="shared" si="3"/>
        <v>0</v>
      </c>
      <c r="G25" s="92" t="str">
        <f t="shared" si="4"/>
        <v>OK</v>
      </c>
      <c r="H25" s="3"/>
      <c r="I25" s="3"/>
    </row>
    <row r="26" spans="1:9" ht="30" customHeight="1" x14ac:dyDescent="0.25">
      <c r="A26" s="3"/>
      <c r="B26" s="77"/>
      <c r="C26" s="64"/>
      <c r="D26" s="21">
        <v>10</v>
      </c>
      <c r="E26" s="51"/>
      <c r="F26" s="37">
        <f t="shared" si="3"/>
        <v>0</v>
      </c>
      <c r="G26" s="92" t="str">
        <f t="shared" si="4"/>
        <v>OK</v>
      </c>
      <c r="H26" s="3"/>
      <c r="I26" s="3"/>
    </row>
    <row r="27" spans="1:9" ht="27.75" customHeight="1" x14ac:dyDescent="0.25">
      <c r="A27" s="3"/>
      <c r="B27" s="77"/>
      <c r="C27" s="64"/>
      <c r="D27" s="21">
        <v>10</v>
      </c>
      <c r="E27" s="51"/>
      <c r="F27" s="37">
        <f t="shared" si="3"/>
        <v>0</v>
      </c>
      <c r="G27" s="92" t="str">
        <f t="shared" si="4"/>
        <v>OK</v>
      </c>
      <c r="H27" s="3"/>
      <c r="I27" s="3"/>
    </row>
    <row r="28" spans="1:9" ht="30.75" customHeight="1" thickBot="1" x14ac:dyDescent="0.3">
      <c r="A28" s="3"/>
      <c r="B28" s="77"/>
      <c r="C28" s="2"/>
      <c r="D28" s="21">
        <v>10</v>
      </c>
      <c r="E28" s="51"/>
      <c r="F28" s="37">
        <f t="shared" si="3"/>
        <v>0</v>
      </c>
      <c r="G28" s="92" t="str">
        <f t="shared" si="4"/>
        <v>OK</v>
      </c>
      <c r="H28" s="3"/>
      <c r="I28" s="3"/>
    </row>
    <row r="29" spans="1:9" ht="39" customHeight="1" thickBot="1" x14ac:dyDescent="0.3">
      <c r="E29" s="51"/>
      <c r="F29" s="95">
        <f>IF(SUM(F22:F28)&gt;10,10,SUM(F22:F28))</f>
        <v>0</v>
      </c>
      <c r="G29" s="97"/>
    </row>
    <row r="30" spans="1:9" ht="32.25" thickBot="1" x14ac:dyDescent="0.3">
      <c r="A30" s="69"/>
      <c r="B30" s="78" t="s">
        <v>49</v>
      </c>
      <c r="C30" s="70" t="s">
        <v>20</v>
      </c>
      <c r="D30" s="71"/>
      <c r="E30" s="80"/>
      <c r="F30" s="74"/>
      <c r="G30" s="98"/>
    </row>
    <row r="31" spans="1:9" ht="33.75" customHeight="1" x14ac:dyDescent="0.25">
      <c r="B31" s="77"/>
      <c r="C31" s="2"/>
      <c r="D31" s="2">
        <v>1</v>
      </c>
      <c r="E31" s="51"/>
      <c r="F31" s="37" t="str">
        <f>IF(E31=1,"1","0")</f>
        <v>0</v>
      </c>
      <c r="G31" s="92" t="str">
        <f>IF(E31&gt;1, "Erro","OK")</f>
        <v>OK</v>
      </c>
    </row>
    <row r="32" spans="1:9" ht="30" customHeight="1" x14ac:dyDescent="0.25">
      <c r="B32" s="77"/>
      <c r="C32" s="2"/>
      <c r="D32" s="21">
        <v>1</v>
      </c>
      <c r="E32" s="51"/>
      <c r="F32" s="37" t="str">
        <f t="shared" ref="F32:F35" si="5">IF(E32=1,"1","0")</f>
        <v>0</v>
      </c>
      <c r="G32" s="92" t="str">
        <f t="shared" ref="G32:G35" si="6">IF(E32&gt;1, "Erro","OK")</f>
        <v>OK</v>
      </c>
    </row>
    <row r="33" spans="1:7" ht="30.75" customHeight="1" x14ac:dyDescent="0.25">
      <c r="B33" s="77"/>
      <c r="C33" s="2"/>
      <c r="D33" s="2">
        <v>1</v>
      </c>
      <c r="E33" s="51"/>
      <c r="F33" s="37" t="str">
        <f t="shared" si="5"/>
        <v>0</v>
      </c>
      <c r="G33" s="92" t="str">
        <f t="shared" si="6"/>
        <v>OK</v>
      </c>
    </row>
    <row r="34" spans="1:7" ht="31.5" customHeight="1" x14ac:dyDescent="0.25">
      <c r="B34" s="77"/>
      <c r="C34" s="2"/>
      <c r="D34" s="2">
        <v>1</v>
      </c>
      <c r="E34" s="51"/>
      <c r="F34" s="37" t="str">
        <f t="shared" si="5"/>
        <v>0</v>
      </c>
      <c r="G34" s="92" t="str">
        <f t="shared" si="6"/>
        <v>OK</v>
      </c>
    </row>
    <row r="35" spans="1:7" ht="31.5" customHeight="1" thickBot="1" x14ac:dyDescent="0.3">
      <c r="D35" s="2">
        <v>1</v>
      </c>
      <c r="E35" s="51"/>
      <c r="F35" s="37" t="str">
        <f t="shared" si="5"/>
        <v>0</v>
      </c>
      <c r="G35" s="92" t="str">
        <f t="shared" si="6"/>
        <v>OK</v>
      </c>
    </row>
    <row r="36" spans="1:7" ht="39" customHeight="1" thickBot="1" x14ac:dyDescent="0.3">
      <c r="E36" s="51"/>
      <c r="F36" s="95">
        <f>(F35+F34+F33+F32+F31)</f>
        <v>0</v>
      </c>
      <c r="G36" s="97"/>
    </row>
    <row r="37" spans="1:7" ht="39" customHeight="1" thickBot="1" x14ac:dyDescent="0.3">
      <c r="A37" s="8" t="s">
        <v>28</v>
      </c>
      <c r="B37" s="52"/>
      <c r="C37" s="9"/>
      <c r="D37" s="9"/>
      <c r="E37" s="52"/>
      <c r="F37" s="94">
        <f>(F6+F13+F20+F29+F36)</f>
        <v>0</v>
      </c>
      <c r="G37" s="46"/>
    </row>
  </sheetData>
  <sheetProtection algorithmName="SHA-512" hashValue="c1z5xJZH/S9hQaOj3Lk8m66JVShbt4GA7dl07qx9xWVivw9P+ERmQpV1z6pw4HCD8xnCgNN9ZTXEDIk+CmrtbQ==" saltValue="puYCGH/52q4wj5SbhFLEWw==" spinCount="100000" sheet="1" selectLockedCells="1"/>
  <mergeCells count="8">
    <mergeCell ref="G2:G3"/>
    <mergeCell ref="A4:A5"/>
    <mergeCell ref="A2:A3"/>
    <mergeCell ref="B2:B3"/>
    <mergeCell ref="C2:C3"/>
    <mergeCell ref="D2:D3"/>
    <mergeCell ref="E2:E3"/>
    <mergeCell ref="F2:F3"/>
  </mergeCells>
  <conditionalFormatting sqref="G22:G28">
    <cfRule type="containsText" dxfId="25" priority="21" operator="containsText" text="OK">
      <formula>NOT(ISERROR(SEARCH("OK",G22)))</formula>
    </cfRule>
    <cfRule type="containsText" dxfId="24" priority="22" operator="containsText" text="Erro">
      <formula>NOT(ISERROR(SEARCH("Erro",G22)))</formula>
    </cfRule>
  </conditionalFormatting>
  <conditionalFormatting sqref="G15:G19">
    <cfRule type="containsText" dxfId="23" priority="7" operator="containsText" text="OK">
      <formula>NOT(ISERROR(SEARCH("OK",G15)))</formula>
    </cfRule>
    <cfRule type="containsText" dxfId="22" priority="8" operator="containsText" text="Erro">
      <formula>NOT(ISERROR(SEARCH("Erro",G15)))</formula>
    </cfRule>
  </conditionalFormatting>
  <conditionalFormatting sqref="G8:G12">
    <cfRule type="containsText" dxfId="21" priority="5" operator="containsText" text="OK">
      <formula>NOT(ISERROR(SEARCH("OK",G8)))</formula>
    </cfRule>
    <cfRule type="containsText" dxfId="20" priority="6" operator="containsText" text="Erro">
      <formula>NOT(ISERROR(SEARCH("Erro",G8)))</formula>
    </cfRule>
  </conditionalFormatting>
  <conditionalFormatting sqref="G5">
    <cfRule type="containsText" dxfId="19" priority="3" operator="containsText" text="OK">
      <formula>NOT(ISERROR(SEARCH("OK",G5)))</formula>
    </cfRule>
    <cfRule type="containsText" dxfId="18" priority="4" operator="containsText" text="Erro">
      <formula>NOT(ISERROR(SEARCH("Erro",G5)))</formula>
    </cfRule>
  </conditionalFormatting>
  <conditionalFormatting sqref="G31:G35">
    <cfRule type="containsText" dxfId="17" priority="1" operator="containsText" text="OK">
      <formula>NOT(ISERROR(SEARCH("OK",G31)))</formula>
    </cfRule>
    <cfRule type="containsText" dxfId="16" priority="2" operator="containsText" text="Erro">
      <formula>NOT(ISERROR(SEARCH("Erro",G31)))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6"/>
  <sheetViews>
    <sheetView topLeftCell="B10" zoomScale="60" zoomScaleNormal="60" workbookViewId="0">
      <selection activeCell="E43" sqref="E43"/>
    </sheetView>
  </sheetViews>
  <sheetFormatPr defaultRowHeight="15" x14ac:dyDescent="0.25"/>
  <cols>
    <col min="1" max="1" width="55.140625" bestFit="1" customWidth="1"/>
    <col min="2" max="2" width="116.5703125" style="48" bestFit="1" customWidth="1"/>
    <col min="3" max="3" width="43" style="1" bestFit="1" customWidth="1"/>
    <col min="4" max="4" width="32.140625" style="1" customWidth="1"/>
    <col min="5" max="5" width="43.42578125" style="49" customWidth="1"/>
    <col min="6" max="6" width="29.5703125" style="13" customWidth="1"/>
    <col min="7" max="7" width="18.28515625" style="1" bestFit="1" customWidth="1"/>
  </cols>
  <sheetData>
    <row r="1" spans="1:8" ht="15.75" thickBot="1" x14ac:dyDescent="0.3"/>
    <row r="2" spans="1:8" ht="15.75" x14ac:dyDescent="0.25">
      <c r="A2" s="115" t="s">
        <v>0</v>
      </c>
      <c r="B2" s="147" t="s">
        <v>1</v>
      </c>
      <c r="C2" s="115" t="s">
        <v>9</v>
      </c>
      <c r="D2" s="115" t="s">
        <v>10</v>
      </c>
      <c r="E2" s="149" t="s">
        <v>13</v>
      </c>
      <c r="F2" s="151" t="s">
        <v>3</v>
      </c>
      <c r="G2" s="115" t="s">
        <v>4</v>
      </c>
      <c r="H2" s="3"/>
    </row>
    <row r="3" spans="1:8" ht="38.25" customHeight="1" thickBot="1" x14ac:dyDescent="0.3">
      <c r="A3" s="153"/>
      <c r="B3" s="154"/>
      <c r="C3" s="153"/>
      <c r="D3" s="153"/>
      <c r="E3" s="155"/>
      <c r="F3" s="156"/>
      <c r="G3" s="153"/>
      <c r="H3" s="3"/>
    </row>
    <row r="4" spans="1:8" s="10" customFormat="1" ht="16.5" thickBot="1" x14ac:dyDescent="0.3">
      <c r="A4" s="81" t="s">
        <v>29</v>
      </c>
      <c r="B4" s="85" t="s">
        <v>98</v>
      </c>
      <c r="C4" s="82" t="s">
        <v>21</v>
      </c>
      <c r="D4" s="70"/>
      <c r="E4" s="80"/>
      <c r="F4" s="74"/>
      <c r="G4" s="75"/>
    </row>
    <row r="5" spans="1:8" ht="32.25" customHeight="1" x14ac:dyDescent="0.25">
      <c r="A5" s="3"/>
      <c r="B5" s="59"/>
      <c r="C5" s="2"/>
      <c r="D5" s="2">
        <v>15</v>
      </c>
      <c r="E5" s="51"/>
      <c r="F5" s="37">
        <f>IF(E5&lt;=2, E5*D5,2*D5)</f>
        <v>0</v>
      </c>
      <c r="G5" s="43" t="str">
        <f>IF(E5&gt;2, "Erro","OK")</f>
        <v>OK</v>
      </c>
    </row>
    <row r="6" spans="1:8" ht="33" customHeight="1" thickBot="1" x14ac:dyDescent="0.3">
      <c r="A6" s="3"/>
      <c r="B6" s="59"/>
      <c r="C6" s="2"/>
      <c r="D6" s="2">
        <v>15</v>
      </c>
      <c r="E6" s="51"/>
      <c r="F6" s="37">
        <f>IF(E6&lt;=2, E6*D6,2*D6)</f>
        <v>0</v>
      </c>
      <c r="G6" s="43" t="str">
        <f>IF(E6&gt;2, "Erro","OK")</f>
        <v>OK</v>
      </c>
    </row>
    <row r="7" spans="1:8" ht="36.75" customHeight="1" thickBot="1" x14ac:dyDescent="0.3">
      <c r="A7" s="3"/>
      <c r="B7" s="59"/>
      <c r="C7" s="2"/>
      <c r="D7" s="2"/>
      <c r="E7" s="51"/>
      <c r="F7" s="38">
        <f>IF(SUM(E5:E6)&gt;2,30,SUM(F5:F6))</f>
        <v>0</v>
      </c>
      <c r="G7" s="2"/>
    </row>
    <row r="8" spans="1:8" s="10" customFormat="1" ht="16.5" thickBot="1" x14ac:dyDescent="0.3">
      <c r="A8" s="81"/>
      <c r="B8" s="85" t="s">
        <v>99</v>
      </c>
      <c r="C8" s="82" t="s">
        <v>30</v>
      </c>
      <c r="D8" s="70"/>
      <c r="E8" s="80"/>
      <c r="F8" s="74"/>
      <c r="G8" s="75"/>
    </row>
    <row r="9" spans="1:8" ht="29.25" customHeight="1" x14ac:dyDescent="0.25">
      <c r="A9" s="3"/>
      <c r="B9" s="59"/>
      <c r="C9" s="2"/>
      <c r="D9" s="2">
        <v>10</v>
      </c>
      <c r="E9" s="51"/>
      <c r="F9" s="37">
        <f>D9*E9</f>
        <v>0</v>
      </c>
      <c r="G9" s="43" t="str">
        <f>IF(E9&gt;1, "Erro","OK")</f>
        <v>OK</v>
      </c>
    </row>
    <row r="10" spans="1:8" ht="32.25" customHeight="1" thickBot="1" x14ac:dyDescent="0.3">
      <c r="A10" s="3"/>
      <c r="B10" s="59"/>
      <c r="C10" s="2"/>
      <c r="D10" s="2">
        <v>10</v>
      </c>
      <c r="E10" s="51"/>
      <c r="F10" s="37">
        <f>D10*E10</f>
        <v>0</v>
      </c>
      <c r="G10" s="43" t="str">
        <f>IF(E10&gt;1, "Erro","OK")</f>
        <v>OK</v>
      </c>
    </row>
    <row r="11" spans="1:8" ht="31.5" customHeight="1" thickBot="1" x14ac:dyDescent="0.3">
      <c r="A11" s="3"/>
      <c r="B11" s="59"/>
      <c r="C11" s="2"/>
      <c r="D11" s="2"/>
      <c r="E11" s="51"/>
      <c r="F11" s="38">
        <f>IF(SUM(E9:E10)&gt;2,20,SUM(F9:F10))</f>
        <v>0</v>
      </c>
      <c r="G11" s="2"/>
    </row>
    <row r="12" spans="1:8" s="10" customFormat="1" ht="16.5" thickBot="1" x14ac:dyDescent="0.3">
      <c r="A12" s="81"/>
      <c r="B12" s="85" t="s">
        <v>93</v>
      </c>
      <c r="C12" s="82" t="s">
        <v>21</v>
      </c>
      <c r="D12" s="70"/>
      <c r="E12" s="80"/>
      <c r="F12" s="74"/>
      <c r="G12" s="75"/>
    </row>
    <row r="13" spans="1:8" ht="36.75" customHeight="1" x14ac:dyDescent="0.25">
      <c r="A13" s="3"/>
      <c r="B13" s="59"/>
      <c r="C13" s="2"/>
      <c r="D13" s="2">
        <v>15</v>
      </c>
      <c r="E13" s="51"/>
      <c r="F13" s="37">
        <f>IF(E13&gt;2,30,D13*E13)</f>
        <v>0</v>
      </c>
      <c r="G13" s="99" t="str">
        <f>IF(E13&gt;2, "Erro","OK")</f>
        <v>OK</v>
      </c>
    </row>
    <row r="14" spans="1:8" ht="41.25" customHeight="1" thickBot="1" x14ac:dyDescent="0.3">
      <c r="A14" s="3"/>
      <c r="B14" s="59"/>
      <c r="C14" s="2"/>
      <c r="D14" s="2">
        <v>15</v>
      </c>
      <c r="E14" s="51"/>
      <c r="F14" s="37">
        <f>IF(E14&gt;2, 30,D14*E14)</f>
        <v>0</v>
      </c>
      <c r="G14" s="99" t="str">
        <f>IF(E14&gt;2, "Erro","OK")</f>
        <v>OK</v>
      </c>
    </row>
    <row r="15" spans="1:8" ht="33.75" customHeight="1" thickBot="1" x14ac:dyDescent="0.3">
      <c r="A15" s="3"/>
      <c r="B15" s="59"/>
      <c r="C15" s="2"/>
      <c r="D15" s="2"/>
      <c r="E15" s="51"/>
      <c r="F15" s="38">
        <f>IF(SUM(F13:F14)&gt;=30,30,SUM(F13:F14))</f>
        <v>0</v>
      </c>
      <c r="G15" s="2"/>
    </row>
    <row r="16" spans="1:8" ht="16.5" thickBot="1" x14ac:dyDescent="0.3">
      <c r="A16" s="81"/>
      <c r="B16" s="85" t="s">
        <v>100</v>
      </c>
      <c r="C16" s="82" t="s">
        <v>21</v>
      </c>
      <c r="D16" s="70"/>
      <c r="E16" s="80"/>
      <c r="F16" s="74"/>
      <c r="G16" s="75"/>
    </row>
    <row r="17" spans="1:7" ht="38.25" customHeight="1" x14ac:dyDescent="0.25">
      <c r="A17" s="3"/>
      <c r="B17" s="59"/>
      <c r="C17" s="2"/>
      <c r="D17" s="2">
        <v>15</v>
      </c>
      <c r="E17" s="51"/>
      <c r="F17" s="37">
        <f>IF(E17&gt;2, 30,D17*E17)</f>
        <v>0</v>
      </c>
      <c r="G17" s="43" t="str">
        <f>IF(E17&gt;2, "Erro","OK")</f>
        <v>OK</v>
      </c>
    </row>
    <row r="18" spans="1:7" ht="39.75" customHeight="1" thickBot="1" x14ac:dyDescent="0.3">
      <c r="A18" s="3"/>
      <c r="B18" s="59"/>
      <c r="C18" s="2"/>
      <c r="D18" s="2">
        <v>15</v>
      </c>
      <c r="E18" s="51"/>
      <c r="F18" s="37">
        <f>IF(E18&gt;2,30,D18*E18)</f>
        <v>0</v>
      </c>
      <c r="G18" s="43" t="str">
        <f>IF(E18&gt;2, "Erro","OK")</f>
        <v>OK</v>
      </c>
    </row>
    <row r="19" spans="1:7" ht="42.75" customHeight="1" thickBot="1" x14ac:dyDescent="0.3">
      <c r="A19" s="3"/>
      <c r="B19" s="59"/>
      <c r="C19" s="2"/>
      <c r="D19" s="2"/>
      <c r="E19" s="51"/>
      <c r="F19" s="38">
        <f>IF(SUM(F17:F18)&gt;30,30,SUM(F17:F18))</f>
        <v>0</v>
      </c>
      <c r="G19" s="2"/>
    </row>
    <row r="20" spans="1:7" ht="16.5" thickBot="1" x14ac:dyDescent="0.3">
      <c r="A20" s="81"/>
      <c r="B20" s="85" t="s">
        <v>101</v>
      </c>
      <c r="C20" s="82" t="s">
        <v>21</v>
      </c>
      <c r="D20" s="70"/>
      <c r="E20" s="80"/>
      <c r="F20" s="74"/>
      <c r="G20" s="84"/>
    </row>
    <row r="21" spans="1:7" ht="34.5" customHeight="1" x14ac:dyDescent="0.25">
      <c r="A21" s="3"/>
      <c r="B21" s="59"/>
      <c r="C21" s="2"/>
      <c r="D21" s="2">
        <v>5</v>
      </c>
      <c r="E21" s="51"/>
      <c r="F21" s="37">
        <f>IF(E21&lt;=2, E21*D21,2*D21)</f>
        <v>0</v>
      </c>
      <c r="G21" s="43" t="str">
        <f>IF(E21&gt;2, "Erro","OK")</f>
        <v>OK</v>
      </c>
    </row>
    <row r="22" spans="1:7" ht="33" customHeight="1" x14ac:dyDescent="0.25">
      <c r="A22" s="3"/>
      <c r="B22" s="59"/>
      <c r="C22" s="2"/>
      <c r="D22" s="2">
        <v>5</v>
      </c>
      <c r="E22" s="51"/>
      <c r="F22" s="37">
        <f>IF(E22&lt;=2, E22*D22,2*D22)</f>
        <v>0</v>
      </c>
      <c r="G22" s="43" t="str">
        <f>IF(E22&gt;2, "Erro","OK")</f>
        <v>OK</v>
      </c>
    </row>
    <row r="23" spans="1:7" ht="33.75" customHeight="1" thickBot="1" x14ac:dyDescent="0.3">
      <c r="A23" s="3"/>
      <c r="B23" s="59"/>
      <c r="C23" s="2"/>
      <c r="D23" s="2">
        <v>5</v>
      </c>
      <c r="E23" s="51"/>
      <c r="F23" s="37">
        <f>IF(E23&lt;=2, E23*D23,2*D23)</f>
        <v>0</v>
      </c>
      <c r="G23" s="43" t="str">
        <f>IF(E23&gt;2, "Erro","OK")</f>
        <v>OK</v>
      </c>
    </row>
    <row r="24" spans="1:7" ht="33" customHeight="1" thickBot="1" x14ac:dyDescent="0.3">
      <c r="A24" s="3"/>
      <c r="B24" s="59"/>
      <c r="C24" s="2"/>
      <c r="D24" s="2"/>
      <c r="E24" s="51"/>
      <c r="F24" s="38">
        <f>IF(SUM(F21:F23)&gt;15,15,SUM(F21:F23))</f>
        <v>0</v>
      </c>
      <c r="G24" s="2"/>
    </row>
    <row r="25" spans="1:7" ht="16.5" thickBot="1" x14ac:dyDescent="0.3">
      <c r="A25" s="81"/>
      <c r="B25" s="85" t="s">
        <v>64</v>
      </c>
      <c r="C25" s="82" t="s">
        <v>32</v>
      </c>
      <c r="D25" s="70"/>
      <c r="E25" s="80"/>
      <c r="F25" s="74"/>
      <c r="G25" s="75"/>
    </row>
    <row r="26" spans="1:7" ht="34.5" customHeight="1" x14ac:dyDescent="0.25">
      <c r="A26" s="3"/>
      <c r="B26" s="59"/>
      <c r="C26" s="2"/>
      <c r="D26" s="2">
        <v>1</v>
      </c>
      <c r="E26" s="51"/>
      <c r="F26" s="37">
        <f>IF(E26&lt;=40, E26/4,10)</f>
        <v>0</v>
      </c>
      <c r="G26" s="43" t="str">
        <f>IF(F26&gt;10, "Erro","OK")</f>
        <v>OK</v>
      </c>
    </row>
    <row r="27" spans="1:7" ht="40.5" customHeight="1" x14ac:dyDescent="0.25">
      <c r="A27" s="3"/>
      <c r="B27" s="59"/>
      <c r="C27" s="2"/>
      <c r="D27" s="2">
        <v>1</v>
      </c>
      <c r="E27" s="51"/>
      <c r="F27" s="37">
        <f t="shared" ref="F27:F30" si="0">IF(E27&lt;=40, E27/4,10)</f>
        <v>0</v>
      </c>
      <c r="G27" s="43" t="str">
        <f t="shared" ref="G27:G30" si="1">IF(F27&gt;10, "Erro","OK")</f>
        <v>OK</v>
      </c>
    </row>
    <row r="28" spans="1:7" ht="36" customHeight="1" x14ac:dyDescent="0.25">
      <c r="A28" s="3"/>
      <c r="B28" s="59"/>
      <c r="C28" s="2"/>
      <c r="D28" s="2">
        <v>1</v>
      </c>
      <c r="E28" s="51"/>
      <c r="F28" s="37">
        <f t="shared" si="0"/>
        <v>0</v>
      </c>
      <c r="G28" s="43" t="str">
        <f t="shared" si="1"/>
        <v>OK</v>
      </c>
    </row>
    <row r="29" spans="1:7" ht="36" customHeight="1" x14ac:dyDescent="0.25">
      <c r="A29" s="3"/>
      <c r="B29" s="59"/>
      <c r="C29" s="2"/>
      <c r="D29" s="2">
        <v>1</v>
      </c>
      <c r="E29" s="51"/>
      <c r="F29" s="37">
        <f t="shared" si="0"/>
        <v>0</v>
      </c>
      <c r="G29" s="43" t="str">
        <f t="shared" si="1"/>
        <v>OK</v>
      </c>
    </row>
    <row r="30" spans="1:7" ht="41.25" customHeight="1" thickBot="1" x14ac:dyDescent="0.3">
      <c r="A30" s="3"/>
      <c r="B30" s="59"/>
      <c r="C30" s="2"/>
      <c r="D30" s="2">
        <v>1</v>
      </c>
      <c r="E30" s="51"/>
      <c r="F30" s="37">
        <f t="shared" si="0"/>
        <v>0</v>
      </c>
      <c r="G30" s="43" t="str">
        <f t="shared" si="1"/>
        <v>OK</v>
      </c>
    </row>
    <row r="31" spans="1:7" ht="35.25" customHeight="1" thickBot="1" x14ac:dyDescent="0.3">
      <c r="A31" s="3"/>
      <c r="B31" s="59"/>
      <c r="C31" s="2"/>
      <c r="D31" s="2"/>
      <c r="E31" s="51"/>
      <c r="F31" s="38">
        <f>IF(SUM(F26:F30)&gt;10,10,SUM(F26:F30))</f>
        <v>0</v>
      </c>
      <c r="G31" s="2"/>
    </row>
    <row r="32" spans="1:7" ht="16.5" thickBot="1" x14ac:dyDescent="0.3">
      <c r="A32" s="81"/>
      <c r="B32" s="85" t="s">
        <v>65</v>
      </c>
      <c r="C32" s="82" t="s">
        <v>31</v>
      </c>
      <c r="D32" s="70"/>
      <c r="E32" s="80"/>
      <c r="F32" s="74"/>
      <c r="G32" s="75"/>
    </row>
    <row r="33" spans="1:7" ht="33" customHeight="1" x14ac:dyDescent="0.25">
      <c r="A33" s="3"/>
      <c r="B33" s="59"/>
      <c r="C33" s="2"/>
      <c r="D33" s="2">
        <v>1</v>
      </c>
      <c r="E33" s="51"/>
      <c r="F33" s="37">
        <f>IF(E33&lt;=40, E33/4,10)</f>
        <v>0</v>
      </c>
      <c r="G33" s="43" t="str">
        <f>IF(F33&gt;10, "Erro","OK")</f>
        <v>OK</v>
      </c>
    </row>
    <row r="34" spans="1:7" ht="37.5" customHeight="1" x14ac:dyDescent="0.25">
      <c r="A34" s="3"/>
      <c r="B34" s="59"/>
      <c r="C34" s="2"/>
      <c r="D34" s="83">
        <v>1</v>
      </c>
      <c r="E34" s="51"/>
      <c r="F34" s="37">
        <f t="shared" ref="F34:F37" si="2">IF(E34&lt;=40, E34/4,10)</f>
        <v>0</v>
      </c>
      <c r="G34" s="43" t="str">
        <f t="shared" ref="G34:G37" si="3">IF(F34&gt;10, "Erro","OK")</f>
        <v>OK</v>
      </c>
    </row>
    <row r="35" spans="1:7" ht="35.25" customHeight="1" x14ac:dyDescent="0.25">
      <c r="A35" s="3"/>
      <c r="B35" s="59"/>
      <c r="C35" s="2"/>
      <c r="D35" s="2">
        <v>1</v>
      </c>
      <c r="E35" s="51"/>
      <c r="F35" s="37">
        <f t="shared" si="2"/>
        <v>0</v>
      </c>
      <c r="G35" s="43" t="str">
        <f t="shared" si="3"/>
        <v>OK</v>
      </c>
    </row>
    <row r="36" spans="1:7" ht="32.25" customHeight="1" x14ac:dyDescent="0.25">
      <c r="A36" s="3"/>
      <c r="B36" s="59"/>
      <c r="C36" s="2"/>
      <c r="D36" s="2">
        <v>1</v>
      </c>
      <c r="E36" s="51"/>
      <c r="F36" s="37">
        <f t="shared" si="2"/>
        <v>0</v>
      </c>
      <c r="G36" s="43" t="str">
        <f t="shared" si="3"/>
        <v>OK</v>
      </c>
    </row>
    <row r="37" spans="1:7" ht="30" customHeight="1" thickBot="1" x14ac:dyDescent="0.3">
      <c r="A37" s="3"/>
      <c r="B37" s="59"/>
      <c r="C37" s="2"/>
      <c r="D37" s="2">
        <v>1</v>
      </c>
      <c r="E37" s="51"/>
      <c r="F37" s="37">
        <f t="shared" si="2"/>
        <v>0</v>
      </c>
      <c r="G37" s="43" t="str">
        <f t="shared" si="3"/>
        <v>OK</v>
      </c>
    </row>
    <row r="38" spans="1:7" ht="37.5" customHeight="1" thickBot="1" x14ac:dyDescent="0.3">
      <c r="A38" s="3"/>
      <c r="B38" s="59"/>
      <c r="C38" s="2"/>
      <c r="D38" s="2"/>
      <c r="E38" s="51"/>
      <c r="F38" s="38">
        <f>IF(SUM(F33:F37)&gt;10,10,SUM(F33:F37))</f>
        <v>0</v>
      </c>
      <c r="G38" s="2"/>
    </row>
    <row r="39" spans="1:7" ht="16.5" thickBot="1" x14ac:dyDescent="0.3">
      <c r="A39" s="81"/>
      <c r="B39" s="85" t="s">
        <v>66</v>
      </c>
      <c r="C39" s="82" t="s">
        <v>20</v>
      </c>
      <c r="D39" s="70"/>
      <c r="E39" s="80"/>
      <c r="F39" s="74"/>
      <c r="G39" s="75"/>
    </row>
    <row r="40" spans="1:7" ht="42" customHeight="1" x14ac:dyDescent="0.25">
      <c r="A40" s="3"/>
      <c r="B40" s="58"/>
      <c r="C40" s="22"/>
      <c r="D40" s="2">
        <v>1</v>
      </c>
      <c r="E40" s="51"/>
      <c r="F40" s="37">
        <f>IF(E40=1,1,0)</f>
        <v>0</v>
      </c>
      <c r="G40" s="43" t="str">
        <f>IF(E40&gt;1, "Erro","OK")</f>
        <v>OK</v>
      </c>
    </row>
    <row r="41" spans="1:7" ht="38.25" customHeight="1" x14ac:dyDescent="0.25">
      <c r="A41" s="3"/>
      <c r="B41" s="58"/>
      <c r="C41" s="22"/>
      <c r="D41" s="2">
        <v>1</v>
      </c>
      <c r="E41" s="51"/>
      <c r="F41" s="37">
        <f>IF(E41=1,1,0)</f>
        <v>0</v>
      </c>
      <c r="G41" s="43" t="str">
        <f t="shared" ref="G41:G44" si="4">IF(E41&gt;1, "Erro","OK")</f>
        <v>OK</v>
      </c>
    </row>
    <row r="42" spans="1:7" ht="36.75" customHeight="1" x14ac:dyDescent="0.25">
      <c r="A42" s="3"/>
      <c r="B42" s="59"/>
      <c r="C42" s="2"/>
      <c r="D42" s="2">
        <v>1</v>
      </c>
      <c r="E42" s="51"/>
      <c r="F42" s="37">
        <f t="shared" ref="F42:F44" si="5">IF(E42=1,1,0)</f>
        <v>0</v>
      </c>
      <c r="G42" s="43" t="str">
        <f t="shared" si="4"/>
        <v>OK</v>
      </c>
    </row>
    <row r="43" spans="1:7" ht="38.25" customHeight="1" x14ac:dyDescent="0.25">
      <c r="A43" s="3"/>
      <c r="B43" s="59"/>
      <c r="C43" s="2"/>
      <c r="D43" s="2">
        <v>1</v>
      </c>
      <c r="E43" s="51"/>
      <c r="F43" s="37">
        <f t="shared" si="5"/>
        <v>0</v>
      </c>
      <c r="G43" s="43" t="str">
        <f t="shared" si="4"/>
        <v>OK</v>
      </c>
    </row>
    <row r="44" spans="1:7" ht="36.75" customHeight="1" thickBot="1" x14ac:dyDescent="0.3">
      <c r="A44" s="3"/>
      <c r="B44" s="59"/>
      <c r="C44" s="2"/>
      <c r="D44" s="2">
        <v>1</v>
      </c>
      <c r="E44" s="51"/>
      <c r="F44" s="37">
        <f t="shared" si="5"/>
        <v>0</v>
      </c>
      <c r="G44" s="43" t="str">
        <f t="shared" si="4"/>
        <v>OK</v>
      </c>
    </row>
    <row r="45" spans="1:7" ht="33" customHeight="1" thickBot="1" x14ac:dyDescent="0.3">
      <c r="A45" s="3"/>
      <c r="B45" s="59"/>
      <c r="C45" s="2"/>
      <c r="D45" s="2"/>
      <c r="E45" s="51"/>
      <c r="F45" s="38">
        <f>IF(SUM(F40:F44)&gt;5,5,SUM(F40:F44))</f>
        <v>0</v>
      </c>
      <c r="G45" s="2"/>
    </row>
    <row r="46" spans="1:7" ht="33" customHeight="1" thickBot="1" x14ac:dyDescent="0.3">
      <c r="A46" s="8" t="s">
        <v>33</v>
      </c>
      <c r="B46" s="52"/>
      <c r="C46" s="9"/>
      <c r="D46" s="9"/>
      <c r="E46" s="52"/>
      <c r="F46" s="41">
        <f>SUM(F7,F11,F15,F19,F24,F31,F38,F45)</f>
        <v>0</v>
      </c>
      <c r="G46" s="46"/>
    </row>
  </sheetData>
  <sheetProtection algorithmName="SHA-512" hashValue="RHeKMimXv3nh5RjlGLN5joYW/+qabP7ThUsg/BFHMcUlcS6YoX+GjWBf1oU1RhHhHZ49aiW1XfndYNVzxCLP9Q==" saltValue="E6N93WTGqW9N+mZIujJSpQ==" spinCount="100000" sheet="1" selectLockedCells="1"/>
  <mergeCells count="7">
    <mergeCell ref="G2:G3"/>
    <mergeCell ref="A2:A3"/>
    <mergeCell ref="B2:B3"/>
    <mergeCell ref="C2:C3"/>
    <mergeCell ref="D2:D3"/>
    <mergeCell ref="E2:E3"/>
    <mergeCell ref="F2:F3"/>
  </mergeCells>
  <conditionalFormatting sqref="G17:G18">
    <cfRule type="containsText" dxfId="15" priority="23" operator="containsText" text="OK">
      <formula>NOT(ISERROR(SEARCH("OK",G17)))</formula>
    </cfRule>
    <cfRule type="containsText" dxfId="14" priority="24" operator="containsText" text="Erro">
      <formula>NOT(ISERROR(SEARCH("Erro",G17)))</formula>
    </cfRule>
  </conditionalFormatting>
  <conditionalFormatting sqref="G13:G14">
    <cfRule type="containsText" dxfId="13" priority="21" operator="containsText" text="OK">
      <formula>NOT(ISERROR(SEARCH("OK",G13)))</formula>
    </cfRule>
    <cfRule type="containsText" dxfId="12" priority="22" operator="containsText" text="Erro">
      <formula>NOT(ISERROR(SEARCH("Erro",G13)))</formula>
    </cfRule>
  </conditionalFormatting>
  <conditionalFormatting sqref="G9:G10">
    <cfRule type="containsText" dxfId="11" priority="19" operator="containsText" text="OK">
      <formula>NOT(ISERROR(SEARCH("OK",G9)))</formula>
    </cfRule>
    <cfRule type="containsText" dxfId="10" priority="20" operator="containsText" text="Erro">
      <formula>NOT(ISERROR(SEARCH("Erro",G9)))</formula>
    </cfRule>
  </conditionalFormatting>
  <conditionalFormatting sqref="G5:G6">
    <cfRule type="containsText" dxfId="9" priority="17" operator="containsText" text="OK">
      <formula>NOT(ISERROR(SEARCH("OK",G5)))</formula>
    </cfRule>
    <cfRule type="containsText" dxfId="8" priority="18" operator="containsText" text="Erro">
      <formula>NOT(ISERROR(SEARCH("Erro",G5)))</formula>
    </cfRule>
  </conditionalFormatting>
  <conditionalFormatting sqref="G33:G37">
    <cfRule type="containsText" dxfId="7" priority="1" operator="containsText" text="OK">
      <formula>NOT(ISERROR(SEARCH("OK",G33)))</formula>
    </cfRule>
    <cfRule type="containsText" dxfId="6" priority="2" operator="containsText" text="Erro">
      <formula>NOT(ISERROR(SEARCH("Erro",G33)))</formula>
    </cfRule>
  </conditionalFormatting>
  <conditionalFormatting sqref="G21:G23">
    <cfRule type="containsText" dxfId="5" priority="15" operator="containsText" text="OK">
      <formula>NOT(ISERROR(SEARCH("OK",G21)))</formula>
    </cfRule>
    <cfRule type="containsText" dxfId="4" priority="16" operator="containsText" text="Erro">
      <formula>NOT(ISERROR(SEARCH("Erro",G21)))</formula>
    </cfRule>
  </conditionalFormatting>
  <conditionalFormatting sqref="G40:G44">
    <cfRule type="containsText" dxfId="3" priority="13" operator="containsText" text="OK">
      <formula>NOT(ISERROR(SEARCH("OK",G40)))</formula>
    </cfRule>
    <cfRule type="containsText" dxfId="2" priority="14" operator="containsText" text="Erro">
      <formula>NOT(ISERROR(SEARCH("Erro",G40)))</formula>
    </cfRule>
  </conditionalFormatting>
  <conditionalFormatting sqref="G26:G30">
    <cfRule type="containsText" dxfId="1" priority="3" operator="containsText" text="OK">
      <formula>NOT(ISERROR(SEARCH("OK",G26)))</formula>
    </cfRule>
    <cfRule type="containsText" dxfId="0" priority="4" operator="containsText" text="Erro">
      <formula>NOT(ISERROR(SEARCH("Erro",G26)))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Resumo_TabelaEquivalência</vt:lpstr>
      <vt:lpstr>TabelaEquivalência (1)</vt:lpstr>
      <vt:lpstr>TabelaEquivalência (2)</vt:lpstr>
      <vt:lpstr>TabelaEquivalência (3)</vt:lpstr>
      <vt:lpstr>TabelaEquivalência (4)</vt:lpstr>
      <vt:lpstr>TabelaEquivalência (5)</vt:lpstr>
      <vt:lpstr>TabelaEquivalência (6)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ltechio</dc:creator>
  <cp:lastModifiedBy>ltechio</cp:lastModifiedBy>
  <dcterms:created xsi:type="dcterms:W3CDTF">2018-04-09T20:15:08Z</dcterms:created>
  <dcterms:modified xsi:type="dcterms:W3CDTF">2019-03-08T12:18:16Z</dcterms:modified>
</cp:coreProperties>
</file>