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900" windowHeight="5325" activeTab="0"/>
  </bookViews>
  <sheets>
    <sheet name="Texto" sheetId="1" r:id="rId1"/>
    <sheet name="Contrato Conv" sheetId="2" r:id="rId2"/>
    <sheet name="Contrato Verde" sheetId="3" r:id="rId3"/>
    <sheet name="Contrato Azul" sheetId="4" r:id="rId4"/>
    <sheet name="Regressão" sheetId="5" r:id="rId5"/>
  </sheets>
  <definedNames>
    <definedName name="_xlnm.Print_Area" localSheetId="3">'Contrato Azul'!$B$1:$AN$94</definedName>
    <definedName name="_xlnm.Print_Area" localSheetId="1">'Contrato Conv'!$B$2:$AH$89</definedName>
    <definedName name="_xlnm.Print_Area" localSheetId="2">'Contrato Verde'!$B$1:$AJ$93</definedName>
    <definedName name="Z_56830EDF_2F5A_11D6_9463_00104BCC45F8_.wvu.PrintArea" localSheetId="3" hidden="1">'Contrato Azul'!$B$1:$O$134</definedName>
    <definedName name="Z_56830EDF_2F5A_11D6_9463_00104BCC45F8_.wvu.PrintArea" localSheetId="1" hidden="1">'Contrato Conv'!$B$2:$I$40</definedName>
    <definedName name="Z_56830EDF_2F5A_11D6_9463_00104BCC45F8_.wvu.PrintArea" localSheetId="2" hidden="1">'Contrato Verde'!$B$1:$M$41</definedName>
  </definedNames>
  <calcPr fullCalcOnLoad="1"/>
</workbook>
</file>

<file path=xl/comments2.xml><?xml version="1.0" encoding="utf-8"?>
<comments xmlns="http://schemas.openxmlformats.org/spreadsheetml/2006/main">
  <authors>
    <author>Eletrobras</author>
    <author>DPS</author>
  </authors>
  <commentList>
    <comment ref="F4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TARIFA DE DEMANDA AUTORIZADA PELA ANEEL PARA A SUA CONCESSIONÁRIA </t>
        </r>
        <r>
          <rPr>
            <sz val="10"/>
            <rFont val="Tahoma"/>
            <family val="2"/>
          </rPr>
          <t>(www.aneel.gov.br)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O VALOR ATUAL DE SEU CONTRATO DE DEMANDA.</t>
        </r>
      </text>
    </comment>
    <comment ref="G4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ESTE VALOR É DEFINIDO COMO TRÊS VEZES O VALOR DA TARIFA DE DEMANDA (RES. ANEEL 456).</t>
        </r>
      </text>
    </comment>
    <comment ref="D48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VALOR PROPOSTO PARA O CONTRATO DE DEMANDA. USE ESTE CAMPO PARA PROCURAR O CONTRATO MAIS ADEQUADO.</t>
        </r>
      </text>
    </comment>
    <comment ref="H48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DIFERENÇA ENTRE O CONTRATO ATUAL E O PROPOSTO (TOTAL DO PERÍODO).</t>
        </r>
      </text>
    </comment>
    <comment ref="M3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ENTRE COM O VALOR DA TARIFA DE CONSUMO AUTORIZADA PARA A CONCESSIONÁRIA.</t>
        </r>
      </text>
    </comment>
  </commentList>
</comments>
</file>

<file path=xl/comments3.xml><?xml version="1.0" encoding="utf-8"?>
<comments xmlns="http://schemas.openxmlformats.org/spreadsheetml/2006/main">
  <authors>
    <author>Eletrobras</author>
    <author>DPS</author>
  </authors>
  <commentList>
    <comment ref="M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TARIFA DE CONSUMO NA PONTA EM PERÍODO ÚMIDO, AUTORIZADA PELA ANEEL PARA SUA CONCESSIONÁRIA.</t>
        </r>
      </text>
    </comment>
    <comment ref="N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 TARIFA DE CONSUMO  FORA DE PONTA EM PERÍODO ÚMIDO, AUTORIZADA PELA ANEEL PARA SUA CONCESSIONÁRIA. </t>
        </r>
      </text>
    </comment>
    <comment ref="O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TARIFA DE CONSUMO NA PONTA EM PERÍODO SECO, AUTORIZADA PELA ANEEL PARA SUA CONCESSIONÁRIA</t>
        </r>
      </text>
    </comment>
    <comment ref="P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TARIFA DE CONSUMO  FORA DE PONTA EM PERÍODO SECO, AUTORIZADA PELA ANEEL PARA SUA CONCESSIONÁRIA.</t>
        </r>
      </text>
    </comment>
    <comment ref="D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O VALOR DE DEMANDA CONTRATADA PARA PERÍODO ÚMIDO</t>
        </r>
      </text>
    </comment>
    <comment ref="E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O VALOR DE DEMANDA CONTRATADA PARA PERÍODO SECO</t>
        </r>
      </text>
    </comment>
    <comment ref="D50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VALOR PROPOSTO PARA O CONTRATO EM PERÍODO ÚMIDO. USE ESTE CAMPO PARA PROCURAR O CONTRATO MAIS ADEQUADO</t>
        </r>
      </text>
    </comment>
    <comment ref="E50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VALOR PROPOSTO PARA O CONTRATO EM PERÍODO SECO. USE ESTE CAMPO PARA PROCURAR O CONTRATO MAIS ADEQUADO.</t>
        </r>
      </text>
    </comment>
    <comment ref="H49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DIFERENÇA ENTRE O CONTRATO ATUAL E O PROPOSTO (TOTAL DO PERÍODO).</t>
        </r>
      </text>
    </comment>
    <comment ref="G5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ENTRE COM A TARIFA DE DEMANDA AUTORIZADA PELA ANEEL PARA SUA CONCESSIONÁRIA.</t>
        </r>
      </text>
    </comment>
    <comment ref="H5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ENTRE COM A TARIFA DE ULTRAPASSAGEM AUTORIZADA PELA ANEEL PARA SUA CONCESSIONÁRIA.</t>
        </r>
      </text>
    </comment>
  </commentList>
</comments>
</file>

<file path=xl/comments4.xml><?xml version="1.0" encoding="utf-8"?>
<comments xmlns="http://schemas.openxmlformats.org/spreadsheetml/2006/main">
  <authors>
    <author>Eletrobras</author>
    <author>DPS</author>
  </authors>
  <commentList>
    <comment ref="D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O VALOR  DA DEMANDA CONTRATADA PARA PONTA EM PERÍODO ÚMIDO.</t>
        </r>
      </text>
    </comment>
    <comment ref="E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O VALOR DA DEMANDA CONTRATADA FORA DE PONTA EM PERÍODO ÚMIDO.</t>
        </r>
      </text>
    </comment>
    <comment ref="F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O VALOR DA DEMANDA CONTRATADA PARA PONTA EM PERÍODO SECO.</t>
        </r>
      </text>
    </comment>
    <comment ref="G5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O VALOR DA DEMANDA CONTRATADA  FORA DE PONTA EM PERÍODO SECO.</t>
        </r>
      </text>
    </comment>
    <comment ref="J4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 TARIFA DE DEMANDA NA PONTA AUTORIZADA PELA ANEEL PARA SUA CONCESSIONÁRIA (WWW.ANEEL.GOV.BR)</t>
        </r>
      </text>
    </comment>
    <comment ref="K4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TARIFA DE ULTRAPASSAGEM NA PONTA AUTORIZADA PARA SUA CONCESSIONÁRIA.</t>
        </r>
      </text>
    </comment>
    <comment ref="L4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TARIFA DE DEMANDA FORA DE PONTA AUTORIZADA PARA SUA CONCESSIONÁRIA. </t>
        </r>
      </text>
    </comment>
    <comment ref="M4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ENTRE COM A TARIFA DE ULTRAPASSAGEM FORA DE PONTA AUTORIZADA PARA SUA CONCESSIONÁRIA.</t>
        </r>
      </text>
    </comment>
    <comment ref="M48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DIFERENÇA ENTRE O CONTRATO ATUAL E O PROPOSTO (TOTAL DO PERÍODO).</t>
        </r>
      </text>
    </comment>
    <comment ref="D51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VALOR PROPOSTO PARA O CONTRATO DE PONTA, EM PERÍODO ÚMIDO. USE ESTE CAMPO PARA PROCURAR O CONTRATO MAIS ADEQUADO</t>
        </r>
      </text>
    </comment>
    <comment ref="R5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ENTRE COM A TARIFA DE CONSUMO EM PONTA PARA PERÍODO ÚMIDO.</t>
        </r>
      </text>
    </comment>
    <comment ref="S5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ENTRE COM A TARIFA DE CONSUMO FORA DE PONTA EM PERÍODO ÚMIDO.</t>
        </r>
      </text>
    </comment>
    <comment ref="T5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ENTRE COM A TARIFA DE CONSUMO NA PONTA EM PERÍODO SECO.</t>
        </r>
      </text>
    </comment>
    <comment ref="U5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ENTRE COM A TARIFA DE CONSUMO FORA DE PONTA EM PERÍODO SECO.</t>
        </r>
      </text>
    </comment>
    <comment ref="E51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VALOR PROPOSTO PARA O CONTRATO DE DEMANDA FORA DE PONTA EM PERÍODO ÚMIDO. USE ESTE CAMPO PARA PROCURAR O CONTRATO MAIS ADEQUADO.</t>
        </r>
      </text>
    </comment>
    <comment ref="F51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VALOR PROPOSTO PARA O CONTRATO DE DEMANDA EM PONTA, EM PERÍODO SECO. USE ESTE CAMPO PARA PROCURAR O CONTRATO MAIS ADEQUADO</t>
        </r>
      </text>
    </comment>
    <comment ref="G51" authorId="1">
      <text>
        <r>
          <rPr>
            <b/>
            <sz val="8"/>
            <rFont val="Tahoma"/>
            <family val="0"/>
          </rPr>
          <t>DPS:</t>
        </r>
        <r>
          <rPr>
            <sz val="8"/>
            <rFont val="Tahoma"/>
            <family val="0"/>
          </rPr>
          <t xml:space="preserve">
VALOR PROPOSTO PARA O CONTRATO DE DEMANDA FORA DE PONTA EM PERÍODO SECO. USE ESTE CAMPO PARA PROCURAR O CONTRATO MAIS ADEQUADO.</t>
        </r>
      </text>
    </comment>
  </commentList>
</comments>
</file>

<file path=xl/comments5.xml><?xml version="1.0" encoding="utf-8"?>
<comments xmlns="http://schemas.openxmlformats.org/spreadsheetml/2006/main">
  <authors>
    <author>Eletrobras</author>
  </authors>
  <commentList>
    <comment ref="D2" authorId="0">
      <text>
        <r>
          <rPr>
            <b/>
            <sz val="8"/>
            <rFont val="Tahoma"/>
            <family val="0"/>
          </rPr>
          <t>Eletrobras: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PREENCHA ESTA COLUNA COM AS TEMPERATURAS MÁXIMAS MENSAIS EM SEU MUNICÍPIO OU ESTADO, QUE PODEM SER ENCONTRADAS NO SITE DO INMET(www.inmet.gov.br).</t>
        </r>
      </text>
    </comment>
  </commentList>
</comments>
</file>

<file path=xl/sharedStrings.xml><?xml version="1.0" encoding="utf-8"?>
<sst xmlns="http://schemas.openxmlformats.org/spreadsheetml/2006/main" count="532" uniqueCount="71">
  <si>
    <t>Total (Contrato atual):</t>
  </si>
  <si>
    <t>Total (Contr. Proposto):</t>
  </si>
  <si>
    <t>Pagamento Ponta (R$)</t>
  </si>
  <si>
    <t>Ponta</t>
  </si>
  <si>
    <t>Fora de Ponta</t>
  </si>
  <si>
    <t>Pag. Fora de Ponta (R$)</t>
  </si>
  <si>
    <t xml:space="preserve">Contrato Proposto </t>
  </si>
  <si>
    <t>Período Úmido</t>
  </si>
  <si>
    <t>Período Seco</t>
  </si>
  <si>
    <t xml:space="preserve">Total:    </t>
  </si>
  <si>
    <t>Ponta (R$)</t>
  </si>
  <si>
    <t>F de Ponta (R$)</t>
  </si>
  <si>
    <t>F de Ponta</t>
  </si>
  <si>
    <t>Total (Contr Proposto)</t>
  </si>
  <si>
    <t>Ano</t>
  </si>
  <si>
    <t>Mês</t>
  </si>
  <si>
    <t>Demanda</t>
  </si>
  <si>
    <t>(kW)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</si>
  <si>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</si>
  <si>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</si>
  <si>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</si>
  <si>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</si>
  <si>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</si>
  <si>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</si>
  <si>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</si>
  <si>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</si>
  <si>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</si>
  <si>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</si>
  <si>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</si>
  <si>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</si>
  <si>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Ultrapass</t>
  </si>
  <si>
    <t>Total</t>
  </si>
  <si>
    <t>Ultrap PT</t>
  </si>
  <si>
    <t>Ultrap FP</t>
  </si>
  <si>
    <t>PT</t>
  </si>
  <si>
    <t>FP</t>
  </si>
  <si>
    <t>Per. Seco</t>
  </si>
  <si>
    <t>Per. Úmido</t>
  </si>
  <si>
    <t>Teste</t>
  </si>
  <si>
    <t>Lógico</t>
  </si>
  <si>
    <t>HS Azul - Tarifas de Demanda (R$/kW)</t>
  </si>
  <si>
    <t>P. Seco</t>
  </si>
  <si>
    <t>P. Úmido</t>
  </si>
  <si>
    <t>HS Azul - Tarifas de Consumo (R$/MWh)</t>
  </si>
  <si>
    <t>Consumo</t>
  </si>
  <si>
    <t>HS Verde - Tarifas de Consumo (R$/MWh)</t>
  </si>
  <si>
    <t>Total :</t>
  </si>
  <si>
    <t>Proposto</t>
  </si>
  <si>
    <t xml:space="preserve">Temp. Máxima </t>
  </si>
  <si>
    <t>REDUÇÃO :</t>
  </si>
  <si>
    <t>Contrato Atual</t>
  </si>
  <si>
    <t>Ultrapassagem</t>
  </si>
  <si>
    <t>Tarifa Convencional</t>
  </si>
  <si>
    <t>Tarifa HS Verde (R$/kW)</t>
  </si>
  <si>
    <t>Contrato Proposto</t>
  </si>
  <si>
    <t>Pagamento (R$)</t>
  </si>
  <si>
    <t>Total (R$)</t>
  </si>
  <si>
    <t>Prezado usuário,</t>
  </si>
  <si>
    <t>Pagamento</t>
  </si>
  <si>
    <t>Total ( Contrato Atual):</t>
  </si>
  <si>
    <t>Total ( Contrato Proposto):</t>
  </si>
  <si>
    <t>Tarifa de Consumo (R$/MWh)</t>
  </si>
  <si>
    <r>
      <t xml:space="preserve">O exemplo apresentado no gráfico acima mostra uma demanda linearmente relacionada e bastante dependente da temperatura local. Nem sempre isso ocorre. Nas localidades mais frias da região Sul, o gráfico muitas vezes toma a forma de U, indicando uma relação quadrática entre as variáveis. Na região Norte principalmente, grande parte das unidades tem demanda independente da temperatura. </t>
    </r>
    <r>
      <rPr>
        <b/>
        <sz val="10"/>
        <color indexed="12"/>
        <rFont val="Arial"/>
        <family val="2"/>
      </rPr>
      <t>Atenção:</t>
    </r>
    <r>
      <rPr>
        <sz val="10"/>
        <color indexed="12"/>
        <rFont val="Arial"/>
        <family val="2"/>
      </rPr>
      <t xml:space="preserve"> conclusões baseadas no gráfico acima são válidas apenas quando a demanda é estácionária no tempo. </t>
    </r>
  </si>
  <si>
    <t>Fora Ponta</t>
  </si>
  <si>
    <t>(R$)</t>
  </si>
  <si>
    <t>(kWh)</t>
  </si>
  <si>
    <t>F. Ponta</t>
  </si>
  <si>
    <t>Pagamentos (R$)</t>
  </si>
  <si>
    <t xml:space="preserve">Fora de Ponta </t>
  </si>
  <si>
    <r>
      <t xml:space="preserve">Equipe Técnica: </t>
    </r>
    <r>
      <rPr>
        <b/>
        <sz val="8"/>
        <rFont val="Arial"/>
        <family val="2"/>
      </rPr>
      <t>Clóvis</t>
    </r>
    <r>
      <rPr>
        <sz val="8"/>
        <rFont val="Arial"/>
        <family val="2"/>
      </rPr>
      <t xml:space="preserve"> José da Silva, </t>
    </r>
    <r>
      <rPr>
        <b/>
        <sz val="8"/>
        <rFont val="Arial"/>
        <family val="2"/>
      </rPr>
      <t>Leonardo</t>
    </r>
    <r>
      <rPr>
        <sz val="8"/>
        <rFont val="Arial"/>
        <family val="2"/>
      </rPr>
      <t xml:space="preserve"> dos Santos Canedo, </t>
    </r>
    <r>
      <rPr>
        <b/>
        <sz val="8"/>
        <rFont val="Arial"/>
        <family val="2"/>
      </rPr>
      <t>Raunilo</t>
    </r>
    <r>
      <rPr>
        <sz val="8"/>
        <rFont val="Arial"/>
        <family val="2"/>
      </rPr>
      <t xml:space="preserve"> Hypolito Vargas Júnior</t>
    </r>
  </si>
  <si>
    <t>Esta planilha foi originalmente preparada para uso dos órgãos públicos da Administração Federal, dentro do Plano Nacional de Eficiência Energética de Prédios Públicos - PNEPP em desenvolvimento pelo PROCEL, e acompanha o Manual de Tarifação da Energia Elétrica. O objetivo é permitir uma análise rápida, ainda que simplificada, do enquadramento tarifário das unidades consumidoras do Grupo A. Para nossa satisfação, a FIESP interessou-se pelo trabalho e promoveu sua divulgação ao público. Esperamos que a planilha o auxilie a reduzir os gastos com energia elétrica e, conforme a missão do PROCEL, que a economia proporcionada seja investida no combate ao desperdicio de energia. Sugestões e dúvidas podem ser encaminhadas ao endereço eletrônico procel.ppublicos@eletrobras.com                     Rio de Janeiro, 09 de janeiro de 2004.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</si>
</sst>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0.00000000"/>
    <numFmt numFmtId="177" formatCode="0.0%"/>
    <numFmt numFmtId="178" formatCode="0.000%"/>
    <numFmt numFmtId="179" formatCode="0.0000%"/>
    <numFmt numFmtId="180" formatCode="&quot;R$ &quot;#,##0.00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b/>
      <sz val="9.75"/>
      <color indexed="8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75"/>
      <color indexed="8"/>
      <name val="Arial"/>
      <family val="0"/>
    </font>
    <font>
      <sz val="11"/>
      <name val="Calibri"/>
      <family val="0"/>
    </font>
    <font>
      <sz val="14.75"/>
      <color indexed="8"/>
      <name val="Arial"/>
      <family val="0"/>
    </font>
    <font>
      <sz val="10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17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170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70" fontId="0" fillId="0" borderId="18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170" fontId="0" fillId="0" borderId="26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170" fontId="6" fillId="0" borderId="19" xfId="0" applyNumberFormat="1" applyFont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170" fontId="11" fillId="0" borderId="19" xfId="0" applyNumberFormat="1" applyFont="1" applyBorder="1" applyAlignment="1" applyProtection="1">
      <alignment horizontal="center"/>
      <protection/>
    </xf>
    <xf numFmtId="4" fontId="11" fillId="0" borderId="35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/>
      <protection/>
    </xf>
    <xf numFmtId="4" fontId="11" fillId="0" borderId="32" xfId="0" applyNumberFormat="1" applyFon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0" fontId="7" fillId="34" borderId="37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70" fontId="6" fillId="0" borderId="0" xfId="0" applyNumberFormat="1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170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170" fontId="6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center"/>
      <protection/>
    </xf>
    <xf numFmtId="4" fontId="8" fillId="35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2" fontId="0" fillId="0" borderId="38" xfId="0" applyNumberFormat="1" applyBorder="1" applyAlignment="1" applyProtection="1">
      <alignment/>
      <protection/>
    </xf>
    <xf numFmtId="180" fontId="0" fillId="33" borderId="28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 horizontal="center"/>
      <protection/>
    </xf>
    <xf numFmtId="170" fontId="9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180" fontId="9" fillId="34" borderId="2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80" fontId="0" fillId="34" borderId="28" xfId="0" applyNumberFormat="1" applyFill="1" applyBorder="1" applyAlignment="1" applyProtection="1">
      <alignment/>
      <protection/>
    </xf>
    <xf numFmtId="170" fontId="1" fillId="35" borderId="10" xfId="0" applyNumberFormat="1" applyFont="1" applyFill="1" applyBorder="1" applyAlignment="1" applyProtection="1">
      <alignment horizontal="center"/>
      <protection locked="0"/>
    </xf>
    <xf numFmtId="170" fontId="1" fillId="36" borderId="10" xfId="0" applyNumberFormat="1" applyFont="1" applyFill="1" applyBorder="1" applyAlignment="1" applyProtection="1">
      <alignment horizontal="center"/>
      <protection locked="0"/>
    </xf>
    <xf numFmtId="1" fontId="11" fillId="0" borderId="32" xfId="0" applyNumberFormat="1" applyFont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180" fontId="6" fillId="35" borderId="28" xfId="0" applyNumberFormat="1" applyFont="1" applyFill="1" applyBorder="1" applyAlignment="1" applyProtection="1">
      <alignment horizontal="center"/>
      <protection/>
    </xf>
    <xf numFmtId="180" fontId="6" fillId="35" borderId="28" xfId="0" applyNumberFormat="1" applyFont="1" applyFill="1" applyBorder="1" applyAlignment="1" applyProtection="1">
      <alignment/>
      <protection/>
    </xf>
    <xf numFmtId="170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11" fillId="0" borderId="39" xfId="0" applyNumberFormat="1" applyFont="1" applyBorder="1" applyAlignment="1" applyProtection="1">
      <alignment horizontal="center"/>
      <protection/>
    </xf>
    <xf numFmtId="170" fontId="11" fillId="0" borderId="1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80" fontId="12" fillId="33" borderId="13" xfId="0" applyNumberFormat="1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/>
      <protection/>
    </xf>
    <xf numFmtId="180" fontId="12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0" fontId="8" fillId="35" borderId="24" xfId="0" applyFont="1" applyFill="1" applyBorder="1" applyAlignment="1" applyProtection="1">
      <alignment/>
      <protection/>
    </xf>
    <xf numFmtId="0" fontId="7" fillId="34" borderId="24" xfId="0" applyFont="1" applyFill="1" applyBorder="1" applyAlignment="1" applyProtection="1">
      <alignment/>
      <protection/>
    </xf>
    <xf numFmtId="170" fontId="4" fillId="0" borderId="18" xfId="0" applyNumberFormat="1" applyFont="1" applyBorder="1" applyAlignment="1" applyProtection="1">
      <alignment horizontal="center"/>
      <protection locked="0"/>
    </xf>
    <xf numFmtId="170" fontId="4" fillId="0" borderId="10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170" fontId="4" fillId="0" borderId="26" xfId="0" applyNumberFormat="1" applyFont="1" applyBorder="1" applyAlignment="1" applyProtection="1">
      <alignment horizontal="center"/>
      <protection locked="0"/>
    </xf>
    <xf numFmtId="170" fontId="0" fillId="0" borderId="18" xfId="0" applyNumberFormat="1" applyFont="1" applyBorder="1" applyAlignment="1" applyProtection="1">
      <alignment horizontal="center"/>
      <protection locked="0"/>
    </xf>
    <xf numFmtId="180" fontId="9" fillId="34" borderId="4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170" fontId="6" fillId="0" borderId="0" xfId="0" applyNumberFormat="1" applyFont="1" applyAlignment="1" applyProtection="1">
      <alignment horizontal="center"/>
      <protection locked="0"/>
    </xf>
    <xf numFmtId="170" fontId="11" fillId="0" borderId="39" xfId="0" applyNumberFormat="1" applyFont="1" applyBorder="1" applyAlignment="1" applyProtection="1">
      <alignment horizontal="center"/>
      <protection locked="0"/>
    </xf>
    <xf numFmtId="170" fontId="11" fillId="0" borderId="18" xfId="0" applyNumberFormat="1" applyFont="1" applyBorder="1" applyAlignment="1" applyProtection="1">
      <alignment horizontal="center"/>
      <protection locked="0"/>
    </xf>
    <xf numFmtId="180" fontId="8" fillId="35" borderId="41" xfId="0" applyNumberFormat="1" applyFont="1" applyFill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170" fontId="6" fillId="0" borderId="0" xfId="0" applyNumberFormat="1" applyFont="1" applyAlignment="1" applyProtection="1">
      <alignment/>
      <protection locked="0"/>
    </xf>
    <xf numFmtId="170" fontId="6" fillId="0" borderId="0" xfId="0" applyNumberFormat="1" applyFont="1" applyAlignment="1" applyProtection="1">
      <alignment/>
      <protection locked="0"/>
    </xf>
    <xf numFmtId="2" fontId="0" fillId="0" borderId="36" xfId="0" applyNumberFormat="1" applyBorder="1" applyAlignment="1" applyProtection="1">
      <alignment horizontal="right"/>
      <protection/>
    </xf>
    <xf numFmtId="2" fontId="0" fillId="0" borderId="42" xfId="0" applyNumberFormat="1" applyBorder="1" applyAlignment="1" applyProtection="1">
      <alignment horizontal="right"/>
      <protection/>
    </xf>
    <xf numFmtId="2" fontId="0" fillId="0" borderId="31" xfId="0" applyNumberFormat="1" applyBorder="1" applyAlignment="1" applyProtection="1">
      <alignment horizontal="right"/>
      <protection/>
    </xf>
    <xf numFmtId="2" fontId="0" fillId="0" borderId="43" xfId="0" applyNumberFormat="1" applyBorder="1" applyAlignment="1" applyProtection="1">
      <alignment horizontal="right"/>
      <protection/>
    </xf>
    <xf numFmtId="2" fontId="0" fillId="0" borderId="44" xfId="0" applyNumberFormat="1" applyBorder="1" applyAlignment="1" applyProtection="1">
      <alignment horizontal="right"/>
      <protection/>
    </xf>
    <xf numFmtId="2" fontId="0" fillId="0" borderId="45" xfId="0" applyNumberFormat="1" applyBorder="1" applyAlignment="1" applyProtection="1">
      <alignment horizontal="right"/>
      <protection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right"/>
      <protection/>
    </xf>
    <xf numFmtId="2" fontId="6" fillId="0" borderId="32" xfId="0" applyNumberFormat="1" applyFont="1" applyBorder="1" applyAlignment="1" applyProtection="1">
      <alignment horizontal="right"/>
      <protection/>
    </xf>
    <xf numFmtId="2" fontId="11" fillId="0" borderId="19" xfId="0" applyNumberFormat="1" applyFont="1" applyBorder="1" applyAlignment="1" applyProtection="1">
      <alignment horizontal="right"/>
      <protection/>
    </xf>
    <xf numFmtId="2" fontId="11" fillId="0" borderId="32" xfId="0" applyNumberFormat="1" applyFont="1" applyBorder="1" applyAlignment="1" applyProtection="1">
      <alignment horizontal="right"/>
      <protection/>
    </xf>
    <xf numFmtId="2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2" fontId="6" fillId="0" borderId="47" xfId="0" applyNumberFormat="1" applyFont="1" applyBorder="1" applyAlignment="1" applyProtection="1">
      <alignment horizontal="right"/>
      <protection/>
    </xf>
    <xf numFmtId="2" fontId="6" fillId="0" borderId="33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2" fontId="6" fillId="0" borderId="22" xfId="0" applyNumberFormat="1" applyFont="1" applyBorder="1" applyAlignment="1" applyProtection="1">
      <alignment horizontal="right"/>
      <protection/>
    </xf>
    <xf numFmtId="2" fontId="11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4" fontId="19" fillId="0" borderId="48" xfId="0" applyNumberFormat="1" applyFont="1" applyBorder="1" applyAlignment="1" applyProtection="1">
      <alignment/>
      <protection/>
    </xf>
    <xf numFmtId="4" fontId="19" fillId="0" borderId="33" xfId="0" applyNumberFormat="1" applyFont="1" applyBorder="1" applyAlignment="1" applyProtection="1">
      <alignment/>
      <protection/>
    </xf>
    <xf numFmtId="4" fontId="23" fillId="0" borderId="31" xfId="0" applyNumberFormat="1" applyFont="1" applyBorder="1" applyAlignment="1" applyProtection="1">
      <alignment/>
      <protection/>
    </xf>
    <xf numFmtId="4" fontId="23" fillId="0" borderId="32" xfId="0" applyNumberFormat="1" applyFont="1" applyBorder="1" applyAlignment="1" applyProtection="1">
      <alignment/>
      <protection/>
    </xf>
    <xf numFmtId="4" fontId="23" fillId="0" borderId="49" xfId="0" applyNumberFormat="1" applyFont="1" applyBorder="1" applyAlignment="1" applyProtection="1">
      <alignment/>
      <protection/>
    </xf>
    <xf numFmtId="4" fontId="23" fillId="0" borderId="35" xfId="0" applyNumberFormat="1" applyFont="1" applyBorder="1" applyAlignment="1" applyProtection="1">
      <alignment/>
      <protection/>
    </xf>
    <xf numFmtId="170" fontId="6" fillId="0" borderId="18" xfId="0" applyNumberFormat="1" applyFont="1" applyBorder="1" applyAlignment="1" applyProtection="1">
      <alignment horizontal="center"/>
      <protection/>
    </xf>
    <xf numFmtId="4" fontId="21" fillId="34" borderId="29" xfId="0" applyNumberFormat="1" applyFont="1" applyFill="1" applyBorder="1" applyAlignment="1" applyProtection="1">
      <alignment horizontal="right"/>
      <protection/>
    </xf>
    <xf numFmtId="180" fontId="9" fillId="33" borderId="41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0" fontId="6" fillId="0" borderId="18" xfId="0" applyNumberFormat="1" applyFont="1" applyBorder="1" applyAlignment="1" applyProtection="1">
      <alignment horizontal="center"/>
      <protection locked="0"/>
    </xf>
    <xf numFmtId="170" fontId="6" fillId="0" borderId="26" xfId="0" applyNumberFormat="1" applyFont="1" applyBorder="1" applyAlignment="1" applyProtection="1">
      <alignment horizontal="center"/>
      <protection locked="0"/>
    </xf>
    <xf numFmtId="170" fontId="6" fillId="0" borderId="34" xfId="0" applyNumberFormat="1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1" fillId="0" borderId="35" xfId="0" applyNumberFormat="1" applyFont="1" applyBorder="1" applyAlignment="1" applyProtection="1">
      <alignment horizontal="center"/>
      <protection locked="0"/>
    </xf>
    <xf numFmtId="1" fontId="11" fillId="0" borderId="3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locked="0"/>
    </xf>
    <xf numFmtId="2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180" fontId="0" fillId="33" borderId="29" xfId="0" applyNumberForma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170" fontId="0" fillId="0" borderId="26" xfId="0" applyNumberFormat="1" applyFont="1" applyBorder="1" applyAlignment="1" applyProtection="1">
      <alignment horizontal="center"/>
      <protection locked="0"/>
    </xf>
    <xf numFmtId="170" fontId="0" fillId="0" borderId="10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right"/>
      <protection/>
    </xf>
    <xf numFmtId="4" fontId="0" fillId="0" borderId="18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12" fillId="33" borderId="10" xfId="0" applyNumberFormat="1" applyFont="1" applyFill="1" applyBorder="1" applyAlignment="1" applyProtection="1">
      <alignment horizontal="right"/>
      <protection/>
    </xf>
    <xf numFmtId="170" fontId="11" fillId="0" borderId="0" xfId="0" applyNumberFormat="1" applyFont="1" applyAlignment="1" applyProtection="1">
      <alignment horizontal="center"/>
      <protection locked="0"/>
    </xf>
    <xf numFmtId="4" fontId="6" fillId="0" borderId="36" xfId="0" applyNumberFormat="1" applyFont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/>
    </xf>
    <xf numFmtId="4" fontId="11" fillId="0" borderId="49" xfId="0" applyNumberFormat="1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1" fontId="6" fillId="0" borderId="31" xfId="0" applyNumberFormat="1" applyFont="1" applyBorder="1" applyAlignment="1" applyProtection="1">
      <alignment horizontal="center"/>
      <protection locked="0"/>
    </xf>
    <xf numFmtId="1" fontId="11" fillId="0" borderId="49" xfId="0" applyNumberFormat="1" applyFont="1" applyBorder="1" applyAlignment="1" applyProtection="1">
      <alignment horizontal="center"/>
      <protection locked="0"/>
    </xf>
    <xf numFmtId="1" fontId="11" fillId="0" borderId="31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right"/>
      <protection locked="0"/>
    </xf>
    <xf numFmtId="0" fontId="11" fillId="0" borderId="49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2" fontId="11" fillId="0" borderId="31" xfId="0" applyNumberFormat="1" applyFont="1" applyBorder="1" applyAlignment="1" applyProtection="1">
      <alignment horizontal="right"/>
      <protection/>
    </xf>
    <xf numFmtId="2" fontId="6" fillId="0" borderId="36" xfId="0" applyNumberFormat="1" applyFont="1" applyBorder="1" applyAlignment="1" applyProtection="1">
      <alignment horizontal="right"/>
      <protection/>
    </xf>
    <xf numFmtId="2" fontId="6" fillId="0" borderId="31" xfId="0" applyNumberFormat="1" applyFont="1" applyBorder="1" applyAlignment="1" applyProtection="1">
      <alignment horizontal="right"/>
      <protection/>
    </xf>
    <xf numFmtId="2" fontId="6" fillId="0" borderId="48" xfId="0" applyNumberFormat="1" applyFont="1" applyBorder="1" applyAlignment="1" applyProtection="1">
      <alignment horizontal="right"/>
      <protection/>
    </xf>
    <xf numFmtId="4" fontId="12" fillId="33" borderId="29" xfId="0" applyNumberFormat="1" applyFont="1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2" fontId="0" fillId="0" borderId="14" xfId="0" applyNumberFormat="1" applyBorder="1" applyAlignment="1" applyProtection="1">
      <alignment horizontal="right"/>
      <protection/>
    </xf>
    <xf numFmtId="170" fontId="11" fillId="0" borderId="0" xfId="0" applyNumberFormat="1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/>
    </xf>
    <xf numFmtId="170" fontId="11" fillId="0" borderId="34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/>
    </xf>
    <xf numFmtId="2" fontId="11" fillId="0" borderId="48" xfId="0" applyNumberFormat="1" applyFont="1" applyBorder="1" applyAlignment="1" applyProtection="1">
      <alignment horizontal="right"/>
      <protection/>
    </xf>
    <xf numFmtId="2" fontId="11" fillId="0" borderId="33" xfId="0" applyNumberFormat="1" applyFont="1" applyBorder="1" applyAlignment="1" applyProtection="1">
      <alignment horizontal="right"/>
      <protection/>
    </xf>
    <xf numFmtId="180" fontId="6" fillId="35" borderId="29" xfId="0" applyNumberFormat="1" applyFont="1" applyFill="1" applyBorder="1" applyAlignment="1" applyProtection="1">
      <alignment horizontal="center"/>
      <protection/>
    </xf>
    <xf numFmtId="4" fontId="11" fillId="0" borderId="18" xfId="0" applyNumberFormat="1" applyFont="1" applyBorder="1" applyAlignment="1" applyProtection="1">
      <alignment/>
      <protection/>
    </xf>
    <xf numFmtId="4" fontId="10" fillId="0" borderId="34" xfId="0" applyNumberFormat="1" applyFont="1" applyBorder="1" applyAlignment="1" applyProtection="1">
      <alignment/>
      <protection/>
    </xf>
    <xf numFmtId="0" fontId="11" fillId="0" borderId="48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4" fontId="11" fillId="0" borderId="48" xfId="0" applyNumberFormat="1" applyFont="1" applyBorder="1" applyAlignment="1" applyProtection="1">
      <alignment/>
      <protection/>
    </xf>
    <xf numFmtId="4" fontId="11" fillId="0" borderId="33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51" xfId="0" applyFont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/>
      <protection/>
    </xf>
    <xf numFmtId="4" fontId="6" fillId="0" borderId="46" xfId="0" applyNumberFormat="1" applyFont="1" applyBorder="1" applyAlignment="1" applyProtection="1">
      <alignment/>
      <protection/>
    </xf>
    <xf numFmtId="4" fontId="6" fillId="0" borderId="26" xfId="0" applyNumberFormat="1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/>
      <protection/>
    </xf>
    <xf numFmtId="170" fontId="6" fillId="0" borderId="52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/>
    </xf>
    <xf numFmtId="170" fontId="6" fillId="0" borderId="5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2" fontId="6" fillId="0" borderId="44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/>
      <protection locked="0"/>
    </xf>
    <xf numFmtId="0" fontId="11" fillId="0" borderId="54" xfId="0" applyFont="1" applyBorder="1" applyAlignment="1" applyProtection="1">
      <alignment/>
      <protection locked="0"/>
    </xf>
    <xf numFmtId="0" fontId="11" fillId="0" borderId="43" xfId="0" applyFont="1" applyBorder="1" applyAlignment="1" applyProtection="1">
      <alignment/>
      <protection locked="0"/>
    </xf>
    <xf numFmtId="0" fontId="11" fillId="0" borderId="55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4" fontId="8" fillId="0" borderId="53" xfId="0" applyNumberFormat="1" applyFont="1" applyBorder="1" applyAlignment="1" applyProtection="1">
      <alignment/>
      <protection/>
    </xf>
    <xf numFmtId="2" fontId="6" fillId="0" borderId="56" xfId="0" applyNumberFormat="1" applyFont="1" applyBorder="1" applyAlignment="1" applyProtection="1">
      <alignment horizontal="right"/>
      <protection/>
    </xf>
    <xf numFmtId="0" fontId="0" fillId="0" borderId="34" xfId="0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/>
      <protection/>
    </xf>
    <xf numFmtId="4" fontId="6" fillId="0" borderId="34" xfId="0" applyNumberFormat="1" applyFont="1" applyBorder="1" applyAlignment="1" applyProtection="1">
      <alignment/>
      <protection/>
    </xf>
    <xf numFmtId="170" fontId="11" fillId="0" borderId="47" xfId="0" applyNumberFormat="1" applyFont="1" applyBorder="1" applyAlignment="1" applyProtection="1">
      <alignment horizontal="center"/>
      <protection locked="0"/>
    </xf>
    <xf numFmtId="170" fontId="6" fillId="0" borderId="57" xfId="0" applyNumberFormat="1" applyFont="1" applyBorder="1" applyAlignment="1" applyProtection="1">
      <alignment horizontal="center"/>
      <protection locked="0"/>
    </xf>
    <xf numFmtId="170" fontId="6" fillId="0" borderId="0" xfId="0" applyNumberFormat="1" applyFont="1" applyBorder="1" applyAlignment="1" applyProtection="1">
      <alignment horizontal="center"/>
      <protection locked="0"/>
    </xf>
    <xf numFmtId="170" fontId="6" fillId="0" borderId="14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57" xfId="0" applyFont="1" applyBorder="1" applyAlignment="1" applyProtection="1">
      <alignment/>
      <protection locked="0"/>
    </xf>
    <xf numFmtId="4" fontId="6" fillId="0" borderId="2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1" fontId="6" fillId="0" borderId="13" xfId="0" applyNumberFormat="1" applyFont="1" applyBorder="1" applyAlignment="1" applyProtection="1">
      <alignment/>
      <protection locked="0"/>
    </xf>
    <xf numFmtId="4" fontId="6" fillId="0" borderId="44" xfId="0" applyNumberFormat="1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1" fontId="11" fillId="0" borderId="33" xfId="0" applyNumberFormat="1" applyFont="1" applyBorder="1" applyAlignment="1" applyProtection="1">
      <alignment/>
      <protection locked="0"/>
    </xf>
    <xf numFmtId="170" fontId="6" fillId="0" borderId="34" xfId="0" applyNumberFormat="1" applyFont="1" applyBorder="1" applyAlignment="1" applyProtection="1">
      <alignment horizontal="center"/>
      <protection/>
    </xf>
    <xf numFmtId="170" fontId="11" fillId="0" borderId="34" xfId="0" applyNumberFormat="1" applyFont="1" applyBorder="1" applyAlignment="1" applyProtection="1">
      <alignment horizontal="center"/>
      <protection/>
    </xf>
    <xf numFmtId="170" fontId="6" fillId="0" borderId="26" xfId="0" applyNumberFormat="1" applyFont="1" applyBorder="1" applyAlignment="1" applyProtection="1">
      <alignment horizontal="center"/>
      <protection/>
    </xf>
    <xf numFmtId="170" fontId="6" fillId="0" borderId="10" xfId="0" applyNumberFormat="1" applyFont="1" applyBorder="1" applyAlignment="1" applyProtection="1">
      <alignment horizontal="center"/>
      <protection/>
    </xf>
    <xf numFmtId="2" fontId="11" fillId="0" borderId="47" xfId="0" applyNumberFormat="1" applyFont="1" applyBorder="1" applyAlignment="1" applyProtection="1">
      <alignment horizontal="right"/>
      <protection/>
    </xf>
    <xf numFmtId="4" fontId="22" fillId="0" borderId="48" xfId="0" applyNumberFormat="1" applyFont="1" applyBorder="1" applyAlignment="1" applyProtection="1">
      <alignment/>
      <protection/>
    </xf>
    <xf numFmtId="4" fontId="22" fillId="0" borderId="33" xfId="0" applyNumberFormat="1" applyFont="1" applyBorder="1" applyAlignment="1" applyProtection="1">
      <alignment/>
      <protection/>
    </xf>
    <xf numFmtId="170" fontId="6" fillId="0" borderId="10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right"/>
      <protection/>
    </xf>
    <xf numFmtId="2" fontId="6" fillId="0" borderId="38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11" fillId="0" borderId="20" xfId="0" applyNumberFormat="1" applyFont="1" applyBorder="1" applyAlignment="1" applyProtection="1">
      <alignment horizontal="right"/>
      <protection/>
    </xf>
    <xf numFmtId="2" fontId="11" fillId="0" borderId="56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4" fontId="19" fillId="0" borderId="15" xfId="0" applyNumberFormat="1" applyFont="1" applyBorder="1" applyAlignment="1" applyProtection="1">
      <alignment/>
      <protection/>
    </xf>
    <xf numFmtId="4" fontId="19" fillId="0" borderId="46" xfId="0" applyNumberFormat="1" applyFont="1" applyBorder="1" applyAlignment="1" applyProtection="1">
      <alignment/>
      <protection/>
    </xf>
    <xf numFmtId="170" fontId="6" fillId="0" borderId="39" xfId="0" applyNumberFormat="1" applyFont="1" applyBorder="1" applyAlignment="1" applyProtection="1">
      <alignment horizontal="center"/>
      <protection locked="0"/>
    </xf>
    <xf numFmtId="170" fontId="6" fillId="0" borderId="47" xfId="0" applyNumberFormat="1" applyFont="1" applyBorder="1" applyAlignment="1" applyProtection="1">
      <alignment horizontal="center"/>
      <protection/>
    </xf>
    <xf numFmtId="4" fontId="0" fillId="0" borderId="48" xfId="0" applyNumberFormat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2" fontId="11" fillId="0" borderId="52" xfId="0" applyNumberFormat="1" applyFont="1" applyBorder="1" applyAlignment="1" applyProtection="1">
      <alignment horizontal="right"/>
      <protection/>
    </xf>
    <xf numFmtId="170" fontId="11" fillId="0" borderId="47" xfId="0" applyNumberFormat="1" applyFont="1" applyBorder="1" applyAlignment="1" applyProtection="1">
      <alignment horizontal="center"/>
      <protection/>
    </xf>
    <xf numFmtId="170" fontId="6" fillId="0" borderId="53" xfId="0" applyNumberFormat="1" applyFont="1" applyBorder="1" applyAlignment="1" applyProtection="1">
      <alignment horizontal="center"/>
      <protection/>
    </xf>
    <xf numFmtId="2" fontId="6" fillId="0" borderId="15" xfId="0" applyNumberFormat="1" applyFont="1" applyBorder="1" applyAlignment="1" applyProtection="1">
      <alignment horizontal="right"/>
      <protection/>
    </xf>
    <xf numFmtId="2" fontId="6" fillId="0" borderId="46" xfId="0" applyNumberFormat="1" applyFont="1" applyBorder="1" applyAlignment="1" applyProtection="1">
      <alignment horizontal="right"/>
      <protection/>
    </xf>
    <xf numFmtId="170" fontId="6" fillId="0" borderId="58" xfId="0" applyNumberFormat="1" applyFont="1" applyBorder="1" applyAlignment="1" applyProtection="1">
      <alignment horizontal="center"/>
      <protection/>
    </xf>
    <xf numFmtId="170" fontId="6" fillId="0" borderId="53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" fontId="11" fillId="0" borderId="44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0" fontId="6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2" fontId="0" fillId="0" borderId="59" xfId="0" applyNumberFormat="1" applyBorder="1" applyAlignment="1" applyProtection="1">
      <alignment horizontal="right"/>
      <protection/>
    </xf>
    <xf numFmtId="2" fontId="0" fillId="0" borderId="60" xfId="0" applyNumberFormat="1" applyBorder="1" applyAlignment="1" applyProtection="1">
      <alignment horizontal="right"/>
      <protection/>
    </xf>
    <xf numFmtId="2" fontId="0" fillId="0" borderId="61" xfId="0" applyNumberFormat="1" applyBorder="1" applyAlignment="1" applyProtection="1">
      <alignment horizontal="right"/>
      <protection/>
    </xf>
    <xf numFmtId="2" fontId="0" fillId="0" borderId="62" xfId="0" applyNumberFormat="1" applyBorder="1" applyAlignment="1" applyProtection="1">
      <alignment horizontal="right"/>
      <protection/>
    </xf>
    <xf numFmtId="0" fontId="0" fillId="33" borderId="63" xfId="0" applyFont="1" applyFill="1" applyBorder="1" applyAlignment="1" applyProtection="1">
      <alignment horizontal="left" vertical="top"/>
      <protection/>
    </xf>
    <xf numFmtId="0" fontId="0" fillId="33" borderId="64" xfId="0" applyFont="1" applyFill="1" applyBorder="1" applyAlignment="1" applyProtection="1">
      <alignment horizontal="left" vertical="top"/>
      <protection/>
    </xf>
    <xf numFmtId="0" fontId="0" fillId="33" borderId="65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15" fillId="33" borderId="24" xfId="0" applyFont="1" applyFill="1" applyBorder="1" applyAlignment="1" applyProtection="1">
      <alignment horizontal="center"/>
      <protection/>
    </xf>
    <xf numFmtId="0" fontId="15" fillId="33" borderId="66" xfId="0" applyFont="1" applyFill="1" applyBorder="1" applyAlignment="1" applyProtection="1">
      <alignment horizontal="center"/>
      <protection/>
    </xf>
    <xf numFmtId="0" fontId="15" fillId="33" borderId="41" xfId="0" applyFont="1" applyFill="1" applyBorder="1" applyAlignment="1" applyProtection="1">
      <alignment horizontal="center"/>
      <protection/>
    </xf>
    <xf numFmtId="0" fontId="0" fillId="33" borderId="67" xfId="0" applyFont="1" applyFill="1" applyBorder="1" applyAlignment="1" applyProtection="1">
      <alignment horizontal="center"/>
      <protection/>
    </xf>
    <xf numFmtId="0" fontId="0" fillId="33" borderId="52" xfId="0" applyFont="1" applyFill="1" applyBorder="1" applyAlignment="1" applyProtection="1">
      <alignment horizontal="center"/>
      <protection/>
    </xf>
    <xf numFmtId="0" fontId="0" fillId="33" borderId="55" xfId="0" applyFont="1" applyFill="1" applyBorder="1" applyAlignment="1" applyProtection="1">
      <alignment horizontal="center"/>
      <protection/>
    </xf>
    <xf numFmtId="0" fontId="0" fillId="33" borderId="64" xfId="0" applyFont="1" applyFill="1" applyBorder="1" applyAlignment="1" applyProtection="1">
      <alignment horizontal="center"/>
      <protection/>
    </xf>
    <xf numFmtId="0" fontId="0" fillId="33" borderId="5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43" xfId="0" applyFont="1" applyFill="1" applyBorder="1" applyAlignment="1" applyProtection="1">
      <alignment horizontal="center"/>
      <protection/>
    </xf>
    <xf numFmtId="0" fontId="0" fillId="33" borderId="65" xfId="0" applyFont="1" applyFill="1" applyBorder="1" applyAlignment="1" applyProtection="1">
      <alignment horizontal="justify" vertical="top"/>
      <protection/>
    </xf>
    <xf numFmtId="0" fontId="0" fillId="33" borderId="0" xfId="0" applyFont="1" applyFill="1" applyBorder="1" applyAlignment="1" applyProtection="1">
      <alignment horizontal="justify" vertical="top"/>
      <protection/>
    </xf>
    <xf numFmtId="0" fontId="0" fillId="33" borderId="43" xfId="0" applyFont="1" applyFill="1" applyBorder="1" applyAlignment="1" applyProtection="1">
      <alignment horizontal="justify" vertical="top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68" xfId="0" applyFont="1" applyFill="1" applyBorder="1" applyAlignment="1" applyProtection="1">
      <alignment horizontal="center"/>
      <protection/>
    </xf>
    <xf numFmtId="0" fontId="0" fillId="33" borderId="69" xfId="0" applyFill="1" applyBorder="1" applyAlignment="1" applyProtection="1">
      <alignment horizontal="center"/>
      <protection/>
    </xf>
    <xf numFmtId="0" fontId="0" fillId="33" borderId="7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68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8" fillId="35" borderId="24" xfId="0" applyFont="1" applyFill="1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4" fontId="8" fillId="35" borderId="66" xfId="0" applyNumberFormat="1" applyFont="1" applyFill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37" borderId="69" xfId="0" applyFill="1" applyBorder="1" applyAlignment="1" applyProtection="1">
      <alignment horizontal="center"/>
      <protection/>
    </xf>
    <xf numFmtId="0" fontId="0" fillId="37" borderId="70" xfId="0" applyFill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4" fontId="6" fillId="35" borderId="14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38" borderId="69" xfId="0" applyFill="1" applyBorder="1" applyAlignment="1" applyProtection="1">
      <alignment horizontal="center"/>
      <protection/>
    </xf>
    <xf numFmtId="0" fontId="0" fillId="38" borderId="71" xfId="0" applyFill="1" applyBorder="1" applyAlignment="1" applyProtection="1">
      <alignment horizontal="center"/>
      <protection/>
    </xf>
    <xf numFmtId="0" fontId="0" fillId="38" borderId="70" xfId="0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7" fillId="34" borderId="24" xfId="0" applyFont="1" applyFill="1" applyBorder="1" applyAlignment="1" applyProtection="1">
      <alignment horizontal="center"/>
      <protection/>
    </xf>
    <xf numFmtId="0" fontId="9" fillId="34" borderId="66" xfId="0" applyFont="1" applyFill="1" applyBorder="1" applyAlignment="1" applyProtection="1">
      <alignment horizontal="center"/>
      <protection/>
    </xf>
    <xf numFmtId="0" fontId="0" fillId="34" borderId="69" xfId="0" applyFill="1" applyBorder="1" applyAlignment="1" applyProtection="1">
      <alignment horizontal="center"/>
      <protection/>
    </xf>
    <xf numFmtId="0" fontId="0" fillId="34" borderId="71" xfId="0" applyFill="1" applyBorder="1" applyAlignment="1" applyProtection="1">
      <alignment horizontal="center"/>
      <protection/>
    </xf>
    <xf numFmtId="0" fontId="0" fillId="34" borderId="70" xfId="0" applyFill="1" applyBorder="1" applyAlignment="1" applyProtection="1">
      <alignment horizontal="center"/>
      <protection/>
    </xf>
    <xf numFmtId="4" fontId="7" fillId="34" borderId="66" xfId="0" applyNumberFormat="1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/>
      <protection/>
    </xf>
    <xf numFmtId="0" fontId="1" fillId="34" borderId="37" xfId="0" applyFont="1" applyFill="1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right"/>
      <protection/>
    </xf>
    <xf numFmtId="4" fontId="0" fillId="34" borderId="37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justify" vertical="top"/>
      <protection/>
    </xf>
    <xf numFmtId="0" fontId="0" fillId="33" borderId="57" xfId="0" applyFill="1" applyBorder="1" applyAlignment="1" applyProtection="1">
      <alignment horizontal="justify" vertical="top"/>
      <protection/>
    </xf>
    <xf numFmtId="0" fontId="0" fillId="33" borderId="22" xfId="0" applyFill="1" applyBorder="1" applyAlignment="1" applyProtection="1">
      <alignment horizontal="justify" vertical="top"/>
      <protection/>
    </xf>
    <xf numFmtId="0" fontId="0" fillId="33" borderId="19" xfId="0" applyFill="1" applyBorder="1" applyAlignment="1" applyProtection="1">
      <alignment horizontal="justify" vertical="top"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0" fillId="33" borderId="32" xfId="0" applyFill="1" applyBorder="1" applyAlignment="1" applyProtection="1">
      <alignment horizontal="justify" vertical="top"/>
      <protection/>
    </xf>
    <xf numFmtId="0" fontId="0" fillId="33" borderId="14" xfId="0" applyFill="1" applyBorder="1" applyAlignment="1" applyProtection="1">
      <alignment horizontal="justify" vertical="top"/>
      <protection/>
    </xf>
    <xf numFmtId="0" fontId="0" fillId="33" borderId="50" xfId="0" applyFill="1" applyBorder="1" applyAlignment="1" applyProtection="1">
      <alignment horizontal="justify" vertical="top"/>
      <protection/>
    </xf>
    <xf numFmtId="0" fontId="0" fillId="33" borderId="13" xfId="0" applyFill="1" applyBorder="1" applyAlignment="1" applyProtection="1">
      <alignment horizontal="justify" vertical="top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Mensal</a:t>
            </a:r>
          </a:p>
        </c:rich>
      </c:tx>
      <c:layout>
        <c:manualLayout>
          <c:xMode val="factor"/>
          <c:yMode val="factor"/>
          <c:x val="-0.018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6"/>
          <c:w val="0.83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'Contrato Conv'!$B$8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Conv'!$C$8:$C$19</c:f>
              <c:strCache/>
            </c:strRef>
          </c:cat>
          <c:val>
            <c:numRef>
              <c:f>'Contrato Conv'!$D$8:$D$19</c:f>
              <c:numCache/>
            </c:numRef>
          </c:val>
          <c:smooth val="0"/>
        </c:ser>
        <c:ser>
          <c:idx val="1"/>
          <c:order val="1"/>
          <c:tx>
            <c:strRef>
              <c:f>'Contrato Conv'!$B$20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Conv'!$C$8:$C$19</c:f>
              <c:strCache/>
            </c:strRef>
          </c:cat>
          <c:val>
            <c:numRef>
              <c:f>'Contrato Conv'!$D$20:$D$31</c:f>
              <c:numCache/>
            </c:numRef>
          </c:val>
          <c:smooth val="0"/>
        </c:ser>
        <c:ser>
          <c:idx val="2"/>
          <c:order val="2"/>
          <c:tx>
            <c:strRef>
              <c:f>'Contrato Conv'!$B$32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Conv'!$C$8:$C$19</c:f>
              <c:strCache/>
            </c:strRef>
          </c:cat>
          <c:val>
            <c:numRef>
              <c:f>'Contrato Conv'!$D$32:$D$43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5530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9525"/>
          <c:w val="0.117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 Fora de  Ponta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92"/>
          <c:h val="0.8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Verde'!$B$9:$C$44</c:f>
              <c:multiLvlStrCache/>
            </c:multiLvlStrRef>
          </c:cat>
          <c:val>
            <c:numRef>
              <c:f>'Contrato Verde'!$N$9:$N$44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1"/>
        <c:lblOffset val="100"/>
        <c:tickLblSkip val="3"/>
        <c:noMultiLvlLbl val="0"/>
      </c:catAx>
      <c:valAx>
        <c:axId val="290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9BC29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na Ponta</a:t>
            </a:r>
          </a:p>
        </c:rich>
      </c:tx>
      <c:layout>
        <c:manualLayout>
          <c:xMode val="factor"/>
          <c:yMode val="factor"/>
          <c:x val="0.002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6"/>
          <c:w val="0.8587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'Contrato Azul'!$P$9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Azul'!$R$9:$R$20</c:f>
              <c:numCache/>
            </c:numRef>
          </c:val>
          <c:smooth val="0"/>
        </c:ser>
        <c:ser>
          <c:idx val="1"/>
          <c:order val="1"/>
          <c:tx>
            <c:strRef>
              <c:f>'Contrato Azul'!$P$21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Azul'!$R$21:$R$32</c:f>
              <c:numCache/>
            </c:numRef>
          </c:val>
          <c:smooth val="0"/>
        </c:ser>
        <c:ser>
          <c:idx val="2"/>
          <c:order val="2"/>
          <c:tx>
            <c:strRef>
              <c:f>'Contrato Azul'!$P$33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Azul'!$R$33:$R$44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At val="1"/>
        <c:crossBetween val="midCat"/>
        <c:dispUnits/>
      </c:valAx>
      <c:spPr>
        <a:gradFill rotWithShape="1">
          <a:gsLst>
            <a:gs pos="0">
              <a:srgbClr val="FA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31"/>
          <c:w val="0.11725"/>
          <c:h val="0.2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Fora de Ponta</a:t>
            </a:r>
          </a:p>
        </c:rich>
      </c:tx>
      <c:layout>
        <c:manualLayout>
          <c:xMode val="factor"/>
          <c:yMode val="factor"/>
          <c:x val="-0.006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95"/>
          <c:w val="0.85225"/>
          <c:h val="0.9205"/>
        </c:manualLayout>
      </c:layout>
      <c:lineChart>
        <c:grouping val="standard"/>
        <c:varyColors val="0"/>
        <c:ser>
          <c:idx val="0"/>
          <c:order val="0"/>
          <c:tx>
            <c:strRef>
              <c:f>'Contrato Azul'!$P$9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Azul'!$S$9:$S$20</c:f>
              <c:numCache/>
            </c:numRef>
          </c:val>
          <c:smooth val="0"/>
        </c:ser>
        <c:ser>
          <c:idx val="1"/>
          <c:order val="1"/>
          <c:tx>
            <c:strRef>
              <c:f>'Contrato Azul'!$P$21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Azul'!$S$21:$S$32</c:f>
              <c:numCache/>
            </c:numRef>
          </c:val>
          <c:smooth val="0"/>
        </c:ser>
        <c:ser>
          <c:idx val="2"/>
          <c:order val="2"/>
          <c:tx>
            <c:strRef>
              <c:f>'Contrato Azul'!$P$33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Azul'!$S$33:$S$44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At val="1"/>
        <c:crossBetween val="midCat"/>
        <c:dispUnits/>
      </c:valAx>
      <c:spPr>
        <a:gradFill rotWithShape="1">
          <a:gsLst>
            <a:gs pos="0">
              <a:srgbClr val="FA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8775"/>
          <c:w val="0.11725"/>
          <c:h val="0.2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 na Ponta</a:t>
            </a:r>
          </a:p>
        </c:rich>
      </c:tx>
      <c:layout>
        <c:manualLayout>
          <c:xMode val="factor"/>
          <c:yMode val="factor"/>
          <c:x val="0.002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275"/>
          <c:w val="0.927"/>
          <c:h val="0.91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Azul'!$B$9:$C$44</c:f>
              <c:multiLvlStrCache/>
            </c:multiLvlStrRef>
          </c:cat>
          <c:val>
            <c:numRef>
              <c:f>'Contrato Azul'!$R$9:$R$44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1"/>
        <c:lblOffset val="100"/>
        <c:tickLblSkip val="3"/>
        <c:noMultiLvlLbl val="0"/>
      </c:catAx>
      <c:valAx>
        <c:axId val="6697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 Fora de  Ponta</a:t>
            </a:r>
          </a:p>
        </c:rich>
      </c:tx>
      <c:layout>
        <c:manualLayout>
          <c:xMode val="factor"/>
          <c:yMode val="factor"/>
          <c:x val="0.006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125"/>
          <c:w val="0.92725"/>
          <c:h val="0.90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Azul'!$B$9:$C$44</c:f>
              <c:multiLvlStrCache/>
            </c:multiLvlStrRef>
          </c:cat>
          <c:val>
            <c:numRef>
              <c:f>'Contrato Azul'!$S$9:$S$44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auto val="1"/>
        <c:lblOffset val="100"/>
        <c:tickLblSkip val="3"/>
        <c:noMultiLvlLbl val="0"/>
      </c:catAx>
      <c:valAx>
        <c:axId val="56246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na Ponta</a:t>
            </a:r>
          </a:p>
        </c:rich>
      </c:tx>
      <c:layout>
        <c:manualLayout>
          <c:xMode val="factor"/>
          <c:yMode val="factor"/>
          <c:x val="-0.00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4"/>
          <c:w val="0.828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'Contrato Azul'!$B$9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Azul'!$D$9:$D$20</c:f>
              <c:numCache/>
            </c:numRef>
          </c:val>
          <c:smooth val="0"/>
        </c:ser>
        <c:ser>
          <c:idx val="1"/>
          <c:order val="1"/>
          <c:tx>
            <c:strRef>
              <c:f>'Contrato Azul'!$B$21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Azul'!$D$21:$D$32</c:f>
              <c:numCache/>
            </c:numRef>
          </c:val>
          <c:smooth val="0"/>
        </c:ser>
        <c:ser>
          <c:idx val="2"/>
          <c:order val="2"/>
          <c:tx>
            <c:strRef>
              <c:f>'Contrato Azul'!$B$33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Azul'!$D$33:$D$44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52358"/>
        <c:crossesAt val="1"/>
        <c:crossBetween val="midCat"/>
        <c:dispUnits/>
      </c:valAx>
      <c:spPr>
        <a:gradFill rotWithShape="1">
          <a:gsLst>
            <a:gs pos="0">
              <a:srgbClr val="FA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56"/>
          <c:w val="0.1172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Fora de Ponta</a:t>
            </a:r>
          </a:p>
        </c:rich>
      </c:tx>
      <c:layout>
        <c:manualLayout>
          <c:xMode val="factor"/>
          <c:yMode val="factor"/>
          <c:x val="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775"/>
          <c:w val="0.819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'Contrato Azul'!$B$9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Azul'!$H$9:$H$20</c:f>
              <c:numCache/>
            </c:numRef>
          </c:val>
          <c:smooth val="0"/>
        </c:ser>
        <c:ser>
          <c:idx val="1"/>
          <c:order val="1"/>
          <c:tx>
            <c:strRef>
              <c:f>'Contrato Azul'!$B$21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Azul'!$H$21:$H$32</c:f>
              <c:numCache/>
            </c:numRef>
          </c:val>
          <c:smooth val="0"/>
        </c:ser>
        <c:ser>
          <c:idx val="2"/>
          <c:order val="2"/>
          <c:tx>
            <c:strRef>
              <c:f>'Contrato Azul'!$B$33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Azul'!$C$9:$C$20</c:f>
              <c:strCache/>
            </c:strRef>
          </c:cat>
          <c:val>
            <c:numRef>
              <c:f>'Contrato Azul'!$H$33:$H$44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midCat"/>
        <c:dispUnits/>
      </c:valAx>
      <c:spPr>
        <a:gradFill rotWithShape="1">
          <a:gsLst>
            <a:gs pos="0">
              <a:srgbClr val="FA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51675"/>
          <c:w val="0.1172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Mensal na Ponta</a:t>
            </a:r>
          </a:p>
        </c:rich>
      </c:tx>
      <c:layout>
        <c:manualLayout>
          <c:xMode val="factor"/>
          <c:yMode val="factor"/>
          <c:x val="0.00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8"/>
          <c:w val="0.9035"/>
          <c:h val="0.86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Azul'!$B$9:$C$44</c:f>
              <c:multiLvlStrCache/>
            </c:multiLvlStrRef>
          </c:cat>
          <c:val>
            <c:numRef>
              <c:f>'Contrato Azul'!$D$9:$D$44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auto val="1"/>
        <c:lblOffset val="100"/>
        <c:tickLblSkip val="3"/>
        <c:noMultiLvlLbl val="0"/>
      </c:catAx>
      <c:valAx>
        <c:axId val="2559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Mensal Fora de  Ponta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3"/>
          <c:w val="0.90125"/>
          <c:h val="0.87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Azul'!$B$9:$C$43</c:f>
              <c:multiLvlStrCache/>
            </c:multiLvlStrRef>
          </c:cat>
          <c:val>
            <c:numRef>
              <c:f>'Contrato Azul'!$H$9:$H$44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3"/>
        <c:noMultiLvlLbl val="0"/>
      </c:catAx>
      <c:valAx>
        <c:axId val="5960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Regressão Linear Demanda x Temperatura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8325"/>
          <c:w val="0.903"/>
          <c:h val="0.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Regressão!$D$4:$D$39</c:f>
              <c:numCache/>
            </c:numRef>
          </c:xVal>
          <c:yVal>
            <c:numRef>
              <c:f>Regressão!$E$4:$E$39</c:f>
              <c:numCache/>
            </c:numRef>
          </c:yVal>
          <c:smooth val="0"/>
        </c:ser>
        <c:axId val="66674286"/>
        <c:axId val="63197663"/>
      </c:scatterChart>
      <c:valAx>
        <c:axId val="66674286"/>
        <c:scaling>
          <c:orientation val="minMax"/>
          <c:max val="3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Máxima Mensal (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 Celsius)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crossBetween val="midCat"/>
        <c:dispUnits/>
        <c:majorUnit val="5"/>
      </c:valAx>
      <c:valAx>
        <c:axId val="6319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Demanda (kW)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CBCBC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Mensal</a:t>
            </a:r>
          </a:p>
        </c:rich>
      </c:tx>
      <c:layout>
        <c:manualLayout>
          <c:xMode val="factor"/>
          <c:yMode val="factor"/>
          <c:x val="-0.01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2225"/>
          <c:h val="0.8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Conv'!$B$8:$C$43</c:f>
              <c:multiLvlStrCache/>
            </c:multiLvlStrRef>
          </c:cat>
          <c:val>
            <c:numRef>
              <c:f>'Contrato Conv'!$D$8:$D$43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auto val="1"/>
        <c:lblOffset val="100"/>
        <c:tickLblSkip val="3"/>
        <c:noMultiLvlLbl val="0"/>
      </c:catAx>
      <c:valAx>
        <c:axId val="3190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0F0F0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</a:t>
            </a:r>
          </a:p>
        </c:rich>
      </c:tx>
      <c:layout>
        <c:manualLayout>
          <c:xMode val="factor"/>
          <c:yMode val="factor"/>
          <c:x val="-0.016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7225"/>
          <c:w val="0.8117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'Contrato Conv'!$K$8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Conv'!$L$8:$L$19</c:f>
              <c:strCache/>
            </c:strRef>
          </c:cat>
          <c:val>
            <c:numRef>
              <c:f>'Contrato Conv'!$M$8:$M$19</c:f>
              <c:numCache/>
            </c:numRef>
          </c:val>
          <c:smooth val="0"/>
        </c:ser>
        <c:ser>
          <c:idx val="1"/>
          <c:order val="1"/>
          <c:tx>
            <c:strRef>
              <c:f>'Contrato Conv'!$K$20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Conv'!$L$8:$L$19</c:f>
              <c:strCache/>
            </c:strRef>
          </c:cat>
          <c:val>
            <c:numRef>
              <c:f>'Contrato Conv'!$M$20:$M$31</c:f>
              <c:numCache/>
            </c:numRef>
          </c:val>
          <c:smooth val="0"/>
        </c:ser>
        <c:ser>
          <c:idx val="2"/>
          <c:order val="2"/>
          <c:tx>
            <c:strRef>
              <c:f>'Contrato Conv'!$K$32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Conv'!$L$8:$L$19</c:f>
              <c:strCache/>
            </c:strRef>
          </c:cat>
          <c:val>
            <c:numRef>
              <c:f>'Contrato Conv'!$M$32:$M$43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9525"/>
          <c:w val="0.117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</a:t>
            </a:r>
          </a:p>
        </c:rich>
      </c:tx>
      <c:layout>
        <c:manualLayout>
          <c:xMode val="factor"/>
          <c:yMode val="factor"/>
          <c:x val="-0.01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225"/>
          <c:w val="0.9175"/>
          <c:h val="0.8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Conv'!$L$8:$L$43</c:f>
              <c:strCache/>
            </c:strRef>
          </c:cat>
          <c:val>
            <c:numRef>
              <c:f>'Contrato Conv'!$M$8:$M$43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auto val="1"/>
        <c:lblOffset val="100"/>
        <c:tickLblSkip val="3"/>
        <c:noMultiLvlLbl val="0"/>
      </c:catAx>
      <c:valAx>
        <c:axId val="1403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2680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50000">
              <a:srgbClr val="F0F0F0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Mensal 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1"/>
          <c:w val="0.831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'Contrato Verde'!$B$9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Verde'!$C$9:$C$20</c:f>
              <c:strCache/>
            </c:strRef>
          </c:cat>
          <c:val>
            <c:numRef>
              <c:f>'Contrato Verde'!$D$9:$D$20</c:f>
              <c:numCache/>
            </c:numRef>
          </c:val>
          <c:smooth val="0"/>
        </c:ser>
        <c:ser>
          <c:idx val="1"/>
          <c:order val="1"/>
          <c:tx>
            <c:strRef>
              <c:f>'Contrato Verde'!$B$21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Verde'!$C$9:$C$20</c:f>
              <c:strCache/>
            </c:strRef>
          </c:cat>
          <c:val>
            <c:numRef>
              <c:f>'Contrato Verde'!$D$21:$D$32</c:f>
              <c:numCache/>
            </c:numRef>
          </c:val>
          <c:smooth val="0"/>
        </c:ser>
        <c:ser>
          <c:idx val="2"/>
          <c:order val="2"/>
          <c:tx>
            <c:strRef>
              <c:f>'Contrato Verde'!$B$33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Verde'!$C$9:$C$20</c:f>
              <c:strCache/>
            </c:strRef>
          </c:cat>
          <c:val>
            <c:numRef>
              <c:f>'Contrato Verde'!$D$33:$D$44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59249346"/>
        <c:axId val="63482067"/>
      </c:line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ACD7A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62925"/>
          <c:w val="0.133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Mensal </a:t>
            </a:r>
          </a:p>
        </c:rich>
      </c:tx>
      <c:layout>
        <c:manualLayout>
          <c:xMode val="factor"/>
          <c:yMode val="factor"/>
          <c:x val="-0.002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"/>
          <c:w val="0.92625"/>
          <c:h val="0.90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Verde'!$B$9:$C$44</c:f>
              <c:multiLvlStrCache/>
            </c:multiLvlStrRef>
          </c:cat>
          <c:val>
            <c:numRef>
              <c:f>'Contrato Verde'!$D$9:$D$44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auto val="1"/>
        <c:lblOffset val="100"/>
        <c:tickLblSkip val="3"/>
        <c:noMultiLvlLbl val="0"/>
      </c:catAx>
      <c:valAx>
        <c:axId val="417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50000">
              <a:srgbClr val="ADD8AD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 na Ponta</a:t>
            </a:r>
          </a:p>
        </c:rich>
      </c:tx>
      <c:layout>
        <c:manualLayout>
          <c:xMode val="factor"/>
          <c:yMode val="factor"/>
          <c:x val="-0.00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"/>
          <c:w val="0.839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'Contrato Verde'!$K$9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Verde'!$L$9:$L$20</c:f>
              <c:strCache/>
            </c:strRef>
          </c:cat>
          <c:val>
            <c:numRef>
              <c:f>'Contrato Verde'!$M$9:$M$20</c:f>
              <c:numCache/>
            </c:numRef>
          </c:val>
          <c:smooth val="0"/>
        </c:ser>
        <c:ser>
          <c:idx val="1"/>
          <c:order val="1"/>
          <c:tx>
            <c:strRef>
              <c:f>'Contrato Verde'!$K$21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Verde'!$L$9:$L$20</c:f>
              <c:strCache/>
            </c:strRef>
          </c:cat>
          <c:val>
            <c:numRef>
              <c:f>'Contrato Verde'!$M$21:$M$32</c:f>
              <c:numCache/>
            </c:numRef>
          </c:val>
          <c:smooth val="0"/>
        </c:ser>
        <c:ser>
          <c:idx val="2"/>
          <c:order val="2"/>
          <c:tx>
            <c:strRef>
              <c:f>'Contrato Verde'!$K$33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Verde'!$L$9:$L$20</c:f>
              <c:strCache/>
            </c:strRef>
          </c:cat>
          <c:val>
            <c:numRef>
              <c:f>'Contrato Verde'!$M$33:$M$44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BAE8B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58075"/>
          <c:w val="0.1212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 Fora de Ponta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275"/>
          <c:w val="0.848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'Contrato Verde'!$K$9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'Contrato Verde'!$L$9:$L$20</c:f>
              <c:strCache/>
            </c:strRef>
          </c:cat>
          <c:val>
            <c:numRef>
              <c:f>'Contrato Verde'!$N$9:$N$20</c:f>
              <c:numCache/>
            </c:numRef>
          </c:val>
          <c:smooth val="0"/>
        </c:ser>
        <c:ser>
          <c:idx val="1"/>
          <c:order val="1"/>
          <c:tx>
            <c:strRef>
              <c:f>'Contrato Verde'!$K$21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'Contrato Verde'!$L$9:$L$20</c:f>
              <c:strCache/>
            </c:strRef>
          </c:cat>
          <c:val>
            <c:numRef>
              <c:f>'Contrato Verde'!$N$21:$N$32</c:f>
              <c:numCache/>
            </c:numRef>
          </c:val>
          <c:smooth val="0"/>
        </c:ser>
        <c:ser>
          <c:idx val="2"/>
          <c:order val="2"/>
          <c:tx>
            <c:strRef>
              <c:f>'Contrato Verde'!$K$33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'Contrato Verde'!$L$9:$L$20</c:f>
              <c:strCache/>
            </c:strRef>
          </c:cat>
          <c:val>
            <c:numRef>
              <c:f>'Contrato Verde'!$N$33:$N$44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5216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C0F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9025"/>
          <c:w val="0.11725"/>
          <c:h val="0.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Consumo mensal na Ponta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2"/>
          <c:w val="0.915"/>
          <c:h val="0.8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'Contrato Verde'!$B$9:$C$44</c:f>
              <c:multiLvlStrCache/>
            </c:multiLvlStrRef>
          </c:cat>
          <c:val>
            <c:numRef>
              <c:f>'Contrato Verde'!$M$9:$M$44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auto val="1"/>
        <c:lblOffset val="100"/>
        <c:tickLblSkip val="3"/>
        <c:noMultiLvlLbl val="0"/>
      </c:catAx>
      <c:valAx>
        <c:axId val="1246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AFDBA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1" name="Gráfico 13"/>
        <xdr:cNvGraphicFramePr/>
      </xdr:nvGraphicFramePr>
      <xdr:xfrm>
        <a:off x="11772900" y="857250"/>
        <a:ext cx="4876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0</xdr:colOff>
      <xdr:row>43</xdr:row>
      <xdr:rowOff>0</xdr:rowOff>
    </xdr:to>
    <xdr:graphicFrame>
      <xdr:nvGraphicFramePr>
        <xdr:cNvPr id="2" name="Gráfico 14"/>
        <xdr:cNvGraphicFramePr/>
      </xdr:nvGraphicFramePr>
      <xdr:xfrm>
        <a:off x="11772900" y="4133850"/>
        <a:ext cx="48768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5</xdr:row>
      <xdr:rowOff>0</xdr:rowOff>
    </xdr:from>
    <xdr:to>
      <xdr:col>32</xdr:col>
      <xdr:colOff>600075</xdr:colOff>
      <xdr:row>23</xdr:row>
      <xdr:rowOff>0</xdr:rowOff>
    </xdr:to>
    <xdr:graphicFrame>
      <xdr:nvGraphicFramePr>
        <xdr:cNvPr id="3" name="Gráfico 17"/>
        <xdr:cNvGraphicFramePr/>
      </xdr:nvGraphicFramePr>
      <xdr:xfrm>
        <a:off x="16964025" y="857250"/>
        <a:ext cx="48672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33</xdr:col>
      <xdr:colOff>0</xdr:colOff>
      <xdr:row>43</xdr:row>
      <xdr:rowOff>0</xdr:rowOff>
    </xdr:to>
    <xdr:graphicFrame>
      <xdr:nvGraphicFramePr>
        <xdr:cNvPr id="4" name="Gráfico 18"/>
        <xdr:cNvGraphicFramePr/>
      </xdr:nvGraphicFramePr>
      <xdr:xfrm>
        <a:off x="16964025" y="4133850"/>
        <a:ext cx="48768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51</xdr:row>
      <xdr:rowOff>0</xdr:rowOff>
    </xdr:from>
    <xdr:to>
      <xdr:col>16</xdr:col>
      <xdr:colOff>247650</xdr:colOff>
      <xdr:row>68</xdr:row>
      <xdr:rowOff>19050</xdr:rowOff>
    </xdr:to>
    <xdr:graphicFrame>
      <xdr:nvGraphicFramePr>
        <xdr:cNvPr id="1" name="Gráfico 8"/>
        <xdr:cNvGraphicFramePr/>
      </xdr:nvGraphicFramePr>
      <xdr:xfrm>
        <a:off x="7477125" y="84105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69</xdr:row>
      <xdr:rowOff>0</xdr:rowOff>
    </xdr:from>
    <xdr:to>
      <xdr:col>16</xdr:col>
      <xdr:colOff>257175</xdr:colOff>
      <xdr:row>86</xdr:row>
      <xdr:rowOff>47625</xdr:rowOff>
    </xdr:to>
    <xdr:graphicFrame>
      <xdr:nvGraphicFramePr>
        <xdr:cNvPr id="2" name="Gráfico 9"/>
        <xdr:cNvGraphicFramePr/>
      </xdr:nvGraphicFramePr>
      <xdr:xfrm>
        <a:off x="7477125" y="11363325"/>
        <a:ext cx="4676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26</xdr:col>
      <xdr:colOff>0</xdr:colOff>
      <xdr:row>20</xdr:row>
      <xdr:rowOff>0</xdr:rowOff>
    </xdr:to>
    <xdr:graphicFrame>
      <xdr:nvGraphicFramePr>
        <xdr:cNvPr id="3" name="Gráfico 10"/>
        <xdr:cNvGraphicFramePr/>
      </xdr:nvGraphicFramePr>
      <xdr:xfrm>
        <a:off x="13249275" y="342900"/>
        <a:ext cx="48768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1</xdr:row>
      <xdr:rowOff>161925</xdr:rowOff>
    </xdr:from>
    <xdr:to>
      <xdr:col>35</xdr:col>
      <xdr:colOff>0</xdr:colOff>
      <xdr:row>20</xdr:row>
      <xdr:rowOff>0</xdr:rowOff>
    </xdr:to>
    <xdr:graphicFrame>
      <xdr:nvGraphicFramePr>
        <xdr:cNvPr id="4" name="Gráfico 11"/>
        <xdr:cNvGraphicFramePr/>
      </xdr:nvGraphicFramePr>
      <xdr:xfrm>
        <a:off x="18735675" y="333375"/>
        <a:ext cx="48768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22</xdr:row>
      <xdr:rowOff>0</xdr:rowOff>
    </xdr:from>
    <xdr:to>
      <xdr:col>26</xdr:col>
      <xdr:colOff>0</xdr:colOff>
      <xdr:row>40</xdr:row>
      <xdr:rowOff>47625</xdr:rowOff>
    </xdr:to>
    <xdr:graphicFrame>
      <xdr:nvGraphicFramePr>
        <xdr:cNvPr id="5" name="Gráfico 12"/>
        <xdr:cNvGraphicFramePr/>
      </xdr:nvGraphicFramePr>
      <xdr:xfrm>
        <a:off x="13249275" y="3638550"/>
        <a:ext cx="4876800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22</xdr:row>
      <xdr:rowOff>0</xdr:rowOff>
    </xdr:from>
    <xdr:to>
      <xdr:col>34</xdr:col>
      <xdr:colOff>600075</xdr:colOff>
      <xdr:row>40</xdr:row>
      <xdr:rowOff>66675</xdr:rowOff>
    </xdr:to>
    <xdr:graphicFrame>
      <xdr:nvGraphicFramePr>
        <xdr:cNvPr id="6" name="Gráfico 13"/>
        <xdr:cNvGraphicFramePr/>
      </xdr:nvGraphicFramePr>
      <xdr:xfrm>
        <a:off x="18735675" y="3638550"/>
        <a:ext cx="48672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</xdr:row>
      <xdr:rowOff>0</xdr:rowOff>
    </xdr:from>
    <xdr:to>
      <xdr:col>31</xdr:col>
      <xdr:colOff>0</xdr:colOff>
      <xdr:row>24</xdr:row>
      <xdr:rowOff>0</xdr:rowOff>
    </xdr:to>
    <xdr:graphicFrame>
      <xdr:nvGraphicFramePr>
        <xdr:cNvPr id="1" name="Gráfico 13"/>
        <xdr:cNvGraphicFramePr/>
      </xdr:nvGraphicFramePr>
      <xdr:xfrm>
        <a:off x="16497300" y="1181100"/>
        <a:ext cx="4876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0</xdr:colOff>
      <xdr:row>7</xdr:row>
      <xdr:rowOff>0</xdr:rowOff>
    </xdr:from>
    <xdr:to>
      <xdr:col>40</xdr:col>
      <xdr:colOff>0</xdr:colOff>
      <xdr:row>24</xdr:row>
      <xdr:rowOff>0</xdr:rowOff>
    </xdr:to>
    <xdr:graphicFrame>
      <xdr:nvGraphicFramePr>
        <xdr:cNvPr id="2" name="Gráfico 14"/>
        <xdr:cNvGraphicFramePr/>
      </xdr:nvGraphicFramePr>
      <xdr:xfrm>
        <a:off x="21574125" y="118110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31</xdr:col>
      <xdr:colOff>0</xdr:colOff>
      <xdr:row>43</xdr:row>
      <xdr:rowOff>9525</xdr:rowOff>
    </xdr:to>
    <xdr:graphicFrame>
      <xdr:nvGraphicFramePr>
        <xdr:cNvPr id="3" name="Gráfico 15"/>
        <xdr:cNvGraphicFramePr/>
      </xdr:nvGraphicFramePr>
      <xdr:xfrm>
        <a:off x="16497300" y="4286250"/>
        <a:ext cx="48768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26</xdr:row>
      <xdr:rowOff>0</xdr:rowOff>
    </xdr:from>
    <xdr:to>
      <xdr:col>40</xdr:col>
      <xdr:colOff>0</xdr:colOff>
      <xdr:row>43</xdr:row>
      <xdr:rowOff>9525</xdr:rowOff>
    </xdr:to>
    <xdr:graphicFrame>
      <xdr:nvGraphicFramePr>
        <xdr:cNvPr id="4" name="Gráfico 16"/>
        <xdr:cNvGraphicFramePr/>
      </xdr:nvGraphicFramePr>
      <xdr:xfrm>
        <a:off x="21574125" y="4286250"/>
        <a:ext cx="48768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21</xdr:col>
      <xdr:colOff>762000</xdr:colOff>
      <xdr:row>72</xdr:row>
      <xdr:rowOff>9525</xdr:rowOff>
    </xdr:to>
    <xdr:graphicFrame>
      <xdr:nvGraphicFramePr>
        <xdr:cNvPr id="5" name="Gráfico 17"/>
        <xdr:cNvGraphicFramePr/>
      </xdr:nvGraphicFramePr>
      <xdr:xfrm>
        <a:off x="11077575" y="8915400"/>
        <a:ext cx="48768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9525</xdr:colOff>
      <xdr:row>54</xdr:row>
      <xdr:rowOff>0</xdr:rowOff>
    </xdr:from>
    <xdr:to>
      <xdr:col>31</xdr:col>
      <xdr:colOff>9525</xdr:colOff>
      <xdr:row>72</xdr:row>
      <xdr:rowOff>9525</xdr:rowOff>
    </xdr:to>
    <xdr:graphicFrame>
      <xdr:nvGraphicFramePr>
        <xdr:cNvPr id="6" name="Gráfico 18"/>
        <xdr:cNvGraphicFramePr/>
      </xdr:nvGraphicFramePr>
      <xdr:xfrm>
        <a:off x="16506825" y="8915400"/>
        <a:ext cx="48768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74</xdr:row>
      <xdr:rowOff>0</xdr:rowOff>
    </xdr:from>
    <xdr:to>
      <xdr:col>21</xdr:col>
      <xdr:colOff>762000</xdr:colOff>
      <xdr:row>92</xdr:row>
      <xdr:rowOff>0</xdr:rowOff>
    </xdr:to>
    <xdr:graphicFrame>
      <xdr:nvGraphicFramePr>
        <xdr:cNvPr id="7" name="Gráfico 19"/>
        <xdr:cNvGraphicFramePr/>
      </xdr:nvGraphicFramePr>
      <xdr:xfrm>
        <a:off x="11077575" y="12172950"/>
        <a:ext cx="487680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9525</xdr:colOff>
      <xdr:row>74</xdr:row>
      <xdr:rowOff>0</xdr:rowOff>
    </xdr:from>
    <xdr:to>
      <xdr:col>31</xdr:col>
      <xdr:colOff>9525</xdr:colOff>
      <xdr:row>92</xdr:row>
      <xdr:rowOff>0</xdr:rowOff>
    </xdr:to>
    <xdr:graphicFrame>
      <xdr:nvGraphicFramePr>
        <xdr:cNvPr id="8" name="Gráfico 20"/>
        <xdr:cNvGraphicFramePr/>
      </xdr:nvGraphicFramePr>
      <xdr:xfrm>
        <a:off x="16506825" y="12172950"/>
        <a:ext cx="487680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14</xdr:col>
      <xdr:colOff>0</xdr:colOff>
      <xdr:row>19</xdr:row>
      <xdr:rowOff>0</xdr:rowOff>
    </xdr:to>
    <xdr:graphicFrame>
      <xdr:nvGraphicFramePr>
        <xdr:cNvPr id="1" name="Gráfico 1"/>
        <xdr:cNvGraphicFramePr/>
      </xdr:nvGraphicFramePr>
      <xdr:xfrm>
        <a:off x="3590925" y="333375"/>
        <a:ext cx="52863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18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6384" width="9.140625" style="3" customWidth="1"/>
  </cols>
  <sheetData>
    <row r="7" spans="2:11" ht="12.75">
      <c r="B7" s="354" t="s">
        <v>57</v>
      </c>
      <c r="C7" s="355"/>
      <c r="D7" s="364"/>
      <c r="E7" s="364"/>
      <c r="F7" s="364"/>
      <c r="G7" s="364"/>
      <c r="H7" s="364"/>
      <c r="I7" s="364"/>
      <c r="J7" s="364"/>
      <c r="K7" s="365"/>
    </row>
    <row r="8" spans="2:11" ht="12.75">
      <c r="B8" s="356"/>
      <c r="C8" s="357"/>
      <c r="D8" s="366"/>
      <c r="E8" s="366"/>
      <c r="F8" s="366"/>
      <c r="G8" s="366"/>
      <c r="H8" s="366"/>
      <c r="I8" s="366"/>
      <c r="J8" s="366"/>
      <c r="K8" s="367"/>
    </row>
    <row r="9" spans="2:11" ht="12.75">
      <c r="B9" s="368" t="s">
        <v>70</v>
      </c>
      <c r="C9" s="369"/>
      <c r="D9" s="369"/>
      <c r="E9" s="369"/>
      <c r="F9" s="369"/>
      <c r="G9" s="369"/>
      <c r="H9" s="369"/>
      <c r="I9" s="369"/>
      <c r="J9" s="369"/>
      <c r="K9" s="370"/>
    </row>
    <row r="10" spans="2:11" ht="12.75">
      <c r="B10" s="368"/>
      <c r="C10" s="369"/>
      <c r="D10" s="369"/>
      <c r="E10" s="369"/>
      <c r="F10" s="369"/>
      <c r="G10" s="369"/>
      <c r="H10" s="369"/>
      <c r="I10" s="369"/>
      <c r="J10" s="369"/>
      <c r="K10" s="370"/>
    </row>
    <row r="11" spans="2:11" ht="12.75">
      <c r="B11" s="368"/>
      <c r="C11" s="369"/>
      <c r="D11" s="369"/>
      <c r="E11" s="369"/>
      <c r="F11" s="369"/>
      <c r="G11" s="369"/>
      <c r="H11" s="369"/>
      <c r="I11" s="369"/>
      <c r="J11" s="369"/>
      <c r="K11" s="370"/>
    </row>
    <row r="12" spans="2:11" ht="12.75">
      <c r="B12" s="368"/>
      <c r="C12" s="369"/>
      <c r="D12" s="369"/>
      <c r="E12" s="369"/>
      <c r="F12" s="369"/>
      <c r="G12" s="369"/>
      <c r="H12" s="369"/>
      <c r="I12" s="369"/>
      <c r="J12" s="369"/>
      <c r="K12" s="370"/>
    </row>
    <row r="13" spans="2:11" ht="12.75">
      <c r="B13" s="368"/>
      <c r="C13" s="369"/>
      <c r="D13" s="369"/>
      <c r="E13" s="369"/>
      <c r="F13" s="369"/>
      <c r="G13" s="369"/>
      <c r="H13" s="369"/>
      <c r="I13" s="369"/>
      <c r="J13" s="369"/>
      <c r="K13" s="370"/>
    </row>
    <row r="14" spans="2:11" ht="12.75">
      <c r="B14" s="368"/>
      <c r="C14" s="369"/>
      <c r="D14" s="369"/>
      <c r="E14" s="369"/>
      <c r="F14" s="369"/>
      <c r="G14" s="369"/>
      <c r="H14" s="369"/>
      <c r="I14" s="369"/>
      <c r="J14" s="369"/>
      <c r="K14" s="370"/>
    </row>
    <row r="15" spans="2:11" ht="12.75">
      <c r="B15" s="368"/>
      <c r="C15" s="369"/>
      <c r="D15" s="369"/>
      <c r="E15" s="369"/>
      <c r="F15" s="369"/>
      <c r="G15" s="369"/>
      <c r="H15" s="369"/>
      <c r="I15" s="369"/>
      <c r="J15" s="369"/>
      <c r="K15" s="370"/>
    </row>
    <row r="16" spans="2:11" ht="12.75">
      <c r="B16" s="368"/>
      <c r="C16" s="369"/>
      <c r="D16" s="369"/>
      <c r="E16" s="369"/>
      <c r="F16" s="369"/>
      <c r="G16" s="369"/>
      <c r="H16" s="369"/>
      <c r="I16" s="369"/>
      <c r="J16" s="369"/>
      <c r="K16" s="370"/>
    </row>
    <row r="17" spans="2:11" ht="12.75">
      <c r="B17" s="361"/>
      <c r="C17" s="362"/>
      <c r="D17" s="362"/>
      <c r="E17" s="362"/>
      <c r="F17" s="362"/>
      <c r="G17" s="362"/>
      <c r="H17" s="362"/>
      <c r="I17" s="362"/>
      <c r="J17" s="362"/>
      <c r="K17" s="363"/>
    </row>
    <row r="18" spans="2:11" ht="12.75">
      <c r="B18" s="358" t="s">
        <v>69</v>
      </c>
      <c r="C18" s="359"/>
      <c r="D18" s="359"/>
      <c r="E18" s="359"/>
      <c r="F18" s="359"/>
      <c r="G18" s="359"/>
      <c r="H18" s="359"/>
      <c r="I18" s="359"/>
      <c r="J18" s="359"/>
      <c r="K18" s="360"/>
    </row>
  </sheetData>
  <sheetProtection password="C34C" sheet="1" objects="1" scenarios="1"/>
  <mergeCells count="5">
    <mergeCell ref="B7:C8"/>
    <mergeCell ref="B18:K18"/>
    <mergeCell ref="B17:K17"/>
    <mergeCell ref="D7:K8"/>
    <mergeCell ref="B9:K16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19"/>
  <sheetViews>
    <sheetView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3.00390625" style="3" customWidth="1"/>
    <col min="2" max="3" width="7.7109375" style="18" customWidth="1"/>
    <col min="4" max="4" width="14.7109375" style="3" customWidth="1"/>
    <col min="5" max="5" width="7.7109375" style="3" customWidth="1"/>
    <col min="6" max="7" width="14.7109375" style="3" customWidth="1"/>
    <col min="8" max="8" width="18.421875" style="3" customWidth="1"/>
    <col min="9" max="9" width="16.7109375" style="3" customWidth="1"/>
    <col min="10" max="10" width="5.57421875" style="3" customWidth="1"/>
    <col min="11" max="12" width="7.7109375" style="3" customWidth="1"/>
    <col min="13" max="13" width="12.8515625" style="3" customWidth="1"/>
    <col min="14" max="14" width="16.00390625" style="3" customWidth="1"/>
    <col min="15" max="15" width="16.7109375" style="3" customWidth="1"/>
    <col min="16" max="16" width="4.57421875" style="3" customWidth="1"/>
    <col min="17" max="24" width="9.140625" style="3" customWidth="1"/>
    <col min="25" max="25" width="4.7109375" style="3" customWidth="1"/>
    <col min="26" max="33" width="9.140625" style="3" customWidth="1"/>
    <col min="34" max="34" width="4.140625" style="3" customWidth="1"/>
    <col min="35" max="45" width="9.140625" style="105" customWidth="1"/>
    <col min="46" max="16384" width="9.140625" style="3" customWidth="1"/>
  </cols>
  <sheetData>
    <row r="1" spans="8:15" ht="13.5" thickBot="1">
      <c r="H1" s="105"/>
      <c r="I1" s="105"/>
      <c r="M1" s="101"/>
      <c r="N1" s="101"/>
      <c r="O1" s="105"/>
    </row>
    <row r="2" spans="6:15" ht="13.5" thickBot="1">
      <c r="F2" s="373" t="s">
        <v>52</v>
      </c>
      <c r="G2" s="374"/>
      <c r="H2" s="105"/>
      <c r="I2" s="105"/>
      <c r="M2" s="375" t="s">
        <v>61</v>
      </c>
      <c r="N2" s="376"/>
      <c r="O2" s="105"/>
    </row>
    <row r="3" spans="4:15" ht="13.5" thickBot="1">
      <c r="D3" s="4" t="s">
        <v>50</v>
      </c>
      <c r="F3" s="26" t="s">
        <v>16</v>
      </c>
      <c r="G3" s="26" t="s">
        <v>30</v>
      </c>
      <c r="H3" s="105"/>
      <c r="I3" s="105"/>
      <c r="M3" s="377">
        <v>116.53</v>
      </c>
      <c r="N3" s="378"/>
      <c r="O3" s="105"/>
    </row>
    <row r="4" spans="4:15" ht="13.5" thickBot="1">
      <c r="D4" s="1">
        <v>650</v>
      </c>
      <c r="F4" s="2">
        <v>7.37</v>
      </c>
      <c r="G4" s="2">
        <f>3*F4</f>
        <v>22.11</v>
      </c>
      <c r="H4" s="105"/>
      <c r="I4" s="105"/>
      <c r="M4" s="17"/>
      <c r="N4" s="131"/>
      <c r="O4" s="105"/>
    </row>
    <row r="5" spans="8:15" ht="13.5" thickBot="1">
      <c r="H5" s="105"/>
      <c r="I5" s="105"/>
      <c r="O5" s="105"/>
    </row>
    <row r="6" spans="2:15" ht="13.5" customHeight="1" thickBot="1">
      <c r="B6" s="379" t="s">
        <v>14</v>
      </c>
      <c r="C6" s="379" t="s">
        <v>15</v>
      </c>
      <c r="D6" s="320" t="s">
        <v>16</v>
      </c>
      <c r="E6" s="7" t="s">
        <v>38</v>
      </c>
      <c r="F6" s="381" t="s">
        <v>55</v>
      </c>
      <c r="G6" s="382"/>
      <c r="H6" s="383"/>
      <c r="I6" s="105"/>
      <c r="K6" s="192"/>
      <c r="L6" s="192"/>
      <c r="M6" s="195" t="s">
        <v>44</v>
      </c>
      <c r="N6" s="195" t="s">
        <v>58</v>
      </c>
      <c r="O6" s="105"/>
    </row>
    <row r="7" spans="2:15" ht="13.5" thickBot="1">
      <c r="B7" s="380"/>
      <c r="C7" s="380"/>
      <c r="D7" s="321" t="s">
        <v>17</v>
      </c>
      <c r="E7" s="9" t="s">
        <v>39</v>
      </c>
      <c r="F7" s="10" t="s">
        <v>16</v>
      </c>
      <c r="G7" s="11" t="s">
        <v>30</v>
      </c>
      <c r="H7" s="12" t="s">
        <v>31</v>
      </c>
      <c r="I7" s="105"/>
      <c r="K7" s="193" t="s">
        <v>14</v>
      </c>
      <c r="L7" s="193" t="s">
        <v>15</v>
      </c>
      <c r="M7" s="196" t="s">
        <v>65</v>
      </c>
      <c r="N7" s="196" t="s">
        <v>64</v>
      </c>
      <c r="O7" s="105"/>
    </row>
    <row r="8" spans="2:15" ht="12.75">
      <c r="B8" s="225">
        <v>1999</v>
      </c>
      <c r="C8" s="17" t="s">
        <v>18</v>
      </c>
      <c r="D8" s="198">
        <v>623.2</v>
      </c>
      <c r="E8" s="17">
        <f>IF(D8&gt;$D$4,(IF(D8&gt;1.1*$D$4,2,1)),0)</f>
        <v>0</v>
      </c>
      <c r="F8" s="144">
        <f aca="true" t="shared" si="0" ref="F8:F43">IF(E8=0,$F$4*$D$4,(IF(E8=1,$F$4*D8,(IF(E8=2,$F$4*$D$4)))))</f>
        <v>4790.5</v>
      </c>
      <c r="G8" s="145">
        <f aca="true" t="shared" si="1" ref="G8:G43">IF(E8=0,0,(IF(E8=1,0,(IF(E8=2,(D8-$D$4)*$G$4)))))</f>
        <v>0</v>
      </c>
      <c r="H8" s="16">
        <f>SUM(F8:G8)</f>
        <v>4790.5</v>
      </c>
      <c r="I8" s="105"/>
      <c r="K8" s="58">
        <f>B8</f>
        <v>1999</v>
      </c>
      <c r="L8" s="59" t="s">
        <v>18</v>
      </c>
      <c r="M8" s="225">
        <v>128614</v>
      </c>
      <c r="N8" s="200">
        <f aca="true" t="shared" si="2" ref="N8:N43">M8*$M$3/1000</f>
        <v>14987.38942</v>
      </c>
      <c r="O8" s="105"/>
    </row>
    <row r="9" spans="2:15" ht="12.75">
      <c r="B9" s="67"/>
      <c r="C9" s="17" t="s">
        <v>19</v>
      </c>
      <c r="D9" s="129">
        <v>614</v>
      </c>
      <c r="E9" s="17">
        <f aca="true" t="shared" si="3" ref="E9:E43">IF(D9&gt;$D$4,(IF(D9&gt;1.1*$D$4,2,1)),0)</f>
        <v>0</v>
      </c>
      <c r="F9" s="146">
        <f t="shared" si="0"/>
        <v>4790.5</v>
      </c>
      <c r="G9" s="147">
        <f t="shared" si="1"/>
        <v>0</v>
      </c>
      <c r="H9" s="16">
        <f aca="true" t="shared" si="4" ref="H9:H19">SUM(F9:G9)</f>
        <v>4790.5</v>
      </c>
      <c r="I9" s="105"/>
      <c r="K9" s="67"/>
      <c r="L9" s="59" t="s">
        <v>19</v>
      </c>
      <c r="M9" s="226">
        <v>103790</v>
      </c>
      <c r="N9" s="201">
        <f t="shared" si="2"/>
        <v>12094.6487</v>
      </c>
      <c r="O9" s="105"/>
    </row>
    <row r="10" spans="2:15" ht="12.75">
      <c r="B10" s="67"/>
      <c r="C10" s="17" t="s">
        <v>20</v>
      </c>
      <c r="D10" s="129">
        <v>653.6</v>
      </c>
      <c r="E10" s="17">
        <f t="shared" si="3"/>
        <v>1</v>
      </c>
      <c r="F10" s="146">
        <f t="shared" si="0"/>
        <v>4817.032</v>
      </c>
      <c r="G10" s="147">
        <f t="shared" si="1"/>
        <v>0</v>
      </c>
      <c r="H10" s="16">
        <f t="shared" si="4"/>
        <v>4817.032</v>
      </c>
      <c r="I10" s="105"/>
      <c r="K10" s="67"/>
      <c r="L10" s="59" t="s">
        <v>20</v>
      </c>
      <c r="M10" s="226">
        <v>128458</v>
      </c>
      <c r="N10" s="201">
        <f t="shared" si="2"/>
        <v>14969.21074</v>
      </c>
      <c r="O10" s="105"/>
    </row>
    <row r="11" spans="2:15" ht="12.75">
      <c r="B11" s="67"/>
      <c r="C11" s="17" t="s">
        <v>21</v>
      </c>
      <c r="D11" s="129">
        <v>585.4</v>
      </c>
      <c r="E11" s="17">
        <f t="shared" si="3"/>
        <v>0</v>
      </c>
      <c r="F11" s="146">
        <f t="shared" si="0"/>
        <v>4790.5</v>
      </c>
      <c r="G11" s="147">
        <f t="shared" si="1"/>
        <v>0</v>
      </c>
      <c r="H11" s="16">
        <f t="shared" si="4"/>
        <v>4790.5</v>
      </c>
      <c r="I11" s="105"/>
      <c r="K11" s="67"/>
      <c r="L11" s="59" t="s">
        <v>21</v>
      </c>
      <c r="M11" s="226">
        <v>73251</v>
      </c>
      <c r="N11" s="201">
        <f t="shared" si="2"/>
        <v>8535.93903</v>
      </c>
      <c r="O11" s="105"/>
    </row>
    <row r="12" spans="2:15" ht="12.75">
      <c r="B12" s="67"/>
      <c r="C12" s="17" t="s">
        <v>22</v>
      </c>
      <c r="D12" s="129">
        <v>484.5</v>
      </c>
      <c r="E12" s="17">
        <f t="shared" si="3"/>
        <v>0</v>
      </c>
      <c r="F12" s="146">
        <f t="shared" si="0"/>
        <v>4790.5</v>
      </c>
      <c r="G12" s="147">
        <f t="shared" si="1"/>
        <v>0</v>
      </c>
      <c r="H12" s="16">
        <f t="shared" si="4"/>
        <v>4790.5</v>
      </c>
      <c r="I12" s="105"/>
      <c r="K12" s="67"/>
      <c r="L12" s="59" t="s">
        <v>22</v>
      </c>
      <c r="M12" s="226">
        <v>32814</v>
      </c>
      <c r="N12" s="201">
        <f t="shared" si="2"/>
        <v>3823.81542</v>
      </c>
      <c r="O12" s="105"/>
    </row>
    <row r="13" spans="2:15" ht="12.75">
      <c r="B13" s="67"/>
      <c r="C13" s="17" t="s">
        <v>23</v>
      </c>
      <c r="D13" s="129">
        <v>247.9</v>
      </c>
      <c r="E13" s="17">
        <f t="shared" si="3"/>
        <v>0</v>
      </c>
      <c r="F13" s="146">
        <f t="shared" si="0"/>
        <v>4790.5</v>
      </c>
      <c r="G13" s="147">
        <f t="shared" si="1"/>
        <v>0</v>
      </c>
      <c r="H13" s="16">
        <f t="shared" si="4"/>
        <v>4790.5</v>
      </c>
      <c r="I13" s="105"/>
      <c r="K13" s="67"/>
      <c r="L13" s="59" t="s">
        <v>23</v>
      </c>
      <c r="M13" s="226">
        <v>70609</v>
      </c>
      <c r="N13" s="201">
        <f t="shared" si="2"/>
        <v>8228.066770000001</v>
      </c>
      <c r="O13" s="105"/>
    </row>
    <row r="14" spans="2:15" ht="12.75">
      <c r="B14" s="67"/>
      <c r="C14" s="17" t="s">
        <v>24</v>
      </c>
      <c r="D14" s="129">
        <v>274.3</v>
      </c>
      <c r="E14" s="17">
        <f t="shared" si="3"/>
        <v>0</v>
      </c>
      <c r="F14" s="146">
        <f t="shared" si="0"/>
        <v>4790.5</v>
      </c>
      <c r="G14" s="147">
        <f t="shared" si="1"/>
        <v>0</v>
      </c>
      <c r="H14" s="16">
        <f t="shared" si="4"/>
        <v>4790.5</v>
      </c>
      <c r="I14" s="105"/>
      <c r="K14" s="67"/>
      <c r="L14" s="59" t="s">
        <v>24</v>
      </c>
      <c r="M14" s="226">
        <v>54678</v>
      </c>
      <c r="N14" s="201">
        <f t="shared" si="2"/>
        <v>6371.62734</v>
      </c>
      <c r="O14" s="105"/>
    </row>
    <row r="15" spans="2:15" ht="12.75">
      <c r="B15" s="67"/>
      <c r="C15" s="17" t="s">
        <v>25</v>
      </c>
      <c r="D15" s="129">
        <v>384.7</v>
      </c>
      <c r="E15" s="17">
        <f t="shared" si="3"/>
        <v>0</v>
      </c>
      <c r="F15" s="146">
        <f t="shared" si="0"/>
        <v>4790.5</v>
      </c>
      <c r="G15" s="147">
        <f t="shared" si="1"/>
        <v>0</v>
      </c>
      <c r="H15" s="16">
        <f t="shared" si="4"/>
        <v>4790.5</v>
      </c>
      <c r="I15" s="105"/>
      <c r="K15" s="67"/>
      <c r="L15" s="59" t="s">
        <v>25</v>
      </c>
      <c r="M15" s="226">
        <v>59421</v>
      </c>
      <c r="N15" s="201">
        <f t="shared" si="2"/>
        <v>6924.32913</v>
      </c>
      <c r="O15" s="105"/>
    </row>
    <row r="16" spans="2:15" ht="12.75">
      <c r="B16" s="67"/>
      <c r="C16" s="17" t="s">
        <v>26</v>
      </c>
      <c r="D16" s="129">
        <v>361.2</v>
      </c>
      <c r="E16" s="17">
        <f t="shared" si="3"/>
        <v>0</v>
      </c>
      <c r="F16" s="146">
        <f t="shared" si="0"/>
        <v>4790.5</v>
      </c>
      <c r="G16" s="147">
        <f t="shared" si="1"/>
        <v>0</v>
      </c>
      <c r="H16" s="16">
        <f t="shared" si="4"/>
        <v>4790.5</v>
      </c>
      <c r="I16" s="105"/>
      <c r="K16" s="67"/>
      <c r="L16" s="59" t="s">
        <v>26</v>
      </c>
      <c r="M16" s="226">
        <v>55063</v>
      </c>
      <c r="N16" s="201">
        <f t="shared" si="2"/>
        <v>6416.491389999999</v>
      </c>
      <c r="O16" s="105"/>
    </row>
    <row r="17" spans="2:15" ht="12.75">
      <c r="B17" s="67"/>
      <c r="C17" s="17" t="s">
        <v>27</v>
      </c>
      <c r="D17" s="129">
        <v>296.2</v>
      </c>
      <c r="E17" s="17">
        <f t="shared" si="3"/>
        <v>0</v>
      </c>
      <c r="F17" s="146">
        <f t="shared" si="0"/>
        <v>4790.5</v>
      </c>
      <c r="G17" s="147">
        <f t="shared" si="1"/>
        <v>0</v>
      </c>
      <c r="H17" s="16">
        <f t="shared" si="4"/>
        <v>4790.5</v>
      </c>
      <c r="I17" s="105"/>
      <c r="K17" s="67"/>
      <c r="L17" s="59" t="s">
        <v>27</v>
      </c>
      <c r="M17" s="226">
        <v>62491</v>
      </c>
      <c r="N17" s="201">
        <f t="shared" si="2"/>
        <v>7282.076230000001</v>
      </c>
      <c r="O17" s="105"/>
    </row>
    <row r="18" spans="2:15" ht="13.5" thickBot="1">
      <c r="B18" s="67"/>
      <c r="C18" s="17" t="s">
        <v>28</v>
      </c>
      <c r="D18" s="129">
        <v>384.9</v>
      </c>
      <c r="E18" s="17">
        <f t="shared" si="3"/>
        <v>0</v>
      </c>
      <c r="F18" s="146">
        <f t="shared" si="0"/>
        <v>4790.5</v>
      </c>
      <c r="G18" s="147">
        <f t="shared" si="1"/>
        <v>0</v>
      </c>
      <c r="H18" s="16">
        <f t="shared" si="4"/>
        <v>4790.5</v>
      </c>
      <c r="I18" s="105"/>
      <c r="K18" s="67"/>
      <c r="L18" s="59" t="s">
        <v>28</v>
      </c>
      <c r="M18" s="226">
        <v>60940</v>
      </c>
      <c r="N18" s="201">
        <f t="shared" si="2"/>
        <v>7101.3382</v>
      </c>
      <c r="O18" s="105"/>
    </row>
    <row r="19" spans="2:15" ht="13.5" thickBot="1">
      <c r="B19" s="6"/>
      <c r="C19" s="197" t="s">
        <v>29</v>
      </c>
      <c r="D19" s="199">
        <v>453.2</v>
      </c>
      <c r="E19" s="17">
        <f t="shared" si="3"/>
        <v>0</v>
      </c>
      <c r="F19" s="148">
        <f t="shared" si="0"/>
        <v>4790.5</v>
      </c>
      <c r="G19" s="149">
        <f t="shared" si="1"/>
        <v>0</v>
      </c>
      <c r="H19" s="16">
        <f t="shared" si="4"/>
        <v>4790.5</v>
      </c>
      <c r="I19" s="70">
        <f>SUM(H8:H19)</f>
        <v>57512.532</v>
      </c>
      <c r="K19" s="6"/>
      <c r="L19" s="30" t="s">
        <v>29</v>
      </c>
      <c r="M19" s="2">
        <v>60497</v>
      </c>
      <c r="N19" s="202">
        <f t="shared" si="2"/>
        <v>7049.71541</v>
      </c>
      <c r="O19" s="194">
        <f>SUM(N8:N19)</f>
        <v>103784.64778000001</v>
      </c>
    </row>
    <row r="20" spans="2:15" ht="12.75">
      <c r="B20" s="226">
        <v>2000</v>
      </c>
      <c r="C20" s="17" t="s">
        <v>18</v>
      </c>
      <c r="D20" s="198">
        <v>619.4</v>
      </c>
      <c r="E20" s="189">
        <f t="shared" si="3"/>
        <v>0</v>
      </c>
      <c r="F20" s="144">
        <f t="shared" si="0"/>
        <v>4790.5</v>
      </c>
      <c r="G20" s="145">
        <f t="shared" si="1"/>
        <v>0</v>
      </c>
      <c r="H20" s="69">
        <f>SUM(F20:G20)</f>
        <v>4790.5</v>
      </c>
      <c r="I20" s="105"/>
      <c r="K20" s="58">
        <f>B20</f>
        <v>2000</v>
      </c>
      <c r="L20" s="59" t="s">
        <v>18</v>
      </c>
      <c r="M20" s="225">
        <v>122168</v>
      </c>
      <c r="N20" s="200">
        <f t="shared" si="2"/>
        <v>14236.237040000002</v>
      </c>
      <c r="O20" s="105"/>
    </row>
    <row r="21" spans="2:15" ht="12.75">
      <c r="B21" s="67"/>
      <c r="C21" s="17" t="s">
        <v>19</v>
      </c>
      <c r="D21" s="129">
        <v>630.1</v>
      </c>
      <c r="E21" s="59">
        <f t="shared" si="3"/>
        <v>0</v>
      </c>
      <c r="F21" s="146">
        <f t="shared" si="0"/>
        <v>4790.5</v>
      </c>
      <c r="G21" s="147">
        <f t="shared" si="1"/>
        <v>0</v>
      </c>
      <c r="H21" s="16">
        <f aca="true" t="shared" si="5" ref="H21:H31">SUM(F21:G21)</f>
        <v>4790.5</v>
      </c>
      <c r="I21" s="105"/>
      <c r="K21" s="67"/>
      <c r="L21" s="59" t="s">
        <v>19</v>
      </c>
      <c r="M21" s="226">
        <v>111832</v>
      </c>
      <c r="N21" s="201">
        <f t="shared" si="2"/>
        <v>13031.78296</v>
      </c>
      <c r="O21" s="105"/>
    </row>
    <row r="22" spans="2:15" ht="12.75">
      <c r="B22" s="67"/>
      <c r="C22" s="17" t="s">
        <v>20</v>
      </c>
      <c r="D22" s="129">
        <v>623.3</v>
      </c>
      <c r="E22" s="59">
        <f t="shared" si="3"/>
        <v>0</v>
      </c>
      <c r="F22" s="146">
        <f t="shared" si="0"/>
        <v>4790.5</v>
      </c>
      <c r="G22" s="147">
        <f t="shared" si="1"/>
        <v>0</v>
      </c>
      <c r="H22" s="16">
        <f t="shared" si="5"/>
        <v>4790.5</v>
      </c>
      <c r="I22" s="105"/>
      <c r="K22" s="67"/>
      <c r="L22" s="59" t="s">
        <v>20</v>
      </c>
      <c r="M22" s="226">
        <v>111631</v>
      </c>
      <c r="N22" s="201">
        <f t="shared" si="2"/>
        <v>13008.360429999999</v>
      </c>
      <c r="O22" s="105"/>
    </row>
    <row r="23" spans="2:15" ht="12.75">
      <c r="B23" s="67"/>
      <c r="C23" s="17" t="s">
        <v>21</v>
      </c>
      <c r="D23" s="129">
        <v>599.1</v>
      </c>
      <c r="E23" s="59">
        <f t="shared" si="3"/>
        <v>0</v>
      </c>
      <c r="F23" s="146">
        <f t="shared" si="0"/>
        <v>4790.5</v>
      </c>
      <c r="G23" s="147">
        <f t="shared" si="1"/>
        <v>0</v>
      </c>
      <c r="H23" s="16">
        <f t="shared" si="5"/>
        <v>4790.5</v>
      </c>
      <c r="I23" s="105"/>
      <c r="K23" s="67"/>
      <c r="L23" s="59" t="s">
        <v>21</v>
      </c>
      <c r="M23" s="226">
        <v>85050</v>
      </c>
      <c r="N23" s="201">
        <f t="shared" si="2"/>
        <v>9910.8765</v>
      </c>
      <c r="O23" s="105"/>
    </row>
    <row r="24" spans="2:15" ht="12.75">
      <c r="B24" s="67"/>
      <c r="C24" s="17" t="s">
        <v>22</v>
      </c>
      <c r="D24" s="129">
        <v>473.4</v>
      </c>
      <c r="E24" s="59">
        <f t="shared" si="3"/>
        <v>0</v>
      </c>
      <c r="F24" s="146">
        <f t="shared" si="0"/>
        <v>4790.5</v>
      </c>
      <c r="G24" s="147">
        <f t="shared" si="1"/>
        <v>0</v>
      </c>
      <c r="H24" s="16">
        <f t="shared" si="5"/>
        <v>4790.5</v>
      </c>
      <c r="I24" s="105"/>
      <c r="K24" s="67"/>
      <c r="L24" s="59" t="s">
        <v>22</v>
      </c>
      <c r="M24" s="226">
        <v>23893</v>
      </c>
      <c r="N24" s="201">
        <f t="shared" si="2"/>
        <v>2784.25129</v>
      </c>
      <c r="O24" s="105"/>
    </row>
    <row r="25" spans="2:15" ht="12.75">
      <c r="B25" s="67"/>
      <c r="C25" s="17" t="s">
        <v>23</v>
      </c>
      <c r="D25" s="129">
        <v>310.8</v>
      </c>
      <c r="E25" s="59">
        <f t="shared" si="3"/>
        <v>0</v>
      </c>
      <c r="F25" s="146">
        <f t="shared" si="0"/>
        <v>4790.5</v>
      </c>
      <c r="G25" s="147">
        <f t="shared" si="1"/>
        <v>0</v>
      </c>
      <c r="H25" s="16">
        <f t="shared" si="5"/>
        <v>4790.5</v>
      </c>
      <c r="I25" s="105"/>
      <c r="K25" s="67"/>
      <c r="L25" s="59" t="s">
        <v>23</v>
      </c>
      <c r="M25" s="226">
        <v>72164</v>
      </c>
      <c r="N25" s="201">
        <f t="shared" si="2"/>
        <v>8409.270919999999</v>
      </c>
      <c r="O25" s="105"/>
    </row>
    <row r="26" spans="2:15" ht="12.75">
      <c r="B26" s="67"/>
      <c r="C26" s="17" t="s">
        <v>24</v>
      </c>
      <c r="D26" s="129">
        <v>283</v>
      </c>
      <c r="E26" s="59">
        <f t="shared" si="3"/>
        <v>0</v>
      </c>
      <c r="F26" s="146">
        <f t="shared" si="0"/>
        <v>4790.5</v>
      </c>
      <c r="G26" s="147">
        <f t="shared" si="1"/>
        <v>0</v>
      </c>
      <c r="H26" s="16">
        <f t="shared" si="5"/>
        <v>4790.5</v>
      </c>
      <c r="I26" s="105"/>
      <c r="K26" s="67"/>
      <c r="L26" s="59" t="s">
        <v>24</v>
      </c>
      <c r="M26" s="226">
        <v>64448</v>
      </c>
      <c r="N26" s="201">
        <f t="shared" si="2"/>
        <v>7510.125440000001</v>
      </c>
      <c r="O26" s="105"/>
    </row>
    <row r="27" spans="2:15" ht="12.75">
      <c r="B27" s="67"/>
      <c r="C27" s="17" t="s">
        <v>25</v>
      </c>
      <c r="D27" s="129">
        <v>232.4</v>
      </c>
      <c r="E27" s="59">
        <f t="shared" si="3"/>
        <v>0</v>
      </c>
      <c r="F27" s="146">
        <f t="shared" si="0"/>
        <v>4790.5</v>
      </c>
      <c r="G27" s="147">
        <f t="shared" si="1"/>
        <v>0</v>
      </c>
      <c r="H27" s="16">
        <f t="shared" si="5"/>
        <v>4790.5</v>
      </c>
      <c r="I27" s="105"/>
      <c r="K27" s="67"/>
      <c r="L27" s="59" t="s">
        <v>25</v>
      </c>
      <c r="M27" s="226">
        <v>57076</v>
      </c>
      <c r="N27" s="201">
        <f t="shared" si="2"/>
        <v>6651.06628</v>
      </c>
      <c r="O27" s="105"/>
    </row>
    <row r="28" spans="2:15" ht="12.75">
      <c r="B28" s="67"/>
      <c r="C28" s="17" t="s">
        <v>26</v>
      </c>
      <c r="D28" s="129">
        <v>276.5</v>
      </c>
      <c r="E28" s="59">
        <f t="shared" si="3"/>
        <v>0</v>
      </c>
      <c r="F28" s="146">
        <f t="shared" si="0"/>
        <v>4790.5</v>
      </c>
      <c r="G28" s="147">
        <f t="shared" si="1"/>
        <v>0</v>
      </c>
      <c r="H28" s="16">
        <f t="shared" si="5"/>
        <v>4790.5</v>
      </c>
      <c r="I28" s="105"/>
      <c r="K28" s="67"/>
      <c r="L28" s="59" t="s">
        <v>26</v>
      </c>
      <c r="M28" s="226">
        <v>56603</v>
      </c>
      <c r="N28" s="201">
        <f t="shared" si="2"/>
        <v>6595.94759</v>
      </c>
      <c r="O28" s="105"/>
    </row>
    <row r="29" spans="2:15" ht="12.75">
      <c r="B29" s="67"/>
      <c r="C29" s="17" t="s">
        <v>27</v>
      </c>
      <c r="D29" s="129">
        <v>484.8</v>
      </c>
      <c r="E29" s="59">
        <f t="shared" si="3"/>
        <v>0</v>
      </c>
      <c r="F29" s="146">
        <f t="shared" si="0"/>
        <v>4790.5</v>
      </c>
      <c r="G29" s="147">
        <f t="shared" si="1"/>
        <v>0</v>
      </c>
      <c r="H29" s="16">
        <f t="shared" si="5"/>
        <v>4790.5</v>
      </c>
      <c r="I29" s="105"/>
      <c r="K29" s="67"/>
      <c r="L29" s="59" t="s">
        <v>27</v>
      </c>
      <c r="M29" s="226">
        <v>56878</v>
      </c>
      <c r="N29" s="201">
        <f t="shared" si="2"/>
        <v>6627.99334</v>
      </c>
      <c r="O29" s="105"/>
    </row>
    <row r="30" spans="2:15" ht="13.5" thickBot="1">
      <c r="B30" s="67"/>
      <c r="C30" s="17" t="s">
        <v>28</v>
      </c>
      <c r="D30" s="129">
        <v>547</v>
      </c>
      <c r="E30" s="59">
        <f t="shared" si="3"/>
        <v>0</v>
      </c>
      <c r="F30" s="146">
        <f t="shared" si="0"/>
        <v>4790.5</v>
      </c>
      <c r="G30" s="147">
        <f t="shared" si="1"/>
        <v>0</v>
      </c>
      <c r="H30" s="16">
        <f t="shared" si="5"/>
        <v>4790.5</v>
      </c>
      <c r="I30" s="105"/>
      <c r="K30" s="67"/>
      <c r="L30" s="59" t="s">
        <v>28</v>
      </c>
      <c r="M30" s="226">
        <v>67741</v>
      </c>
      <c r="N30" s="201">
        <f t="shared" si="2"/>
        <v>7893.858730000001</v>
      </c>
      <c r="O30" s="105"/>
    </row>
    <row r="31" spans="2:15" ht="13.5" thickBot="1">
      <c r="B31" s="6"/>
      <c r="C31" s="197" t="s">
        <v>29</v>
      </c>
      <c r="D31" s="199">
        <v>537.6</v>
      </c>
      <c r="E31" s="30">
        <f t="shared" si="3"/>
        <v>0</v>
      </c>
      <c r="F31" s="148">
        <f t="shared" si="0"/>
        <v>4790.5</v>
      </c>
      <c r="G31" s="149">
        <f t="shared" si="1"/>
        <v>0</v>
      </c>
      <c r="H31" s="20">
        <f t="shared" si="5"/>
        <v>4790.5</v>
      </c>
      <c r="I31" s="70">
        <f>SUM(H20:H31)</f>
        <v>57486</v>
      </c>
      <c r="K31" s="6"/>
      <c r="L31" s="30" t="s">
        <v>29</v>
      </c>
      <c r="M31" s="2">
        <v>81370</v>
      </c>
      <c r="N31" s="202">
        <f t="shared" si="2"/>
        <v>9482.0461</v>
      </c>
      <c r="O31" s="194">
        <f>SUM(N20:N31)</f>
        <v>106141.81662</v>
      </c>
    </row>
    <row r="32" spans="2:15" ht="12.75">
      <c r="B32" s="226">
        <v>2001</v>
      </c>
      <c r="C32" s="17" t="s">
        <v>18</v>
      </c>
      <c r="D32" s="198">
        <v>630.5</v>
      </c>
      <c r="E32" s="189">
        <f t="shared" si="3"/>
        <v>0</v>
      </c>
      <c r="F32" s="144">
        <f t="shared" si="0"/>
        <v>4790.5</v>
      </c>
      <c r="G32" s="145">
        <f t="shared" si="1"/>
        <v>0</v>
      </c>
      <c r="H32" s="16">
        <f>SUM(F32:G32)</f>
        <v>4790.5</v>
      </c>
      <c r="I32" s="105"/>
      <c r="K32" s="58">
        <f>B32</f>
        <v>2001</v>
      </c>
      <c r="L32" s="59" t="s">
        <v>18</v>
      </c>
      <c r="M32" s="225">
        <v>147249</v>
      </c>
      <c r="N32" s="200">
        <f t="shared" si="2"/>
        <v>17158.92597</v>
      </c>
      <c r="O32" s="105"/>
    </row>
    <row r="33" spans="2:15" ht="12.75">
      <c r="B33" s="67"/>
      <c r="C33" s="17" t="s">
        <v>19</v>
      </c>
      <c r="D33" s="129">
        <v>684</v>
      </c>
      <c r="E33" s="59">
        <f t="shared" si="3"/>
        <v>1</v>
      </c>
      <c r="F33" s="146">
        <f t="shared" si="0"/>
        <v>5041.08</v>
      </c>
      <c r="G33" s="147">
        <f t="shared" si="1"/>
        <v>0</v>
      </c>
      <c r="H33" s="16">
        <f aca="true" t="shared" si="6" ref="H33:H43">SUM(F33:G33)</f>
        <v>5041.08</v>
      </c>
      <c r="I33" s="105"/>
      <c r="K33" s="67"/>
      <c r="L33" s="59" t="s">
        <v>19</v>
      </c>
      <c r="M33" s="226">
        <v>123190</v>
      </c>
      <c r="N33" s="201">
        <f t="shared" si="2"/>
        <v>14355.330699999999</v>
      </c>
      <c r="O33" s="105"/>
    </row>
    <row r="34" spans="2:15" ht="12.75">
      <c r="B34" s="67"/>
      <c r="C34" s="17" t="s">
        <v>20</v>
      </c>
      <c r="D34" s="129">
        <v>646.4</v>
      </c>
      <c r="E34" s="59">
        <f t="shared" si="3"/>
        <v>0</v>
      </c>
      <c r="F34" s="146">
        <f t="shared" si="0"/>
        <v>4790.5</v>
      </c>
      <c r="G34" s="147">
        <f t="shared" si="1"/>
        <v>0</v>
      </c>
      <c r="H34" s="16">
        <f t="shared" si="6"/>
        <v>4790.5</v>
      </c>
      <c r="I34" s="105"/>
      <c r="K34" s="67"/>
      <c r="L34" s="59" t="s">
        <v>20</v>
      </c>
      <c r="M34" s="226">
        <v>121447</v>
      </c>
      <c r="N34" s="201">
        <f t="shared" si="2"/>
        <v>14152.21891</v>
      </c>
      <c r="O34" s="105"/>
    </row>
    <row r="35" spans="2:15" ht="12.75">
      <c r="B35" s="67"/>
      <c r="C35" s="17" t="s">
        <v>21</v>
      </c>
      <c r="D35" s="129">
        <v>559.1</v>
      </c>
      <c r="E35" s="59">
        <f t="shared" si="3"/>
        <v>0</v>
      </c>
      <c r="F35" s="146">
        <f t="shared" si="0"/>
        <v>4790.5</v>
      </c>
      <c r="G35" s="147">
        <f t="shared" si="1"/>
        <v>0</v>
      </c>
      <c r="H35" s="16">
        <f t="shared" si="6"/>
        <v>4790.5</v>
      </c>
      <c r="I35" s="105"/>
      <c r="K35" s="67"/>
      <c r="L35" s="59" t="s">
        <v>21</v>
      </c>
      <c r="M35" s="226">
        <v>91592</v>
      </c>
      <c r="N35" s="201">
        <f t="shared" si="2"/>
        <v>10673.21576</v>
      </c>
      <c r="O35" s="105"/>
    </row>
    <row r="36" spans="2:15" ht="12.75">
      <c r="B36" s="67"/>
      <c r="C36" s="17" t="s">
        <v>22</v>
      </c>
      <c r="D36" s="129">
        <v>564.7</v>
      </c>
      <c r="E36" s="59">
        <f t="shared" si="3"/>
        <v>0</v>
      </c>
      <c r="F36" s="146">
        <f t="shared" si="0"/>
        <v>4790.5</v>
      </c>
      <c r="G36" s="147">
        <f t="shared" si="1"/>
        <v>0</v>
      </c>
      <c r="H36" s="16">
        <f t="shared" si="6"/>
        <v>4790.5</v>
      </c>
      <c r="I36" s="105"/>
      <c r="K36" s="67"/>
      <c r="L36" s="59" t="s">
        <v>22</v>
      </c>
      <c r="M36" s="226">
        <v>28192</v>
      </c>
      <c r="N36" s="201">
        <f t="shared" si="2"/>
        <v>3285.21376</v>
      </c>
      <c r="O36" s="105"/>
    </row>
    <row r="37" spans="2:15" ht="12.75">
      <c r="B37" s="67"/>
      <c r="C37" s="17" t="s">
        <v>23</v>
      </c>
      <c r="D37" s="129">
        <v>384.3</v>
      </c>
      <c r="E37" s="59">
        <f t="shared" si="3"/>
        <v>0</v>
      </c>
      <c r="F37" s="146">
        <f t="shared" si="0"/>
        <v>4790.5</v>
      </c>
      <c r="G37" s="147">
        <f t="shared" si="1"/>
        <v>0</v>
      </c>
      <c r="H37" s="16">
        <f t="shared" si="6"/>
        <v>4790.5</v>
      </c>
      <c r="I37" s="105"/>
      <c r="K37" s="67"/>
      <c r="L37" s="59" t="s">
        <v>23</v>
      </c>
      <c r="M37" s="226">
        <v>68883</v>
      </c>
      <c r="N37" s="201">
        <f t="shared" si="2"/>
        <v>8026.93599</v>
      </c>
      <c r="O37" s="105"/>
    </row>
    <row r="38" spans="2:15" ht="12.75">
      <c r="B38" s="67"/>
      <c r="C38" s="17" t="s">
        <v>24</v>
      </c>
      <c r="D38" s="129">
        <v>244.8</v>
      </c>
      <c r="E38" s="59">
        <f t="shared" si="3"/>
        <v>0</v>
      </c>
      <c r="F38" s="146">
        <f t="shared" si="0"/>
        <v>4790.5</v>
      </c>
      <c r="G38" s="147">
        <f t="shared" si="1"/>
        <v>0</v>
      </c>
      <c r="H38" s="16">
        <f t="shared" si="6"/>
        <v>4790.5</v>
      </c>
      <c r="I38" s="105"/>
      <c r="K38" s="67"/>
      <c r="L38" s="59" t="s">
        <v>24</v>
      </c>
      <c r="M38" s="226">
        <v>65749</v>
      </c>
      <c r="N38" s="201">
        <f t="shared" si="2"/>
        <v>7661.73097</v>
      </c>
      <c r="O38" s="105"/>
    </row>
    <row r="39" spans="2:15" ht="12.75">
      <c r="B39" s="67"/>
      <c r="C39" s="17" t="s">
        <v>25</v>
      </c>
      <c r="D39" s="129">
        <v>289.7</v>
      </c>
      <c r="E39" s="59">
        <f t="shared" si="3"/>
        <v>0</v>
      </c>
      <c r="F39" s="146">
        <f t="shared" si="0"/>
        <v>4790.5</v>
      </c>
      <c r="G39" s="147">
        <f t="shared" si="1"/>
        <v>0</v>
      </c>
      <c r="H39" s="16">
        <f t="shared" si="6"/>
        <v>4790.5</v>
      </c>
      <c r="I39" s="105"/>
      <c r="K39" s="67"/>
      <c r="L39" s="59" t="s">
        <v>25</v>
      </c>
      <c r="M39" s="226">
        <v>54715</v>
      </c>
      <c r="N39" s="201">
        <f t="shared" si="2"/>
        <v>6375.93895</v>
      </c>
      <c r="O39" s="105"/>
    </row>
    <row r="40" spans="2:15" ht="12.75">
      <c r="B40" s="67"/>
      <c r="C40" s="17" t="s">
        <v>26</v>
      </c>
      <c r="D40" s="129">
        <v>272.9</v>
      </c>
      <c r="E40" s="59">
        <f t="shared" si="3"/>
        <v>0</v>
      </c>
      <c r="F40" s="146">
        <f t="shared" si="0"/>
        <v>4790.5</v>
      </c>
      <c r="G40" s="147">
        <f t="shared" si="1"/>
        <v>0</v>
      </c>
      <c r="H40" s="16">
        <f t="shared" si="6"/>
        <v>4790.5</v>
      </c>
      <c r="I40" s="105"/>
      <c r="K40" s="67"/>
      <c r="L40" s="59" t="s">
        <v>26</v>
      </c>
      <c r="M40" s="226">
        <v>54827</v>
      </c>
      <c r="N40" s="201">
        <f t="shared" si="2"/>
        <v>6388.99031</v>
      </c>
      <c r="O40" s="105"/>
    </row>
    <row r="41" spans="2:15" ht="12.75">
      <c r="B41" s="67"/>
      <c r="C41" s="17" t="s">
        <v>27</v>
      </c>
      <c r="D41" s="129">
        <v>380.7</v>
      </c>
      <c r="E41" s="59">
        <f t="shared" si="3"/>
        <v>0</v>
      </c>
      <c r="F41" s="146">
        <f t="shared" si="0"/>
        <v>4790.5</v>
      </c>
      <c r="G41" s="147">
        <f t="shared" si="1"/>
        <v>0</v>
      </c>
      <c r="H41" s="16">
        <f t="shared" si="6"/>
        <v>4790.5</v>
      </c>
      <c r="I41" s="105"/>
      <c r="K41" s="67"/>
      <c r="L41" s="59" t="s">
        <v>27</v>
      </c>
      <c r="M41" s="226">
        <v>58651</v>
      </c>
      <c r="N41" s="201">
        <f t="shared" si="2"/>
        <v>6834.60103</v>
      </c>
      <c r="O41" s="105"/>
    </row>
    <row r="42" spans="2:15" ht="13.5" thickBot="1">
      <c r="B42" s="67"/>
      <c r="C42" s="17" t="s">
        <v>28</v>
      </c>
      <c r="D42" s="129">
        <v>432</v>
      </c>
      <c r="E42" s="59">
        <f t="shared" si="3"/>
        <v>0</v>
      </c>
      <c r="F42" s="146">
        <f t="shared" si="0"/>
        <v>4790.5</v>
      </c>
      <c r="G42" s="147">
        <f t="shared" si="1"/>
        <v>0</v>
      </c>
      <c r="H42" s="16">
        <f t="shared" si="6"/>
        <v>4790.5</v>
      </c>
      <c r="I42" s="105"/>
      <c r="K42" s="67"/>
      <c r="L42" s="59" t="s">
        <v>28</v>
      </c>
      <c r="M42" s="226">
        <v>64912</v>
      </c>
      <c r="N42" s="201">
        <f t="shared" si="2"/>
        <v>7564.195360000001</v>
      </c>
      <c r="O42" s="105"/>
    </row>
    <row r="43" spans="2:15" ht="13.5" thickBot="1">
      <c r="B43" s="6"/>
      <c r="C43" s="197" t="s">
        <v>29</v>
      </c>
      <c r="D43" s="199">
        <v>527</v>
      </c>
      <c r="E43" s="30">
        <f t="shared" si="3"/>
        <v>0</v>
      </c>
      <c r="F43" s="148">
        <f t="shared" si="0"/>
        <v>4790.5</v>
      </c>
      <c r="G43" s="149">
        <f t="shared" si="1"/>
        <v>0</v>
      </c>
      <c r="H43" s="20">
        <f t="shared" si="6"/>
        <v>4790.5</v>
      </c>
      <c r="I43" s="70">
        <f>SUM(H32:H43)</f>
        <v>57736.58</v>
      </c>
      <c r="K43" s="6"/>
      <c r="L43" s="30" t="s">
        <v>29</v>
      </c>
      <c r="M43" s="2">
        <v>67056</v>
      </c>
      <c r="N43" s="202">
        <f t="shared" si="2"/>
        <v>7814.03568</v>
      </c>
      <c r="O43" s="194">
        <f>SUM(N32:N43)</f>
        <v>110291.33339</v>
      </c>
    </row>
    <row r="44" spans="6:15" ht="13.5" thickBot="1">
      <c r="F44" s="371" t="s">
        <v>46</v>
      </c>
      <c r="G44" s="384"/>
      <c r="H44" s="107">
        <f>SUM(H8:H43)</f>
        <v>172735.11200000002</v>
      </c>
      <c r="I44" s="105"/>
      <c r="M44" s="188" t="s">
        <v>9</v>
      </c>
      <c r="N44" s="203">
        <f>SUM(N8:N43)</f>
        <v>320217.79779000004</v>
      </c>
      <c r="O44" s="105"/>
    </row>
    <row r="45" spans="9:15" ht="13.5" thickBot="1">
      <c r="I45" s="105"/>
      <c r="O45" s="105"/>
    </row>
    <row r="46" spans="9:15" ht="13.5" thickBot="1">
      <c r="I46" s="105"/>
      <c r="K46" s="371" t="s">
        <v>59</v>
      </c>
      <c r="L46" s="372"/>
      <c r="M46" s="372"/>
      <c r="N46" s="224">
        <f>SUM(H44+N44)</f>
        <v>492952.90979000006</v>
      </c>
      <c r="O46" s="105"/>
    </row>
    <row r="47" spans="4:15" ht="13.5" thickBot="1">
      <c r="D47" s="108" t="s">
        <v>47</v>
      </c>
      <c r="I47" s="105"/>
      <c r="O47" s="105"/>
    </row>
    <row r="48" spans="4:15" ht="13.5" thickBot="1">
      <c r="D48" s="319">
        <f>TRUNC(10*MAX(D52:D87)/1.1)/10</f>
        <v>621.8</v>
      </c>
      <c r="G48" s="114" t="s">
        <v>49</v>
      </c>
      <c r="H48" s="173">
        <f>H44-H88</f>
        <v>5821.563000000082</v>
      </c>
      <c r="I48" s="105"/>
      <c r="K48" s="371" t="s">
        <v>60</v>
      </c>
      <c r="L48" s="372"/>
      <c r="M48" s="372"/>
      <c r="N48" s="224">
        <f>H88+N44</f>
        <v>487131.34679</v>
      </c>
      <c r="O48" s="105"/>
    </row>
    <row r="49" spans="9:15" ht="13.5" thickBot="1">
      <c r="I49" s="105"/>
      <c r="J49" s="105"/>
      <c r="K49" s="105"/>
      <c r="L49" s="105"/>
      <c r="M49" s="105"/>
      <c r="N49" s="105"/>
      <c r="O49" s="105"/>
    </row>
    <row r="50" spans="2:24" ht="12.75">
      <c r="B50" s="379" t="s">
        <v>14</v>
      </c>
      <c r="C50" s="379" t="s">
        <v>15</v>
      </c>
      <c r="D50" s="21" t="s">
        <v>16</v>
      </c>
      <c r="E50" s="7" t="s">
        <v>38</v>
      </c>
      <c r="F50" s="381" t="s">
        <v>55</v>
      </c>
      <c r="G50" s="382"/>
      <c r="H50" s="383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2:24" ht="13.5" thickBot="1">
      <c r="B51" s="380"/>
      <c r="C51" s="380"/>
      <c r="D51" s="8" t="s">
        <v>17</v>
      </c>
      <c r="E51" s="9" t="s">
        <v>39</v>
      </c>
      <c r="F51" s="22" t="s">
        <v>16</v>
      </c>
      <c r="G51" s="23" t="s">
        <v>30</v>
      </c>
      <c r="H51" s="24" t="s">
        <v>31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2:24" ht="12.75">
      <c r="B52" s="58">
        <f>B8</f>
        <v>1999</v>
      </c>
      <c r="C52" s="59" t="s">
        <v>18</v>
      </c>
      <c r="D52" s="25">
        <f>D8</f>
        <v>623.2</v>
      </c>
      <c r="E52" s="14">
        <f>IF(D52&gt;$D$48,(IF(D52&gt;1.1*$D$48,2,1)),0)</f>
        <v>1</v>
      </c>
      <c r="F52" s="227">
        <f aca="true" t="shared" si="7" ref="F52:F87">IF(E52=0,$F$4*$D$48,(IF(E52=1,$F$4*D52,(IF(E52=2,$F$4*$D$48)))))</f>
        <v>4592.984</v>
      </c>
      <c r="G52" s="350">
        <f aca="true" t="shared" si="8" ref="G52:G87">IF(E52=0,0,(IF(E52=1,0,(IF(E52=2,(D52-$D$48)*$G$4)))))</f>
        <v>0</v>
      </c>
      <c r="H52" s="16">
        <f>SUM(F52:G52)</f>
        <v>4592.984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2:24" ht="12.75">
      <c r="B53" s="67"/>
      <c r="C53" s="59" t="s">
        <v>19</v>
      </c>
      <c r="D53" s="13">
        <f aca="true" t="shared" si="9" ref="D53:D87">D9</f>
        <v>614</v>
      </c>
      <c r="E53" s="14">
        <f aca="true" t="shared" si="10" ref="E53:E87">IF(D53&gt;$D$48,(IF(D53&gt;1.1*$D$48,2,1)),0)</f>
        <v>0</v>
      </c>
      <c r="F53" s="227">
        <f t="shared" si="7"/>
        <v>4582.666</v>
      </c>
      <c r="G53" s="351">
        <f t="shared" si="8"/>
        <v>0</v>
      </c>
      <c r="H53" s="16">
        <f aca="true" t="shared" si="11" ref="H53:H63">SUM(F53:G53)</f>
        <v>4582.666</v>
      </c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2:24" ht="12.75">
      <c r="B54" s="67"/>
      <c r="C54" s="59" t="s">
        <v>20</v>
      </c>
      <c r="D54" s="13">
        <f t="shared" si="9"/>
        <v>653.6</v>
      </c>
      <c r="E54" s="14">
        <f t="shared" si="10"/>
        <v>1</v>
      </c>
      <c r="F54" s="227">
        <f t="shared" si="7"/>
        <v>4817.032</v>
      </c>
      <c r="G54" s="351">
        <f t="shared" si="8"/>
        <v>0</v>
      </c>
      <c r="H54" s="16">
        <f t="shared" si="11"/>
        <v>4817.032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2:24" ht="12.75">
      <c r="B55" s="67"/>
      <c r="C55" s="59" t="s">
        <v>21</v>
      </c>
      <c r="D55" s="13">
        <f t="shared" si="9"/>
        <v>585.4</v>
      </c>
      <c r="E55" s="14">
        <f t="shared" si="10"/>
        <v>0</v>
      </c>
      <c r="F55" s="227">
        <f t="shared" si="7"/>
        <v>4582.666</v>
      </c>
      <c r="G55" s="351">
        <f t="shared" si="8"/>
        <v>0</v>
      </c>
      <c r="H55" s="16">
        <f t="shared" si="11"/>
        <v>4582.666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2:24" ht="12.75">
      <c r="B56" s="67"/>
      <c r="C56" s="59" t="s">
        <v>22</v>
      </c>
      <c r="D56" s="13">
        <f t="shared" si="9"/>
        <v>484.5</v>
      </c>
      <c r="E56" s="14">
        <f t="shared" si="10"/>
        <v>0</v>
      </c>
      <c r="F56" s="227">
        <f t="shared" si="7"/>
        <v>4582.666</v>
      </c>
      <c r="G56" s="351">
        <f t="shared" si="8"/>
        <v>0</v>
      </c>
      <c r="H56" s="16">
        <f t="shared" si="11"/>
        <v>4582.666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2:24" ht="12.75">
      <c r="B57" s="67"/>
      <c r="C57" s="59" t="s">
        <v>23</v>
      </c>
      <c r="D57" s="13">
        <f t="shared" si="9"/>
        <v>247.9</v>
      </c>
      <c r="E57" s="14">
        <f t="shared" si="10"/>
        <v>0</v>
      </c>
      <c r="F57" s="227">
        <f t="shared" si="7"/>
        <v>4582.666</v>
      </c>
      <c r="G57" s="351">
        <f t="shared" si="8"/>
        <v>0</v>
      </c>
      <c r="H57" s="16">
        <f t="shared" si="11"/>
        <v>4582.666</v>
      </c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2:24" ht="12.75">
      <c r="B58" s="67"/>
      <c r="C58" s="59" t="s">
        <v>24</v>
      </c>
      <c r="D58" s="13">
        <f t="shared" si="9"/>
        <v>274.3</v>
      </c>
      <c r="E58" s="14">
        <f t="shared" si="10"/>
        <v>0</v>
      </c>
      <c r="F58" s="227">
        <f t="shared" si="7"/>
        <v>4582.666</v>
      </c>
      <c r="G58" s="351">
        <f t="shared" si="8"/>
        <v>0</v>
      </c>
      <c r="H58" s="16">
        <f t="shared" si="11"/>
        <v>4582.666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2:24" ht="12.75">
      <c r="B59" s="67"/>
      <c r="C59" s="59" t="s">
        <v>25</v>
      </c>
      <c r="D59" s="13">
        <f t="shared" si="9"/>
        <v>384.7</v>
      </c>
      <c r="E59" s="14">
        <f t="shared" si="10"/>
        <v>0</v>
      </c>
      <c r="F59" s="227">
        <f t="shared" si="7"/>
        <v>4582.666</v>
      </c>
      <c r="G59" s="351">
        <f t="shared" si="8"/>
        <v>0</v>
      </c>
      <c r="H59" s="16">
        <f t="shared" si="11"/>
        <v>4582.666</v>
      </c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2:24" ht="12.75">
      <c r="B60" s="67"/>
      <c r="C60" s="59" t="s">
        <v>26</v>
      </c>
      <c r="D60" s="13">
        <f t="shared" si="9"/>
        <v>361.2</v>
      </c>
      <c r="E60" s="14">
        <f t="shared" si="10"/>
        <v>0</v>
      </c>
      <c r="F60" s="227">
        <f t="shared" si="7"/>
        <v>4582.666</v>
      </c>
      <c r="G60" s="351">
        <f t="shared" si="8"/>
        <v>0</v>
      </c>
      <c r="H60" s="16">
        <f t="shared" si="11"/>
        <v>4582.666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2:24" ht="12.75">
      <c r="B61" s="67"/>
      <c r="C61" s="59" t="s">
        <v>27</v>
      </c>
      <c r="D61" s="13">
        <f t="shared" si="9"/>
        <v>296.2</v>
      </c>
      <c r="E61" s="14">
        <f t="shared" si="10"/>
        <v>0</v>
      </c>
      <c r="F61" s="227">
        <f t="shared" si="7"/>
        <v>4582.666</v>
      </c>
      <c r="G61" s="351">
        <f t="shared" si="8"/>
        <v>0</v>
      </c>
      <c r="H61" s="16">
        <f t="shared" si="11"/>
        <v>4582.666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2:24" ht="13.5" thickBot="1">
      <c r="B62" s="67"/>
      <c r="C62" s="59" t="s">
        <v>28</v>
      </c>
      <c r="D62" s="13">
        <f t="shared" si="9"/>
        <v>384.9</v>
      </c>
      <c r="E62" s="14">
        <f t="shared" si="10"/>
        <v>0</v>
      </c>
      <c r="F62" s="227">
        <f t="shared" si="7"/>
        <v>4582.666</v>
      </c>
      <c r="G62" s="351">
        <f t="shared" si="8"/>
        <v>0</v>
      </c>
      <c r="H62" s="16">
        <f t="shared" si="11"/>
        <v>4582.666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2:24" ht="13.5" thickBot="1">
      <c r="B63" s="6"/>
      <c r="C63" s="30" t="s">
        <v>29</v>
      </c>
      <c r="D63" s="5">
        <f t="shared" si="9"/>
        <v>453.2</v>
      </c>
      <c r="E63" s="14">
        <f t="shared" si="10"/>
        <v>0</v>
      </c>
      <c r="F63" s="227">
        <f t="shared" si="7"/>
        <v>4582.666</v>
      </c>
      <c r="G63" s="351">
        <f t="shared" si="8"/>
        <v>0</v>
      </c>
      <c r="H63" s="20">
        <f t="shared" si="11"/>
        <v>4582.666</v>
      </c>
      <c r="I63" s="70">
        <f>SUM(H52:H63)</f>
        <v>55236.67599999999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2:24" ht="12.75">
      <c r="B64" s="67">
        <f>B20</f>
        <v>2000</v>
      </c>
      <c r="C64" s="59" t="s">
        <v>18</v>
      </c>
      <c r="D64" s="13">
        <f t="shared" si="9"/>
        <v>619.4</v>
      </c>
      <c r="E64" s="58">
        <f t="shared" si="10"/>
        <v>0</v>
      </c>
      <c r="F64" s="228">
        <f t="shared" si="7"/>
        <v>4582.666</v>
      </c>
      <c r="G64" s="352">
        <f t="shared" si="8"/>
        <v>0</v>
      </c>
      <c r="H64" s="16">
        <f>SUM(F64:G64)</f>
        <v>4582.666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2:24" ht="12.75">
      <c r="B65" s="67"/>
      <c r="C65" s="59" t="s">
        <v>19</v>
      </c>
      <c r="D65" s="13">
        <f t="shared" si="9"/>
        <v>630.1</v>
      </c>
      <c r="E65" s="67">
        <f t="shared" si="10"/>
        <v>1</v>
      </c>
      <c r="F65" s="227">
        <f t="shared" si="7"/>
        <v>4643.837</v>
      </c>
      <c r="G65" s="351">
        <f t="shared" si="8"/>
        <v>0</v>
      </c>
      <c r="H65" s="16">
        <f aca="true" t="shared" si="12" ref="H65:H75">SUM(F65:G65)</f>
        <v>4643.837</v>
      </c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2:24" ht="12.75">
      <c r="B66" s="67"/>
      <c r="C66" s="59" t="s">
        <v>20</v>
      </c>
      <c r="D66" s="13">
        <f t="shared" si="9"/>
        <v>623.3</v>
      </c>
      <c r="E66" s="67">
        <f t="shared" si="10"/>
        <v>1</v>
      </c>
      <c r="F66" s="227">
        <f t="shared" si="7"/>
        <v>4593.721</v>
      </c>
      <c r="G66" s="351">
        <f t="shared" si="8"/>
        <v>0</v>
      </c>
      <c r="H66" s="16">
        <f t="shared" si="12"/>
        <v>4593.721</v>
      </c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2:24" ht="12.75">
      <c r="B67" s="67"/>
      <c r="C67" s="59" t="s">
        <v>21</v>
      </c>
      <c r="D67" s="13">
        <f t="shared" si="9"/>
        <v>599.1</v>
      </c>
      <c r="E67" s="67">
        <f t="shared" si="10"/>
        <v>0</v>
      </c>
      <c r="F67" s="227">
        <f t="shared" si="7"/>
        <v>4582.666</v>
      </c>
      <c r="G67" s="351">
        <f t="shared" si="8"/>
        <v>0</v>
      </c>
      <c r="H67" s="16">
        <f t="shared" si="12"/>
        <v>4582.666</v>
      </c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2:24" ht="12.75">
      <c r="B68" s="67"/>
      <c r="C68" s="59" t="s">
        <v>22</v>
      </c>
      <c r="D68" s="13">
        <f t="shared" si="9"/>
        <v>473.4</v>
      </c>
      <c r="E68" s="67">
        <f t="shared" si="10"/>
        <v>0</v>
      </c>
      <c r="F68" s="227">
        <f t="shared" si="7"/>
        <v>4582.666</v>
      </c>
      <c r="G68" s="351">
        <f t="shared" si="8"/>
        <v>0</v>
      </c>
      <c r="H68" s="16">
        <f t="shared" si="12"/>
        <v>4582.666</v>
      </c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2:24" ht="12.75">
      <c r="B69" s="67"/>
      <c r="C69" s="59" t="s">
        <v>23</v>
      </c>
      <c r="D69" s="13">
        <f t="shared" si="9"/>
        <v>310.8</v>
      </c>
      <c r="E69" s="67">
        <f t="shared" si="10"/>
        <v>0</v>
      </c>
      <c r="F69" s="227">
        <f t="shared" si="7"/>
        <v>4582.666</v>
      </c>
      <c r="G69" s="351">
        <f t="shared" si="8"/>
        <v>0</v>
      </c>
      <c r="H69" s="16">
        <f t="shared" si="12"/>
        <v>4582.666</v>
      </c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2:24" ht="12.75">
      <c r="B70" s="67"/>
      <c r="C70" s="59" t="s">
        <v>24</v>
      </c>
      <c r="D70" s="13">
        <f t="shared" si="9"/>
        <v>283</v>
      </c>
      <c r="E70" s="67">
        <f t="shared" si="10"/>
        <v>0</v>
      </c>
      <c r="F70" s="227">
        <f t="shared" si="7"/>
        <v>4582.666</v>
      </c>
      <c r="G70" s="351">
        <f t="shared" si="8"/>
        <v>0</v>
      </c>
      <c r="H70" s="16">
        <f t="shared" si="12"/>
        <v>4582.666</v>
      </c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2:24" ht="12.75">
      <c r="B71" s="67"/>
      <c r="C71" s="59" t="s">
        <v>25</v>
      </c>
      <c r="D71" s="13">
        <f t="shared" si="9"/>
        <v>232.4</v>
      </c>
      <c r="E71" s="67">
        <f t="shared" si="10"/>
        <v>0</v>
      </c>
      <c r="F71" s="227">
        <f t="shared" si="7"/>
        <v>4582.666</v>
      </c>
      <c r="G71" s="351">
        <f t="shared" si="8"/>
        <v>0</v>
      </c>
      <c r="H71" s="16">
        <f t="shared" si="12"/>
        <v>4582.666</v>
      </c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2:24" ht="12.75">
      <c r="B72" s="67"/>
      <c r="C72" s="59" t="s">
        <v>26</v>
      </c>
      <c r="D72" s="13">
        <f t="shared" si="9"/>
        <v>276.5</v>
      </c>
      <c r="E72" s="67">
        <f t="shared" si="10"/>
        <v>0</v>
      </c>
      <c r="F72" s="227">
        <f t="shared" si="7"/>
        <v>4582.666</v>
      </c>
      <c r="G72" s="351">
        <f t="shared" si="8"/>
        <v>0</v>
      </c>
      <c r="H72" s="16">
        <f t="shared" si="12"/>
        <v>4582.666</v>
      </c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2:24" ht="12.75">
      <c r="B73" s="67"/>
      <c r="C73" s="59" t="s">
        <v>27</v>
      </c>
      <c r="D73" s="13">
        <f t="shared" si="9"/>
        <v>484.8</v>
      </c>
      <c r="E73" s="67">
        <f t="shared" si="10"/>
        <v>0</v>
      </c>
      <c r="F73" s="227">
        <f t="shared" si="7"/>
        <v>4582.666</v>
      </c>
      <c r="G73" s="351">
        <f t="shared" si="8"/>
        <v>0</v>
      </c>
      <c r="H73" s="16">
        <f t="shared" si="12"/>
        <v>4582.666</v>
      </c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2:24" ht="13.5" thickBot="1">
      <c r="B74" s="67"/>
      <c r="C74" s="59" t="s">
        <v>28</v>
      </c>
      <c r="D74" s="13">
        <f t="shared" si="9"/>
        <v>547</v>
      </c>
      <c r="E74" s="67">
        <f t="shared" si="10"/>
        <v>0</v>
      </c>
      <c r="F74" s="227">
        <f t="shared" si="7"/>
        <v>4582.666</v>
      </c>
      <c r="G74" s="351">
        <f t="shared" si="8"/>
        <v>0</v>
      </c>
      <c r="H74" s="16">
        <f t="shared" si="12"/>
        <v>4582.666</v>
      </c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2:24" ht="13.5" thickBot="1">
      <c r="B75" s="6"/>
      <c r="C75" s="30" t="s">
        <v>29</v>
      </c>
      <c r="D75" s="13">
        <f t="shared" si="9"/>
        <v>537.6</v>
      </c>
      <c r="E75" s="6">
        <f t="shared" si="10"/>
        <v>0</v>
      </c>
      <c r="F75" s="229">
        <f t="shared" si="7"/>
        <v>4582.666</v>
      </c>
      <c r="G75" s="353">
        <f t="shared" si="8"/>
        <v>0</v>
      </c>
      <c r="H75" s="20">
        <f t="shared" si="12"/>
        <v>4582.666</v>
      </c>
      <c r="I75" s="70">
        <f>SUM(H64:H75)</f>
        <v>55064.21799999999</v>
      </c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2:24" ht="12.75">
      <c r="B76" s="67">
        <f>B32</f>
        <v>2001</v>
      </c>
      <c r="C76" s="59" t="s">
        <v>18</v>
      </c>
      <c r="D76" s="25">
        <f t="shared" si="9"/>
        <v>630.5</v>
      </c>
      <c r="E76" s="58">
        <f t="shared" si="10"/>
        <v>1</v>
      </c>
      <c r="F76" s="228">
        <f t="shared" si="7"/>
        <v>4646.785</v>
      </c>
      <c r="G76" s="352">
        <f t="shared" si="8"/>
        <v>0</v>
      </c>
      <c r="H76" s="16">
        <f>SUM(F76:G76)</f>
        <v>4646.785</v>
      </c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2:24" ht="12.75">
      <c r="B77" s="67"/>
      <c r="C77" s="59" t="s">
        <v>19</v>
      </c>
      <c r="D77" s="13">
        <f t="shared" si="9"/>
        <v>684</v>
      </c>
      <c r="E77" s="67">
        <f t="shared" si="10"/>
        <v>2</v>
      </c>
      <c r="F77" s="227">
        <f t="shared" si="7"/>
        <v>4582.666</v>
      </c>
      <c r="G77" s="351">
        <f t="shared" si="8"/>
        <v>1375.2420000000009</v>
      </c>
      <c r="H77" s="16">
        <f aca="true" t="shared" si="13" ref="H77:H87">SUM(F77:G77)</f>
        <v>5957.908000000001</v>
      </c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2:24" ht="12.75">
      <c r="B78" s="67"/>
      <c r="C78" s="59" t="s">
        <v>20</v>
      </c>
      <c r="D78" s="13">
        <f t="shared" si="9"/>
        <v>646.4</v>
      </c>
      <c r="E78" s="67">
        <f t="shared" si="10"/>
        <v>1</v>
      </c>
      <c r="F78" s="227">
        <f t="shared" si="7"/>
        <v>4763.968</v>
      </c>
      <c r="G78" s="351">
        <f t="shared" si="8"/>
        <v>0</v>
      </c>
      <c r="H78" s="16">
        <f t="shared" si="13"/>
        <v>4763.968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2:24" ht="12.75">
      <c r="B79" s="67"/>
      <c r="C79" s="59" t="s">
        <v>21</v>
      </c>
      <c r="D79" s="13">
        <f t="shared" si="9"/>
        <v>559.1</v>
      </c>
      <c r="E79" s="67">
        <f t="shared" si="10"/>
        <v>0</v>
      </c>
      <c r="F79" s="227">
        <f t="shared" si="7"/>
        <v>4582.666</v>
      </c>
      <c r="G79" s="351">
        <f t="shared" si="8"/>
        <v>0</v>
      </c>
      <c r="H79" s="16">
        <f t="shared" si="13"/>
        <v>4582.666</v>
      </c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2:24" ht="12.75">
      <c r="B80" s="67"/>
      <c r="C80" s="59" t="s">
        <v>22</v>
      </c>
      <c r="D80" s="13">
        <f t="shared" si="9"/>
        <v>564.7</v>
      </c>
      <c r="E80" s="67">
        <f t="shared" si="10"/>
        <v>0</v>
      </c>
      <c r="F80" s="227">
        <f t="shared" si="7"/>
        <v>4582.666</v>
      </c>
      <c r="G80" s="351">
        <f t="shared" si="8"/>
        <v>0</v>
      </c>
      <c r="H80" s="16">
        <f t="shared" si="13"/>
        <v>4582.666</v>
      </c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2:24" ht="12.75">
      <c r="B81" s="67"/>
      <c r="C81" s="59" t="s">
        <v>23</v>
      </c>
      <c r="D81" s="13">
        <f t="shared" si="9"/>
        <v>384.3</v>
      </c>
      <c r="E81" s="67">
        <f t="shared" si="10"/>
        <v>0</v>
      </c>
      <c r="F81" s="227">
        <f t="shared" si="7"/>
        <v>4582.666</v>
      </c>
      <c r="G81" s="351">
        <f t="shared" si="8"/>
        <v>0</v>
      </c>
      <c r="H81" s="16">
        <f t="shared" si="13"/>
        <v>4582.666</v>
      </c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2:24" ht="12.75">
      <c r="B82" s="67"/>
      <c r="C82" s="59" t="s">
        <v>24</v>
      </c>
      <c r="D82" s="13">
        <f t="shared" si="9"/>
        <v>244.8</v>
      </c>
      <c r="E82" s="67">
        <f t="shared" si="10"/>
        <v>0</v>
      </c>
      <c r="F82" s="227">
        <f t="shared" si="7"/>
        <v>4582.666</v>
      </c>
      <c r="G82" s="351">
        <f t="shared" si="8"/>
        <v>0</v>
      </c>
      <c r="H82" s="16">
        <f t="shared" si="13"/>
        <v>4582.666</v>
      </c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spans="2:28" ht="12.75">
      <c r="B83" s="67"/>
      <c r="C83" s="59" t="s">
        <v>25</v>
      </c>
      <c r="D83" s="13">
        <f t="shared" si="9"/>
        <v>289.7</v>
      </c>
      <c r="E83" s="67">
        <f t="shared" si="10"/>
        <v>0</v>
      </c>
      <c r="F83" s="227">
        <f t="shared" si="7"/>
        <v>4582.666</v>
      </c>
      <c r="G83" s="351">
        <f t="shared" si="8"/>
        <v>0</v>
      </c>
      <c r="H83" s="16">
        <f t="shared" si="13"/>
        <v>4582.666</v>
      </c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</row>
    <row r="84" spans="2:28" ht="12.75">
      <c r="B84" s="67"/>
      <c r="C84" s="59" t="s">
        <v>26</v>
      </c>
      <c r="D84" s="13">
        <f t="shared" si="9"/>
        <v>272.9</v>
      </c>
      <c r="E84" s="67">
        <f t="shared" si="10"/>
        <v>0</v>
      </c>
      <c r="F84" s="227">
        <f t="shared" si="7"/>
        <v>4582.666</v>
      </c>
      <c r="G84" s="351">
        <f t="shared" si="8"/>
        <v>0</v>
      </c>
      <c r="H84" s="16">
        <f t="shared" si="13"/>
        <v>4582.666</v>
      </c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</row>
    <row r="85" spans="2:28" ht="12.75">
      <c r="B85" s="67"/>
      <c r="C85" s="59" t="s">
        <v>27</v>
      </c>
      <c r="D85" s="13">
        <f t="shared" si="9"/>
        <v>380.7</v>
      </c>
      <c r="E85" s="67">
        <f t="shared" si="10"/>
        <v>0</v>
      </c>
      <c r="F85" s="227">
        <f t="shared" si="7"/>
        <v>4582.666</v>
      </c>
      <c r="G85" s="351">
        <f t="shared" si="8"/>
        <v>0</v>
      </c>
      <c r="H85" s="16">
        <f t="shared" si="13"/>
        <v>4582.666</v>
      </c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</row>
    <row r="86" spans="2:28" ht="13.5" thickBot="1">
      <c r="B86" s="67"/>
      <c r="C86" s="59" t="s">
        <v>28</v>
      </c>
      <c r="D86" s="13">
        <f t="shared" si="9"/>
        <v>432</v>
      </c>
      <c r="E86" s="67">
        <f t="shared" si="10"/>
        <v>0</v>
      </c>
      <c r="F86" s="227">
        <f t="shared" si="7"/>
        <v>4582.666</v>
      </c>
      <c r="G86" s="351">
        <f t="shared" si="8"/>
        <v>0</v>
      </c>
      <c r="H86" s="16">
        <f t="shared" si="13"/>
        <v>4582.666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</row>
    <row r="87" spans="2:28" ht="13.5" thickBot="1">
      <c r="B87" s="6"/>
      <c r="C87" s="30" t="s">
        <v>29</v>
      </c>
      <c r="D87" s="5">
        <f t="shared" si="9"/>
        <v>527</v>
      </c>
      <c r="E87" s="6">
        <f t="shared" si="10"/>
        <v>0</v>
      </c>
      <c r="F87" s="229">
        <f t="shared" si="7"/>
        <v>4582.666</v>
      </c>
      <c r="G87" s="353">
        <f t="shared" si="8"/>
        <v>0</v>
      </c>
      <c r="H87" s="20">
        <f t="shared" si="13"/>
        <v>4582.666</v>
      </c>
      <c r="I87" s="70">
        <f>SUM(H76:H87)</f>
        <v>56612.65499999999</v>
      </c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</row>
    <row r="88" spans="6:28" ht="13.5" thickBot="1">
      <c r="F88" s="371" t="s">
        <v>46</v>
      </c>
      <c r="G88" s="372"/>
      <c r="H88" s="107">
        <f>SUM(H52:H87)</f>
        <v>166913.54899999994</v>
      </c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</row>
    <row r="89" spans="11:28" ht="12.75"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</row>
    <row r="90" spans="2:3" s="105" customFormat="1" ht="12.75">
      <c r="B90" s="317"/>
      <c r="C90" s="317"/>
    </row>
    <row r="91" spans="2:3" s="105" customFormat="1" ht="12.75">
      <c r="B91" s="317"/>
      <c r="C91" s="317"/>
    </row>
    <row r="92" spans="2:3" s="105" customFormat="1" ht="12.75">
      <c r="B92" s="317"/>
      <c r="C92" s="317"/>
    </row>
    <row r="93" spans="2:3" s="105" customFormat="1" ht="12.75">
      <c r="B93" s="317"/>
      <c r="C93" s="317"/>
    </row>
    <row r="94" spans="2:3" s="105" customFormat="1" ht="12.75">
      <c r="B94" s="317"/>
      <c r="C94" s="317"/>
    </row>
    <row r="95" spans="2:3" s="105" customFormat="1" ht="12.75">
      <c r="B95" s="317"/>
      <c r="C95" s="317"/>
    </row>
    <row r="96" spans="2:3" s="105" customFormat="1" ht="12.75">
      <c r="B96" s="317"/>
      <c r="C96" s="317"/>
    </row>
    <row r="97" spans="2:3" s="105" customFormat="1" ht="12.75">
      <c r="B97" s="317"/>
      <c r="C97" s="317"/>
    </row>
    <row r="98" spans="2:3" s="105" customFormat="1" ht="12.75">
      <c r="B98" s="317"/>
      <c r="C98" s="317"/>
    </row>
    <row r="99" spans="2:3" s="105" customFormat="1" ht="12.75">
      <c r="B99" s="317"/>
      <c r="C99" s="317"/>
    </row>
    <row r="100" spans="2:3" s="105" customFormat="1" ht="12.75">
      <c r="B100" s="317"/>
      <c r="C100" s="317"/>
    </row>
    <row r="101" spans="2:3" s="105" customFormat="1" ht="12.75">
      <c r="B101" s="317"/>
      <c r="C101" s="317"/>
    </row>
    <row r="102" spans="2:3" s="105" customFormat="1" ht="12.75">
      <c r="B102" s="317"/>
      <c r="C102" s="317"/>
    </row>
    <row r="103" spans="2:3" s="105" customFormat="1" ht="12.75">
      <c r="B103" s="317"/>
      <c r="C103" s="317"/>
    </row>
    <row r="104" spans="2:3" s="105" customFormat="1" ht="12.75">
      <c r="B104" s="317"/>
      <c r="C104" s="317"/>
    </row>
    <row r="105" spans="2:3" s="105" customFormat="1" ht="12.75">
      <c r="B105" s="317"/>
      <c r="C105" s="317"/>
    </row>
    <row r="106" spans="2:3" s="105" customFormat="1" ht="12.75">
      <c r="B106" s="317"/>
      <c r="C106" s="317"/>
    </row>
    <row r="107" spans="2:3" s="105" customFormat="1" ht="12.75">
      <c r="B107" s="317"/>
      <c r="C107" s="317"/>
    </row>
    <row r="108" spans="2:3" s="105" customFormat="1" ht="12.75">
      <c r="B108" s="317"/>
      <c r="C108" s="317"/>
    </row>
    <row r="109" spans="2:3" s="105" customFormat="1" ht="12.75">
      <c r="B109" s="317"/>
      <c r="C109" s="317"/>
    </row>
    <row r="110" spans="2:3" s="105" customFormat="1" ht="12.75">
      <c r="B110" s="317"/>
      <c r="C110" s="317"/>
    </row>
    <row r="111" spans="2:3" s="105" customFormat="1" ht="12.75">
      <c r="B111" s="317"/>
      <c r="C111" s="317"/>
    </row>
    <row r="112" spans="2:3" s="105" customFormat="1" ht="12.75">
      <c r="B112" s="317"/>
      <c r="C112" s="317"/>
    </row>
    <row r="113" spans="2:3" s="105" customFormat="1" ht="12.75">
      <c r="B113" s="317"/>
      <c r="C113" s="317"/>
    </row>
    <row r="114" spans="2:3" s="105" customFormat="1" ht="12.75">
      <c r="B114" s="317"/>
      <c r="C114" s="317"/>
    </row>
    <row r="115" spans="2:3" s="105" customFormat="1" ht="12.75">
      <c r="B115" s="317"/>
      <c r="C115" s="317"/>
    </row>
    <row r="116" spans="2:3" s="105" customFormat="1" ht="12.75">
      <c r="B116" s="317"/>
      <c r="C116" s="317"/>
    </row>
    <row r="117" spans="2:3" s="105" customFormat="1" ht="12.75">
      <c r="B117" s="317"/>
      <c r="C117" s="317"/>
    </row>
    <row r="118" spans="2:3" s="105" customFormat="1" ht="12.75">
      <c r="B118" s="317"/>
      <c r="C118" s="317"/>
    </row>
    <row r="119" spans="2:3" s="105" customFormat="1" ht="12.75">
      <c r="B119" s="317"/>
      <c r="C119" s="317"/>
    </row>
  </sheetData>
  <sheetProtection password="C34C" sheet="1" objects="1" scenarios="1"/>
  <mergeCells count="13">
    <mergeCell ref="B6:B7"/>
    <mergeCell ref="C6:C7"/>
    <mergeCell ref="F6:H6"/>
    <mergeCell ref="B50:B51"/>
    <mergeCell ref="C50:C51"/>
    <mergeCell ref="F50:H50"/>
    <mergeCell ref="F44:G44"/>
    <mergeCell ref="F88:G88"/>
    <mergeCell ref="K48:M48"/>
    <mergeCell ref="F2:G2"/>
    <mergeCell ref="M2:N2"/>
    <mergeCell ref="M3:N3"/>
    <mergeCell ref="K46:M46"/>
  </mergeCells>
  <printOptions/>
  <pageMargins left="0.984251968503937" right="0.7874015748031497" top="0.984251968503937" bottom="0.5905511811023623" header="0.3937007874015748" footer="0.3937007874015748"/>
  <pageSetup horizontalDpi="300" verticalDpi="300" orientation="landscape" paperSize="9" scale="75" r:id="rId4"/>
  <headerFooter alignWithMargins="0">
    <oddFooter>&amp;LPROCEL - T. CONVENCIONAL&amp;C&amp;D&amp;R&amp;P&amp;//&amp;N</oddFooter>
  </headerFooter>
  <rowBreaks count="2" manualBreakCount="2">
    <brk id="46" min="1" max="33" man="1"/>
    <brk id="89" min="1" max="9" man="1"/>
  </rowBreaks>
  <colBreaks count="1" manualBreakCount="1">
    <brk id="15" min="1" max="88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127"/>
  <sheetViews>
    <sheetView zoomScale="75" zoomScaleNormal="75" zoomScaleSheetLayoutView="50" zoomScalePageLayoutView="0" workbookViewId="0" topLeftCell="A1">
      <selection activeCell="I20" sqref="I20"/>
    </sheetView>
  </sheetViews>
  <sheetFormatPr defaultColWidth="9.140625" defaultRowHeight="12.75"/>
  <cols>
    <col min="1" max="1" width="4.7109375" style="3" customWidth="1"/>
    <col min="2" max="3" width="7.7109375" style="18" customWidth="1"/>
    <col min="4" max="7" width="12.7109375" style="3" customWidth="1"/>
    <col min="8" max="8" width="17.8515625" style="3" customWidth="1"/>
    <col min="9" max="9" width="18.421875" style="3" customWidth="1"/>
    <col min="10" max="10" width="4.8515625" style="3" customWidth="1"/>
    <col min="11" max="12" width="7.7109375" style="18" customWidth="1"/>
    <col min="13" max="16" width="12.7109375" style="3" customWidth="1"/>
    <col min="17" max="17" width="15.140625" style="3" customWidth="1"/>
    <col min="18" max="18" width="5.140625" style="3" customWidth="1"/>
    <col min="19" max="36" width="9.140625" style="3" customWidth="1"/>
    <col min="37" max="42" width="10.140625" style="105" customWidth="1"/>
    <col min="43" max="50" width="9.140625" style="105" customWidth="1"/>
    <col min="51" max="16384" width="9.140625" style="3" customWidth="1"/>
  </cols>
  <sheetData>
    <row r="1" spans="9:17" ht="13.5" thickBot="1">
      <c r="I1" s="105"/>
      <c r="J1" s="61"/>
      <c r="Q1" s="105"/>
    </row>
    <row r="2" spans="9:17" ht="13.5" thickBot="1">
      <c r="I2" s="105"/>
      <c r="M2" s="391" t="s">
        <v>45</v>
      </c>
      <c r="N2" s="395"/>
      <c r="O2" s="395"/>
      <c r="P2" s="394"/>
      <c r="Q2" s="105"/>
    </row>
    <row r="3" spans="4:17" ht="12.75">
      <c r="D3" s="391" t="s">
        <v>50</v>
      </c>
      <c r="E3" s="392"/>
      <c r="G3" s="391" t="s">
        <v>53</v>
      </c>
      <c r="H3" s="392"/>
      <c r="I3" s="105"/>
      <c r="M3" s="399" t="s">
        <v>37</v>
      </c>
      <c r="N3" s="400"/>
      <c r="O3" s="399" t="s">
        <v>36</v>
      </c>
      <c r="P3" s="400"/>
      <c r="Q3" s="105"/>
    </row>
    <row r="4" spans="4:17" ht="12.75">
      <c r="D4" s="26" t="s">
        <v>42</v>
      </c>
      <c r="E4" s="26" t="s">
        <v>41</v>
      </c>
      <c r="G4" s="113" t="s">
        <v>16</v>
      </c>
      <c r="H4" s="127" t="s">
        <v>51</v>
      </c>
      <c r="I4" s="105"/>
      <c r="M4" s="26" t="s">
        <v>34</v>
      </c>
      <c r="N4" s="26" t="s">
        <v>35</v>
      </c>
      <c r="O4" s="26" t="s">
        <v>34</v>
      </c>
      <c r="P4" s="26" t="s">
        <v>35</v>
      </c>
      <c r="Q4" s="105"/>
    </row>
    <row r="5" spans="4:17" ht="13.5" thickBot="1">
      <c r="D5" s="93">
        <v>650</v>
      </c>
      <c r="E5" s="94">
        <v>600</v>
      </c>
      <c r="G5" s="150">
        <v>6.14</v>
      </c>
      <c r="H5" s="151">
        <v>18.48</v>
      </c>
      <c r="I5" s="105"/>
      <c r="M5" s="96">
        <v>539.63</v>
      </c>
      <c r="N5" s="96">
        <v>50.94</v>
      </c>
      <c r="O5" s="97">
        <v>548.61</v>
      </c>
      <c r="P5" s="97">
        <v>57.64</v>
      </c>
      <c r="Q5" s="105"/>
    </row>
    <row r="6" spans="3:17" ht="13.5" thickBot="1">
      <c r="C6" s="27"/>
      <c r="D6" s="27"/>
      <c r="E6" s="27"/>
      <c r="G6" s="17"/>
      <c r="H6" s="17"/>
      <c r="I6" s="185"/>
      <c r="J6" s="17"/>
      <c r="L6" s="27"/>
      <c r="Q6" s="105"/>
    </row>
    <row r="7" spans="5:17" ht="13.5" thickBot="1">
      <c r="E7" s="28" t="s">
        <v>38</v>
      </c>
      <c r="F7" s="393" t="s">
        <v>55</v>
      </c>
      <c r="G7" s="394"/>
      <c r="H7" s="14"/>
      <c r="I7" s="105"/>
      <c r="M7" s="393" t="s">
        <v>44</v>
      </c>
      <c r="N7" s="394"/>
      <c r="O7" s="393" t="s">
        <v>67</v>
      </c>
      <c r="P7" s="394"/>
      <c r="Q7" s="105"/>
    </row>
    <row r="8" spans="2:17" ht="13.5" thickBot="1">
      <c r="B8" s="29" t="s">
        <v>14</v>
      </c>
      <c r="C8" s="31" t="s">
        <v>15</v>
      </c>
      <c r="D8" s="29" t="s">
        <v>16</v>
      </c>
      <c r="E8" s="322" t="s">
        <v>39</v>
      </c>
      <c r="F8" s="19" t="s">
        <v>16</v>
      </c>
      <c r="G8" s="323" t="s">
        <v>30</v>
      </c>
      <c r="H8" s="31" t="s">
        <v>56</v>
      </c>
      <c r="I8" s="185"/>
      <c r="K8" s="29" t="s">
        <v>14</v>
      </c>
      <c r="L8" s="31" t="s">
        <v>15</v>
      </c>
      <c r="M8" s="215" t="s">
        <v>3</v>
      </c>
      <c r="N8" s="30" t="s">
        <v>63</v>
      </c>
      <c r="O8" s="6" t="s">
        <v>3</v>
      </c>
      <c r="P8" s="6" t="s">
        <v>12</v>
      </c>
      <c r="Q8" s="105"/>
    </row>
    <row r="9" spans="2:17" ht="12.75">
      <c r="B9" s="225">
        <v>1999</v>
      </c>
      <c r="C9" s="35" t="s">
        <v>18</v>
      </c>
      <c r="D9" s="136">
        <v>623.2</v>
      </c>
      <c r="E9" s="39">
        <f>IF(D9&gt;$D$5,(IF(D9&gt;1.1*$D$5,2,1)),0)</f>
        <v>0</v>
      </c>
      <c r="F9" s="221">
        <f>IF(E9=0,$G$5*$D$5,(IF(E9=1,$G$5*D9,(IF(E9=2,$G$5*$D$5)))))</f>
        <v>3991</v>
      </c>
      <c r="G9" s="162">
        <f>IF(E9=0,0,(IF(E9=1,0,(IF(E9=2,(D9-$D$5)*$H$5)))))</f>
        <v>0</v>
      </c>
      <c r="H9" s="247"/>
      <c r="I9" s="186"/>
      <c r="K9" s="58">
        <f>B9</f>
        <v>1999</v>
      </c>
      <c r="L9" s="35" t="s">
        <v>18</v>
      </c>
      <c r="M9" s="216">
        <v>4616</v>
      </c>
      <c r="N9" s="106">
        <v>123998</v>
      </c>
      <c r="O9" s="205">
        <f>M9*$M$5/1000</f>
        <v>2490.93208</v>
      </c>
      <c r="P9" s="66">
        <f>N9*$N$5/1000</f>
        <v>6316.45812</v>
      </c>
      <c r="Q9" s="105"/>
    </row>
    <row r="10" spans="2:17" ht="12.75">
      <c r="B10" s="67"/>
      <c r="C10" s="40" t="s">
        <v>19</v>
      </c>
      <c r="D10" s="136">
        <v>614</v>
      </c>
      <c r="E10" s="39">
        <f>IF(D10&gt;$D$5,(IF(D10&gt;1.1*$D$5,2,1)),0)</f>
        <v>0</v>
      </c>
      <c r="F10" s="222">
        <f>IF(E10=0,$G$5*$D$5,(IF(E10=1,$G$5*D10,(IF(E10=2,$G$5*$D$5)))))</f>
        <v>3991</v>
      </c>
      <c r="G10" s="153">
        <f>IF(E10=0,0,(IF(E10=1,0,(IF(E10=2,(D10-$D$5)*$H$5)))))</f>
        <v>0</v>
      </c>
      <c r="H10" s="248"/>
      <c r="I10" s="186"/>
      <c r="K10" s="67"/>
      <c r="L10" s="40" t="s">
        <v>19</v>
      </c>
      <c r="M10" s="216">
        <v>3444</v>
      </c>
      <c r="N10" s="106">
        <v>100346</v>
      </c>
      <c r="O10" s="206">
        <f>M10*$M$5/1000</f>
        <v>1858.48572</v>
      </c>
      <c r="P10" s="66">
        <f>N10*$N$5/1000</f>
        <v>5111.62524</v>
      </c>
      <c r="Q10" s="105"/>
    </row>
    <row r="11" spans="2:17" ht="12.75">
      <c r="B11" s="67"/>
      <c r="C11" s="40" t="s">
        <v>20</v>
      </c>
      <c r="D11" s="136">
        <v>653.6</v>
      </c>
      <c r="E11" s="39">
        <f>IF(D11&gt;$D$5,(IF(D11&gt;1.1*$D$5,2,1)),0)</f>
        <v>1</v>
      </c>
      <c r="F11" s="222">
        <f>IF(E11=0,$G$5*$D$5,(IF(E11=1,$G$5*D11,(IF(E11=2,$G$5*$D$5)))))</f>
        <v>4013.104</v>
      </c>
      <c r="G11" s="153">
        <f>IF(E11=0,0,(IF(E11=1,0,(IF(E11=2,(D11-$D$5)*$H$5)))))</f>
        <v>0</v>
      </c>
      <c r="H11" s="248"/>
      <c r="I11" s="186"/>
      <c r="K11" s="67"/>
      <c r="L11" s="40" t="s">
        <v>20</v>
      </c>
      <c r="M11" s="216">
        <v>6568</v>
      </c>
      <c r="N11" s="106">
        <v>121890</v>
      </c>
      <c r="O11" s="206">
        <f>M11*$M$5/1000</f>
        <v>3544.28984</v>
      </c>
      <c r="P11" s="66">
        <f>N11*$N$5/1000</f>
        <v>6209.076599999999</v>
      </c>
      <c r="Q11" s="105"/>
    </row>
    <row r="12" spans="2:17" ht="12.75">
      <c r="B12" s="67"/>
      <c r="C12" s="41" t="s">
        <v>21</v>
      </c>
      <c r="D12" s="249">
        <v>585.4</v>
      </c>
      <c r="E12" s="42">
        <f>IF(D12&gt;$D$5,(IF(D12&gt;1.1*$D$5,2,1)),0)</f>
        <v>0</v>
      </c>
      <c r="F12" s="223">
        <f>IF(E12=0,$G$5*$D$5,(IF(E12=1,$G$5*D12,(IF(E12=2,$G$5*$D$5)))))</f>
        <v>3991</v>
      </c>
      <c r="G12" s="262">
        <f>IF(E12=0,0,(IF(E12=1,0,(IF(E12=2,(D12-$D$5)*$H$5)))))</f>
        <v>0</v>
      </c>
      <c r="H12" s="263"/>
      <c r="I12" s="186"/>
      <c r="K12" s="67"/>
      <c r="L12" s="42" t="s">
        <v>21</v>
      </c>
      <c r="M12" s="216">
        <v>4317</v>
      </c>
      <c r="N12" s="106">
        <v>68934</v>
      </c>
      <c r="O12" s="206">
        <f>M12*$M$5/1000</f>
        <v>2329.58271</v>
      </c>
      <c r="P12" s="66">
        <f>N12*$N$5/1000</f>
        <v>3511.49796</v>
      </c>
      <c r="Q12" s="105"/>
    </row>
    <row r="13" spans="2:17" ht="12.75">
      <c r="B13" s="67"/>
      <c r="C13" s="43" t="s">
        <v>22</v>
      </c>
      <c r="D13" s="138">
        <v>484.5</v>
      </c>
      <c r="E13" s="47">
        <f aca="true" t="shared" si="0" ref="E13:E19">IF(D13&gt;$E$5,(IF(D13&gt;1.1*$E$5,2,1)),0)</f>
        <v>0</v>
      </c>
      <c r="F13" s="220">
        <f aca="true" t="shared" si="1" ref="F13:F19">IF(E13=0,$G$5*$E$5,(IF(E13=1,$G$5*D13,(IF(E13=2,$G$5*$E$5)))))</f>
        <v>3684</v>
      </c>
      <c r="G13" s="155">
        <f>IF(E13=0,0,(IF(E13=1,0,(IF(E13=2,(D13-$E$5)*$H$5)))))</f>
        <v>0</v>
      </c>
      <c r="H13" s="237"/>
      <c r="I13" s="187"/>
      <c r="K13" s="67"/>
      <c r="L13" s="43" t="s">
        <v>22</v>
      </c>
      <c r="M13" s="217">
        <v>4159</v>
      </c>
      <c r="N13" s="140">
        <v>66450</v>
      </c>
      <c r="O13" s="207">
        <f aca="true" t="shared" si="2" ref="O13:O19">M13*$O$5/1000</f>
        <v>2281.66899</v>
      </c>
      <c r="P13" s="45">
        <f aca="true" t="shared" si="3" ref="P13:P19">N13*$P$5/1000</f>
        <v>3830.178</v>
      </c>
      <c r="Q13" s="105"/>
    </row>
    <row r="14" spans="2:17" ht="12.75">
      <c r="B14" s="67"/>
      <c r="C14" s="43" t="s">
        <v>23</v>
      </c>
      <c r="D14" s="138">
        <v>247.9</v>
      </c>
      <c r="E14" s="47">
        <f t="shared" si="0"/>
        <v>0</v>
      </c>
      <c r="F14" s="220">
        <f t="shared" si="1"/>
        <v>3684</v>
      </c>
      <c r="G14" s="155">
        <f aca="true" t="shared" si="4" ref="G14:G19">IF(E14=0,0,(IF(E14=1,0,(IF(E14=2,(D14-$E$5)*$H$5)))))</f>
        <v>0</v>
      </c>
      <c r="H14" s="237"/>
      <c r="I14" s="187"/>
      <c r="K14" s="67"/>
      <c r="L14" s="43" t="s">
        <v>23</v>
      </c>
      <c r="M14" s="218">
        <v>3544</v>
      </c>
      <c r="N14" s="141">
        <v>51134</v>
      </c>
      <c r="O14" s="48">
        <f t="shared" si="2"/>
        <v>1944.27384</v>
      </c>
      <c r="P14" s="49">
        <f t="shared" si="3"/>
        <v>2947.36376</v>
      </c>
      <c r="Q14" s="105"/>
    </row>
    <row r="15" spans="2:17" ht="12.75">
      <c r="B15" s="67"/>
      <c r="C15" s="43" t="s">
        <v>24</v>
      </c>
      <c r="D15" s="138">
        <v>274.3</v>
      </c>
      <c r="E15" s="47">
        <f t="shared" si="0"/>
        <v>0</v>
      </c>
      <c r="F15" s="220">
        <f t="shared" si="1"/>
        <v>3684</v>
      </c>
      <c r="G15" s="155">
        <f t="shared" si="4"/>
        <v>0</v>
      </c>
      <c r="H15" s="237"/>
      <c r="I15" s="187"/>
      <c r="K15" s="67"/>
      <c r="L15" s="43" t="s">
        <v>24</v>
      </c>
      <c r="M15" s="218">
        <v>3721</v>
      </c>
      <c r="N15" s="141">
        <v>55700</v>
      </c>
      <c r="O15" s="48">
        <f t="shared" si="2"/>
        <v>2041.37781</v>
      </c>
      <c r="P15" s="49">
        <f t="shared" si="3"/>
        <v>3210.548</v>
      </c>
      <c r="Q15" s="105"/>
    </row>
    <row r="16" spans="2:17" ht="12.75">
      <c r="B16" s="67"/>
      <c r="C16" s="43" t="s">
        <v>25</v>
      </c>
      <c r="D16" s="138">
        <v>384.7</v>
      </c>
      <c r="E16" s="47">
        <f t="shared" si="0"/>
        <v>0</v>
      </c>
      <c r="F16" s="220">
        <f t="shared" si="1"/>
        <v>3684</v>
      </c>
      <c r="G16" s="155">
        <f t="shared" si="4"/>
        <v>0</v>
      </c>
      <c r="H16" s="237"/>
      <c r="I16" s="187"/>
      <c r="K16" s="67"/>
      <c r="L16" s="43" t="s">
        <v>25</v>
      </c>
      <c r="M16" s="218">
        <v>3391</v>
      </c>
      <c r="N16" s="141">
        <v>51672</v>
      </c>
      <c r="O16" s="48">
        <f t="shared" si="2"/>
        <v>1860.33651</v>
      </c>
      <c r="P16" s="49">
        <f t="shared" si="3"/>
        <v>2978.37408</v>
      </c>
      <c r="Q16" s="105"/>
    </row>
    <row r="17" spans="2:17" ht="12.75">
      <c r="B17" s="67"/>
      <c r="C17" s="43" t="s">
        <v>26</v>
      </c>
      <c r="D17" s="138">
        <v>361.2</v>
      </c>
      <c r="E17" s="47">
        <f t="shared" si="0"/>
        <v>0</v>
      </c>
      <c r="F17" s="220">
        <f t="shared" si="1"/>
        <v>3684</v>
      </c>
      <c r="G17" s="155">
        <f t="shared" si="4"/>
        <v>0</v>
      </c>
      <c r="H17" s="237"/>
      <c r="I17" s="187"/>
      <c r="K17" s="67"/>
      <c r="L17" s="43" t="s">
        <v>26</v>
      </c>
      <c r="M17" s="218">
        <v>3814</v>
      </c>
      <c r="N17" s="141">
        <v>58677</v>
      </c>
      <c r="O17" s="48">
        <f t="shared" si="2"/>
        <v>2092.39854</v>
      </c>
      <c r="P17" s="49">
        <f t="shared" si="3"/>
        <v>3382.1422800000005</v>
      </c>
      <c r="Q17" s="105"/>
    </row>
    <row r="18" spans="2:17" ht="12.75">
      <c r="B18" s="67"/>
      <c r="C18" s="43" t="s">
        <v>27</v>
      </c>
      <c r="D18" s="138">
        <v>296.2</v>
      </c>
      <c r="E18" s="47">
        <f t="shared" si="0"/>
        <v>0</v>
      </c>
      <c r="F18" s="220">
        <f t="shared" si="1"/>
        <v>3684</v>
      </c>
      <c r="G18" s="155">
        <f t="shared" si="4"/>
        <v>0</v>
      </c>
      <c r="H18" s="237"/>
      <c r="I18" s="187"/>
      <c r="K18" s="67"/>
      <c r="L18" s="43" t="s">
        <v>27</v>
      </c>
      <c r="M18" s="218">
        <v>2710</v>
      </c>
      <c r="N18" s="141">
        <v>58230</v>
      </c>
      <c r="O18" s="48">
        <f t="shared" si="2"/>
        <v>1486.7331000000001</v>
      </c>
      <c r="P18" s="49">
        <f t="shared" si="3"/>
        <v>3356.3772000000004</v>
      </c>
      <c r="Q18" s="105"/>
    </row>
    <row r="19" spans="2:17" ht="13.5" thickBot="1">
      <c r="B19" s="67"/>
      <c r="C19" s="231" t="s">
        <v>28</v>
      </c>
      <c r="D19" s="232">
        <v>384.9</v>
      </c>
      <c r="E19" s="233">
        <f t="shared" si="0"/>
        <v>0</v>
      </c>
      <c r="F19" s="234">
        <f t="shared" si="1"/>
        <v>3684</v>
      </c>
      <c r="G19" s="235">
        <f t="shared" si="4"/>
        <v>0</v>
      </c>
      <c r="H19" s="238">
        <f>SUM(F13:G19)</f>
        <v>25788</v>
      </c>
      <c r="I19" s="105"/>
      <c r="K19" s="67"/>
      <c r="L19" s="231" t="s">
        <v>28</v>
      </c>
      <c r="M19" s="239">
        <v>2421</v>
      </c>
      <c r="N19" s="240">
        <v>58076</v>
      </c>
      <c r="O19" s="241">
        <f t="shared" si="2"/>
        <v>1328.18481</v>
      </c>
      <c r="P19" s="242">
        <f t="shared" si="3"/>
        <v>3347.50064</v>
      </c>
      <c r="Q19" s="105"/>
    </row>
    <row r="20" spans="2:17" ht="13.5" thickBot="1">
      <c r="B20" s="6"/>
      <c r="C20" s="250" t="s">
        <v>29</v>
      </c>
      <c r="D20" s="251">
        <v>453.2</v>
      </c>
      <c r="E20" s="252">
        <f>IF(D20&gt;$D$5,(IF(D20&gt;1.1*$D$5,2,1)),0)</f>
        <v>0</v>
      </c>
      <c r="F20" s="253">
        <f>IF(E20=0,$G$5*$D$5,(IF(E20=1,$G$5*D20,(IF(E20=2,$G$5*$D$5)))))</f>
        <v>3991</v>
      </c>
      <c r="G20" s="254">
        <f>IF(E20=0,0,(IF(E20=1,0,(IF(E20=2,(D20-$D$5)*$H$5)))))</f>
        <v>0</v>
      </c>
      <c r="H20" s="261">
        <f>SUM(F9:G12)+SUM(F20:G20)</f>
        <v>19977.104</v>
      </c>
      <c r="I20" s="236">
        <f>SUM(H20+H19)</f>
        <v>45765.104</v>
      </c>
      <c r="K20" s="6"/>
      <c r="L20" s="255" t="s">
        <v>29</v>
      </c>
      <c r="M20" s="243">
        <v>1033</v>
      </c>
      <c r="N20" s="244">
        <v>31781</v>
      </c>
      <c r="O20" s="245">
        <f>M20*$M$5/1000</f>
        <v>557.4377900000001</v>
      </c>
      <c r="P20" s="246">
        <f>N20*$N$5/1000</f>
        <v>1618.9241399999999</v>
      </c>
      <c r="Q20" s="99">
        <f>SUM(O9:P20)</f>
        <v>69635.76776</v>
      </c>
    </row>
    <row r="21" spans="2:17" ht="12.75">
      <c r="B21" s="225">
        <v>2000</v>
      </c>
      <c r="C21" s="40" t="s">
        <v>18</v>
      </c>
      <c r="D21" s="136">
        <v>619.4</v>
      </c>
      <c r="E21" s="39">
        <f>IF(D21&gt;$D$5,(IF(D21&gt;1.1*$D$5,2,1)),0)</f>
        <v>0</v>
      </c>
      <c r="F21" s="221">
        <f>IF(E21=0,$G$5*$D$5,(IF(E21=1,$G$5*D21,(IF(E21=2,$G$5*$D$5)))))</f>
        <v>3991</v>
      </c>
      <c r="G21" s="162">
        <f>IF(E21=0,0,(IF(E21=1,0,(IF(E21=2,(D21-$D$5)*$H$5)))))</f>
        <v>0</v>
      </c>
      <c r="H21" s="247"/>
      <c r="I21" s="186"/>
      <c r="J21" s="15"/>
      <c r="K21" s="58">
        <f>B21</f>
        <v>2000</v>
      </c>
      <c r="L21" s="89" t="s">
        <v>18</v>
      </c>
      <c r="M21" s="256">
        <v>4210</v>
      </c>
      <c r="N21" s="106">
        <v>117958</v>
      </c>
      <c r="O21" s="206">
        <f>M21*$M$5/1000</f>
        <v>2271.8423</v>
      </c>
      <c r="P21" s="66">
        <f>N21*$N$5/1000</f>
        <v>6008.780519999999</v>
      </c>
      <c r="Q21" s="105"/>
    </row>
    <row r="22" spans="2:17" ht="12.75">
      <c r="B22" s="67"/>
      <c r="C22" s="40" t="s">
        <v>19</v>
      </c>
      <c r="D22" s="136">
        <v>630.1</v>
      </c>
      <c r="E22" s="39">
        <f>IF(D22&gt;$D$5,(IF(D22&gt;1.1*$D$5,2,1)),0)</f>
        <v>0</v>
      </c>
      <c r="F22" s="222">
        <f>IF(E22=0,$G$5*$D$5,(IF(E22=1,$G$5*D22,(IF(E22=2,$G$5*$D$5)))))</f>
        <v>3991</v>
      </c>
      <c r="G22" s="153">
        <f>IF(E22=0,0,(IF(E22=1,0,(IF(E22=2,(D22-$D$5)*$H$5)))))</f>
        <v>0</v>
      </c>
      <c r="H22" s="248"/>
      <c r="I22" s="186"/>
      <c r="J22" s="57"/>
      <c r="K22" s="67"/>
      <c r="L22" s="39" t="s">
        <v>19</v>
      </c>
      <c r="M22" s="256">
        <v>3143</v>
      </c>
      <c r="N22" s="106">
        <v>108689</v>
      </c>
      <c r="O22" s="206">
        <f>M22*$M$5/1000</f>
        <v>1696.05709</v>
      </c>
      <c r="P22" s="66">
        <f>N22*$N$5/1000</f>
        <v>5536.61766</v>
      </c>
      <c r="Q22" s="105"/>
    </row>
    <row r="23" spans="2:17" ht="12.75">
      <c r="B23" s="67"/>
      <c r="C23" s="40" t="s">
        <v>20</v>
      </c>
      <c r="D23" s="136">
        <v>623.3</v>
      </c>
      <c r="E23" s="39">
        <f>IF(D23&gt;$D$5,(IF(D23&gt;1.1*$D$5,2,1)),0)</f>
        <v>0</v>
      </c>
      <c r="F23" s="222">
        <f>IF(E23=0,$G$5*$D$5,(IF(E23=1,$G$5*D23,(IF(E23=2,$G$5*$D$5)))))</f>
        <v>3991</v>
      </c>
      <c r="G23" s="153">
        <f>IF(E23=0,0,(IF(E23=1,0,(IF(E23=2,(D23-$D$5)*$H$5)))))</f>
        <v>0</v>
      </c>
      <c r="H23" s="248"/>
      <c r="I23" s="186"/>
      <c r="J23" s="15"/>
      <c r="K23" s="67"/>
      <c r="L23" s="39" t="s">
        <v>20</v>
      </c>
      <c r="M23" s="256">
        <v>5175</v>
      </c>
      <c r="N23" s="106">
        <v>106456</v>
      </c>
      <c r="O23" s="206">
        <f>M23*$M$5/1000</f>
        <v>2792.58525</v>
      </c>
      <c r="P23" s="66">
        <f>N23*$N$5/1000</f>
        <v>5422.86864</v>
      </c>
      <c r="Q23" s="105"/>
    </row>
    <row r="24" spans="2:17" ht="12.75">
      <c r="B24" s="67"/>
      <c r="C24" s="42" t="s">
        <v>21</v>
      </c>
      <c r="D24" s="249">
        <v>599.1</v>
      </c>
      <c r="E24" s="42">
        <f>IF(D24&gt;$D$5,(IF(D24&gt;1.1*$D$5,2,1)),0)</f>
        <v>0</v>
      </c>
      <c r="F24" s="223">
        <f>IF(E24=0,$G$5*$D$5,(IF(E24=1,$G$5*D24,(IF(E24=2,$G$5*$D$5)))))</f>
        <v>3991</v>
      </c>
      <c r="G24" s="262">
        <f>IF(E24=0,0,(IF(E24=1,0,(IF(E24=2,(D24-$D$5)*$H$5)))))</f>
        <v>0</v>
      </c>
      <c r="H24" s="263"/>
      <c r="I24" s="186"/>
      <c r="K24" s="67"/>
      <c r="L24" s="42" t="s">
        <v>21</v>
      </c>
      <c r="M24" s="256">
        <v>4601</v>
      </c>
      <c r="N24" s="106">
        <v>80449</v>
      </c>
      <c r="O24" s="206">
        <f>M24*$M$5/1000</f>
        <v>2482.83763</v>
      </c>
      <c r="P24" s="66">
        <f>N24*$N$5/1000</f>
        <v>4098.0720599999995</v>
      </c>
      <c r="Q24" s="105"/>
    </row>
    <row r="25" spans="2:17" ht="12.75">
      <c r="B25" s="67"/>
      <c r="C25" s="43" t="s">
        <v>22</v>
      </c>
      <c r="D25" s="138">
        <v>473.4</v>
      </c>
      <c r="E25" s="47">
        <f aca="true" t="shared" si="5" ref="E25:E31">IF(D25&gt;$E$5,(IF(D25&gt;1.1*$E$5,2,1)),0)</f>
        <v>0</v>
      </c>
      <c r="F25" s="220">
        <f aca="true" t="shared" si="6" ref="F25:F31">IF(E25=0,$G$5*$E$5,(IF(E25=1,$G$5*D25,(IF(E25=2,$G$5*$E$5)))))</f>
        <v>3684</v>
      </c>
      <c r="G25" s="155">
        <f>IF(E25=0,0,(IF(E25=1,0,(IF(E25=2,(D25-$E$5)*$H$5)))))</f>
        <v>0</v>
      </c>
      <c r="H25" s="237"/>
      <c r="I25" s="187"/>
      <c r="K25" s="67"/>
      <c r="L25" s="47" t="s">
        <v>22</v>
      </c>
      <c r="M25" s="257">
        <v>4069</v>
      </c>
      <c r="N25" s="140">
        <v>68095</v>
      </c>
      <c r="O25" s="207">
        <f aca="true" t="shared" si="7" ref="O25:O31">M25*$O$5/1000</f>
        <v>2232.29409</v>
      </c>
      <c r="P25" s="45">
        <f aca="true" t="shared" si="8" ref="P25:P31">N25*$P$5/1000</f>
        <v>3924.9957999999997</v>
      </c>
      <c r="Q25" s="105"/>
    </row>
    <row r="26" spans="2:17" ht="12.75">
      <c r="B26" s="67"/>
      <c r="C26" s="43" t="s">
        <v>23</v>
      </c>
      <c r="D26" s="204">
        <v>310.8</v>
      </c>
      <c r="E26" s="47">
        <f t="shared" si="5"/>
        <v>0</v>
      </c>
      <c r="F26" s="220">
        <f t="shared" si="6"/>
        <v>3684</v>
      </c>
      <c r="G26" s="155">
        <f aca="true" t="shared" si="9" ref="G26:G31">IF(E26=0,0,(IF(E26=1,0,(IF(E26=2,(D26-$E$5)*$H$5)))))</f>
        <v>0</v>
      </c>
      <c r="H26" s="237"/>
      <c r="I26" s="187"/>
      <c r="K26" s="67"/>
      <c r="L26" s="47" t="s">
        <v>23</v>
      </c>
      <c r="M26" s="258">
        <v>3748</v>
      </c>
      <c r="N26" s="141">
        <v>60700</v>
      </c>
      <c r="O26" s="48">
        <f t="shared" si="7"/>
        <v>2056.19028</v>
      </c>
      <c r="P26" s="49">
        <f t="shared" si="8"/>
        <v>3498.748</v>
      </c>
      <c r="Q26" s="105"/>
    </row>
    <row r="27" spans="2:17" ht="12.75">
      <c r="B27" s="67"/>
      <c r="C27" s="43" t="s">
        <v>24</v>
      </c>
      <c r="D27" s="204">
        <v>283</v>
      </c>
      <c r="E27" s="47">
        <f t="shared" si="5"/>
        <v>0</v>
      </c>
      <c r="F27" s="220">
        <f t="shared" si="6"/>
        <v>3684</v>
      </c>
      <c r="G27" s="155">
        <f t="shared" si="9"/>
        <v>0</v>
      </c>
      <c r="H27" s="237"/>
      <c r="I27" s="187"/>
      <c r="K27" s="67"/>
      <c r="L27" s="47" t="s">
        <v>24</v>
      </c>
      <c r="M27" s="258">
        <v>3542</v>
      </c>
      <c r="N27" s="141">
        <v>53534</v>
      </c>
      <c r="O27" s="48">
        <f t="shared" si="7"/>
        <v>1943.1766200000002</v>
      </c>
      <c r="P27" s="49">
        <f t="shared" si="8"/>
        <v>3085.6997600000004</v>
      </c>
      <c r="Q27" s="105"/>
    </row>
    <row r="28" spans="2:17" ht="12.75">
      <c r="B28" s="67"/>
      <c r="C28" s="43" t="s">
        <v>25</v>
      </c>
      <c r="D28" s="204">
        <v>232.4</v>
      </c>
      <c r="E28" s="47">
        <f t="shared" si="5"/>
        <v>0</v>
      </c>
      <c r="F28" s="220">
        <f t="shared" si="6"/>
        <v>3684</v>
      </c>
      <c r="G28" s="155">
        <f t="shared" si="9"/>
        <v>0</v>
      </c>
      <c r="H28" s="237"/>
      <c r="I28" s="187"/>
      <c r="K28" s="67"/>
      <c r="L28" s="47" t="s">
        <v>25</v>
      </c>
      <c r="M28" s="258">
        <v>3704</v>
      </c>
      <c r="N28" s="141">
        <v>52899</v>
      </c>
      <c r="O28" s="48">
        <f t="shared" si="7"/>
        <v>2032.05144</v>
      </c>
      <c r="P28" s="49">
        <f t="shared" si="8"/>
        <v>3049.09836</v>
      </c>
      <c r="Q28" s="105"/>
    </row>
    <row r="29" spans="2:17" ht="12.75">
      <c r="B29" s="67"/>
      <c r="C29" s="43" t="s">
        <v>26</v>
      </c>
      <c r="D29" s="204">
        <v>276.5</v>
      </c>
      <c r="E29" s="47">
        <f t="shared" si="5"/>
        <v>0</v>
      </c>
      <c r="F29" s="220">
        <f t="shared" si="6"/>
        <v>3684</v>
      </c>
      <c r="G29" s="155">
        <f t="shared" si="9"/>
        <v>0</v>
      </c>
      <c r="H29" s="237"/>
      <c r="I29" s="187"/>
      <c r="K29" s="67"/>
      <c r="L29" s="47" t="s">
        <v>26</v>
      </c>
      <c r="M29" s="258">
        <v>3775</v>
      </c>
      <c r="N29" s="141">
        <v>53103</v>
      </c>
      <c r="O29" s="48">
        <f t="shared" si="7"/>
        <v>2071.00275</v>
      </c>
      <c r="P29" s="49">
        <f t="shared" si="8"/>
        <v>3060.8569199999997</v>
      </c>
      <c r="Q29" s="105"/>
    </row>
    <row r="30" spans="2:17" ht="12.75">
      <c r="B30" s="67"/>
      <c r="C30" s="43" t="s">
        <v>27</v>
      </c>
      <c r="D30" s="204">
        <v>484.8</v>
      </c>
      <c r="E30" s="47">
        <f t="shared" si="5"/>
        <v>0</v>
      </c>
      <c r="F30" s="220">
        <f t="shared" si="6"/>
        <v>3684</v>
      </c>
      <c r="G30" s="155">
        <f t="shared" si="9"/>
        <v>0</v>
      </c>
      <c r="H30" s="237"/>
      <c r="I30" s="187"/>
      <c r="K30" s="67"/>
      <c r="L30" s="47" t="s">
        <v>27</v>
      </c>
      <c r="M30" s="258">
        <v>3366</v>
      </c>
      <c r="N30" s="141">
        <v>64375</v>
      </c>
      <c r="O30" s="48">
        <f t="shared" si="7"/>
        <v>1846.6212600000001</v>
      </c>
      <c r="P30" s="49">
        <f t="shared" si="8"/>
        <v>3710.575</v>
      </c>
      <c r="Q30" s="105"/>
    </row>
    <row r="31" spans="2:17" ht="13.5" thickBot="1">
      <c r="B31" s="67"/>
      <c r="C31" s="231" t="s">
        <v>28</v>
      </c>
      <c r="D31" s="232">
        <v>547</v>
      </c>
      <c r="E31" s="233">
        <f t="shared" si="5"/>
        <v>0</v>
      </c>
      <c r="F31" s="234">
        <f t="shared" si="6"/>
        <v>3684</v>
      </c>
      <c r="G31" s="235">
        <f t="shared" si="9"/>
        <v>0</v>
      </c>
      <c r="H31" s="238">
        <f>SUM(F25:G31)</f>
        <v>25788</v>
      </c>
      <c r="I31" s="105"/>
      <c r="K31" s="67"/>
      <c r="L31" s="233" t="s">
        <v>28</v>
      </c>
      <c r="M31" s="259">
        <v>2980</v>
      </c>
      <c r="N31" s="240">
        <v>78390</v>
      </c>
      <c r="O31" s="241">
        <f t="shared" si="7"/>
        <v>1634.8578</v>
      </c>
      <c r="P31" s="242">
        <f t="shared" si="8"/>
        <v>4518.3996</v>
      </c>
      <c r="Q31" s="105"/>
    </row>
    <row r="32" spans="2:17" ht="13.5" thickBot="1">
      <c r="B32" s="6"/>
      <c r="C32" s="250" t="s">
        <v>29</v>
      </c>
      <c r="D32" s="251">
        <v>537.6</v>
      </c>
      <c r="E32" s="252">
        <f>IF(D32&gt;$D$5,(IF(D32&gt;1.1*$D$5,2,1)),0)</f>
        <v>0</v>
      </c>
      <c r="F32" s="253">
        <f>IF(E32=0,$G$5*$D$5,(IF(E32=1,$G$5*D32,(IF(E32=2,$G$5*$D$5)))))</f>
        <v>3991</v>
      </c>
      <c r="G32" s="254">
        <f>IF(E32=0,0,(IF(E32=1,0,(IF(E32=2,(D32-$D$5)*$H$5)))))</f>
        <v>0</v>
      </c>
      <c r="H32" s="264">
        <f>SUM(F21:G24)+SUM(F32:G32)</f>
        <v>19955</v>
      </c>
      <c r="I32" s="236">
        <f>SUM(H32+H31)</f>
        <v>45743</v>
      </c>
      <c r="K32" s="6"/>
      <c r="L32" s="255" t="s">
        <v>29</v>
      </c>
      <c r="M32" s="260">
        <v>697</v>
      </c>
      <c r="N32" s="244">
        <v>23196</v>
      </c>
      <c r="O32" s="245">
        <f>M32*$M$5/1000</f>
        <v>376.12210999999996</v>
      </c>
      <c r="P32" s="246">
        <f>N32*$N$5/1000</f>
        <v>1181.60424</v>
      </c>
      <c r="Q32" s="99">
        <f>SUM(O21:P32)</f>
        <v>70531.95517999999</v>
      </c>
    </row>
    <row r="33" spans="2:17" ht="12.75">
      <c r="B33" s="225">
        <v>2001</v>
      </c>
      <c r="C33" s="35" t="s">
        <v>18</v>
      </c>
      <c r="D33" s="267">
        <v>630.5</v>
      </c>
      <c r="E33" s="89">
        <f>IF(D33&gt;$D$5,(IF(D33&gt;1.1*$D$5,2,1)),0)</f>
        <v>0</v>
      </c>
      <c r="F33" s="221">
        <f>IF(E33=0,$G$5*$D$5,(IF(E33=1,$G$5*D33,(IF(E33=2,$G$5*$D$5)))))</f>
        <v>3991</v>
      </c>
      <c r="G33" s="162">
        <f>IF(E33=0,0,(IF(E33=1,0,(IF(E33=2,(D33-$D$5)*$H$5)))))</f>
        <v>0</v>
      </c>
      <c r="H33" s="247"/>
      <c r="I33" s="186"/>
      <c r="K33" s="58">
        <f>B33</f>
        <v>2001</v>
      </c>
      <c r="L33" s="35" t="s">
        <v>18</v>
      </c>
      <c r="M33" s="270">
        <v>5497</v>
      </c>
      <c r="N33" s="271">
        <v>141752</v>
      </c>
      <c r="O33" s="205">
        <f>M33*$M$5/1000</f>
        <v>2966.34611</v>
      </c>
      <c r="P33" s="272">
        <f>N33*$N$5/1000</f>
        <v>7220.84688</v>
      </c>
      <c r="Q33" s="105"/>
    </row>
    <row r="34" spans="2:17" ht="12.75">
      <c r="B34" s="67"/>
      <c r="C34" s="40" t="s">
        <v>19</v>
      </c>
      <c r="D34" s="268">
        <v>684</v>
      </c>
      <c r="E34" s="39">
        <f>IF(D34&gt;$D$5,(IF(D34&gt;1.1*$D$5,2,1)),0)</f>
        <v>1</v>
      </c>
      <c r="F34" s="222">
        <f>IF(E34=0,$G$5*$D$5,(IF(E34=1,$G$5*D34,(IF(E34=2,$G$5*$D$5)))))</f>
        <v>4199.76</v>
      </c>
      <c r="G34" s="153">
        <f>IF(E34=0,0,(IF(E34=1,0,(IF(E34=2,(D34-$D$5)*$H$5)))))</f>
        <v>0</v>
      </c>
      <c r="H34" s="248"/>
      <c r="I34" s="186"/>
      <c r="K34" s="67"/>
      <c r="L34" s="40" t="s">
        <v>19</v>
      </c>
      <c r="M34" s="219">
        <v>4217</v>
      </c>
      <c r="N34" s="273">
        <v>118973</v>
      </c>
      <c r="O34" s="206">
        <f>M34*$M$5/1000</f>
        <v>2275.61971</v>
      </c>
      <c r="P34" s="66">
        <f>N34*$N$5/1000</f>
        <v>6060.48462</v>
      </c>
      <c r="Q34" s="105"/>
    </row>
    <row r="35" spans="2:17" ht="12.75">
      <c r="B35" s="67"/>
      <c r="C35" s="40" t="s">
        <v>20</v>
      </c>
      <c r="D35" s="268">
        <v>646.4</v>
      </c>
      <c r="E35" s="39">
        <f>IF(D35&gt;$D$5,(IF(D35&gt;1.1*$D$5,2,1)),0)</f>
        <v>0</v>
      </c>
      <c r="F35" s="222">
        <f>IF(E35=0,$G$5*$D$5,(IF(E35=1,$G$5*D35,(IF(E35=2,$G$5*$D$5)))))</f>
        <v>3991</v>
      </c>
      <c r="G35" s="153">
        <f>IF(E35=0,0,(IF(E35=1,0,(IF(E35=2,(D35-$D$5)*$H$5)))))</f>
        <v>0</v>
      </c>
      <c r="H35" s="248"/>
      <c r="I35" s="186"/>
      <c r="K35" s="67"/>
      <c r="L35" s="40" t="s">
        <v>20</v>
      </c>
      <c r="M35" s="219">
        <v>5951</v>
      </c>
      <c r="N35" s="273">
        <v>115496</v>
      </c>
      <c r="O35" s="206">
        <f>M35*$M$5/1000</f>
        <v>3211.33813</v>
      </c>
      <c r="P35" s="66">
        <f>N35*$N$5/1000</f>
        <v>5883.366239999999</v>
      </c>
      <c r="Q35" s="105"/>
    </row>
    <row r="36" spans="2:17" ht="12.75">
      <c r="B36" s="67"/>
      <c r="C36" s="41" t="s">
        <v>21</v>
      </c>
      <c r="D36" s="249">
        <v>559.1</v>
      </c>
      <c r="E36" s="42">
        <f>IF(D36&gt;$D$5,(IF(D36&gt;1.1*$D$5,2,1)),0)</f>
        <v>0</v>
      </c>
      <c r="F36" s="223">
        <f>IF(E36=0,$G$5*$D$5,(IF(E36=1,$G$5*D36,(IF(E36=2,$G$5*$D$5)))))</f>
        <v>3991</v>
      </c>
      <c r="G36" s="262">
        <f>IF(E36=0,0,(IF(E36=1,0,(IF(E36=2,(D36-$D$5)*$H$5)))))</f>
        <v>0</v>
      </c>
      <c r="H36" s="265"/>
      <c r="I36" s="186"/>
      <c r="K36" s="67"/>
      <c r="L36" s="41" t="s">
        <v>21</v>
      </c>
      <c r="M36" s="219">
        <v>4931</v>
      </c>
      <c r="N36" s="273">
        <v>86661</v>
      </c>
      <c r="O36" s="206">
        <f>M36*$M$5/1000</f>
        <v>2660.9155299999998</v>
      </c>
      <c r="P36" s="66">
        <f>N36*$N$5/1000</f>
        <v>4414.51134</v>
      </c>
      <c r="Q36" s="105"/>
    </row>
    <row r="37" spans="2:17" ht="12.75">
      <c r="B37" s="67"/>
      <c r="C37" s="43" t="s">
        <v>22</v>
      </c>
      <c r="D37" s="230">
        <v>564.7</v>
      </c>
      <c r="E37" s="47">
        <f aca="true" t="shared" si="10" ref="E37:E43">IF(D37&gt;$E$5,(IF(D37&gt;1.1*$E$5,2,1)),0)</f>
        <v>0</v>
      </c>
      <c r="F37" s="220">
        <f aca="true" t="shared" si="11" ref="F37:F43">IF(E37=0,$G$5*$E$5,(IF(E37=1,$G$5*D37,(IF(E37=2,$G$5*$E$5)))))</f>
        <v>3684</v>
      </c>
      <c r="G37" s="155">
        <f>IF(E37=0,0,(IF(E37=1,0,(IF(E37=2,(D37-$E$5)*$H$5)))))</f>
        <v>0</v>
      </c>
      <c r="H37" s="237"/>
      <c r="I37" s="187"/>
      <c r="K37" s="67"/>
      <c r="L37" s="43" t="s">
        <v>22</v>
      </c>
      <c r="M37" s="217">
        <v>4372</v>
      </c>
      <c r="N37" s="140">
        <v>64511</v>
      </c>
      <c r="O37" s="207">
        <f aca="true" t="shared" si="12" ref="O37:O43">M37*$O$5/1000</f>
        <v>2398.52292</v>
      </c>
      <c r="P37" s="45">
        <f aca="true" t="shared" si="13" ref="P37:P43">N37*$P$5/1000</f>
        <v>3718.41404</v>
      </c>
      <c r="Q37" s="105"/>
    </row>
    <row r="38" spans="2:17" ht="12.75">
      <c r="B38" s="67"/>
      <c r="C38" s="43" t="s">
        <v>23</v>
      </c>
      <c r="D38" s="230">
        <v>384.3</v>
      </c>
      <c r="E38" s="47">
        <f t="shared" si="10"/>
        <v>0</v>
      </c>
      <c r="F38" s="220">
        <f t="shared" si="11"/>
        <v>3684</v>
      </c>
      <c r="G38" s="155">
        <f aca="true" t="shared" si="14" ref="G38:G43">IF(E38=0,0,(IF(E38=1,0,(IF(E38=2,(D38-$E$5)*$H$5)))))</f>
        <v>0</v>
      </c>
      <c r="H38" s="237"/>
      <c r="I38" s="187"/>
      <c r="K38" s="67"/>
      <c r="L38" s="43" t="s">
        <v>23</v>
      </c>
      <c r="M38" s="218">
        <v>4045</v>
      </c>
      <c r="N38" s="141">
        <v>61704</v>
      </c>
      <c r="O38" s="48">
        <f t="shared" si="12"/>
        <v>2219.1274500000004</v>
      </c>
      <c r="P38" s="49">
        <f t="shared" si="13"/>
        <v>3556.61856</v>
      </c>
      <c r="Q38" s="105"/>
    </row>
    <row r="39" spans="2:17" ht="12.75">
      <c r="B39" s="67"/>
      <c r="C39" s="43" t="s">
        <v>24</v>
      </c>
      <c r="D39" s="230">
        <v>244.8</v>
      </c>
      <c r="E39" s="47">
        <f t="shared" si="10"/>
        <v>0</v>
      </c>
      <c r="F39" s="220">
        <f t="shared" si="11"/>
        <v>3684</v>
      </c>
      <c r="G39" s="155">
        <f t="shared" si="14"/>
        <v>0</v>
      </c>
      <c r="H39" s="237"/>
      <c r="I39" s="187"/>
      <c r="K39" s="67"/>
      <c r="L39" s="43" t="s">
        <v>24</v>
      </c>
      <c r="M39" s="218">
        <v>4010</v>
      </c>
      <c r="N39" s="141">
        <v>50705</v>
      </c>
      <c r="O39" s="48">
        <f t="shared" si="12"/>
        <v>2199.9261</v>
      </c>
      <c r="P39" s="49">
        <f t="shared" si="13"/>
        <v>2922.6362000000004</v>
      </c>
      <c r="Q39" s="105"/>
    </row>
    <row r="40" spans="2:17" ht="12.75">
      <c r="B40" s="67"/>
      <c r="C40" s="43" t="s">
        <v>25</v>
      </c>
      <c r="D40" s="230">
        <v>289.7</v>
      </c>
      <c r="E40" s="47">
        <f t="shared" si="10"/>
        <v>0</v>
      </c>
      <c r="F40" s="220">
        <f t="shared" si="11"/>
        <v>3684</v>
      </c>
      <c r="G40" s="155">
        <f t="shared" si="14"/>
        <v>0</v>
      </c>
      <c r="H40" s="237"/>
      <c r="I40" s="187"/>
      <c r="K40" s="67"/>
      <c r="L40" s="43" t="s">
        <v>25</v>
      </c>
      <c r="M40" s="218">
        <v>4193</v>
      </c>
      <c r="N40" s="95">
        <v>50634</v>
      </c>
      <c r="O40" s="48">
        <f t="shared" si="12"/>
        <v>2300.32173</v>
      </c>
      <c r="P40" s="49">
        <f t="shared" si="13"/>
        <v>2918.54376</v>
      </c>
      <c r="Q40" s="105"/>
    </row>
    <row r="41" spans="2:17" ht="12.75">
      <c r="B41" s="67"/>
      <c r="C41" s="43" t="s">
        <v>26</v>
      </c>
      <c r="D41" s="230">
        <v>272.9</v>
      </c>
      <c r="E41" s="47">
        <f t="shared" si="10"/>
        <v>0</v>
      </c>
      <c r="F41" s="220">
        <f t="shared" si="11"/>
        <v>3684</v>
      </c>
      <c r="G41" s="155">
        <f t="shared" si="14"/>
        <v>0</v>
      </c>
      <c r="H41" s="237"/>
      <c r="I41" s="187"/>
      <c r="K41" s="67"/>
      <c r="L41" s="43" t="s">
        <v>26</v>
      </c>
      <c r="M41" s="218">
        <v>3678</v>
      </c>
      <c r="N41" s="95">
        <v>54973</v>
      </c>
      <c r="O41" s="48">
        <f t="shared" si="12"/>
        <v>2017.7875800000002</v>
      </c>
      <c r="P41" s="49">
        <f t="shared" si="13"/>
        <v>3168.64372</v>
      </c>
      <c r="Q41" s="105"/>
    </row>
    <row r="42" spans="2:17" ht="12.75">
      <c r="B42" s="67"/>
      <c r="C42" s="43" t="s">
        <v>27</v>
      </c>
      <c r="D42" s="230">
        <v>380.7</v>
      </c>
      <c r="E42" s="47">
        <f t="shared" si="10"/>
        <v>0</v>
      </c>
      <c r="F42" s="220">
        <f t="shared" si="11"/>
        <v>3684</v>
      </c>
      <c r="G42" s="155">
        <f t="shared" si="14"/>
        <v>0</v>
      </c>
      <c r="H42" s="237"/>
      <c r="I42" s="187"/>
      <c r="J42" s="57"/>
      <c r="K42" s="67"/>
      <c r="L42" s="43" t="s">
        <v>27</v>
      </c>
      <c r="M42" s="218">
        <v>3184</v>
      </c>
      <c r="N42" s="95">
        <v>61728</v>
      </c>
      <c r="O42" s="48">
        <f t="shared" si="12"/>
        <v>1746.77424</v>
      </c>
      <c r="P42" s="49">
        <f t="shared" si="13"/>
        <v>3558.0019199999997</v>
      </c>
      <c r="Q42" s="105"/>
    </row>
    <row r="43" spans="2:36" ht="13.5" thickBot="1">
      <c r="B43" s="67"/>
      <c r="C43" s="231" t="s">
        <v>28</v>
      </c>
      <c r="D43" s="266">
        <v>432</v>
      </c>
      <c r="E43" s="233">
        <f t="shared" si="10"/>
        <v>0</v>
      </c>
      <c r="F43" s="234">
        <f t="shared" si="11"/>
        <v>3684</v>
      </c>
      <c r="G43" s="235">
        <f t="shared" si="14"/>
        <v>0</v>
      </c>
      <c r="H43" s="238">
        <f>SUM(F37:G43)</f>
        <v>25788</v>
      </c>
      <c r="I43" s="105"/>
      <c r="K43" s="67"/>
      <c r="L43" s="233" t="s">
        <v>28</v>
      </c>
      <c r="M43" s="239">
        <v>2675</v>
      </c>
      <c r="N43" s="278">
        <v>64381</v>
      </c>
      <c r="O43" s="241">
        <f t="shared" si="12"/>
        <v>1467.53175</v>
      </c>
      <c r="P43" s="242">
        <f t="shared" si="13"/>
        <v>3710.9208399999998</v>
      </c>
      <c r="Q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</row>
    <row r="44" spans="2:36" ht="13.5" thickBot="1">
      <c r="B44" s="6"/>
      <c r="C44" s="250" t="s">
        <v>29</v>
      </c>
      <c r="D44" s="269">
        <v>527</v>
      </c>
      <c r="E44" s="252">
        <f>IF(D44&gt;$D$5,(IF(D44&gt;1.1*$D$5,2,1)),0)</f>
        <v>0</v>
      </c>
      <c r="F44" s="253">
        <f>IF(E44=0,$G$5*$D$5,(IF(E44=1,$G$5*D44,(IF(E44=2,$G$5*$D$5)))))</f>
        <v>3991</v>
      </c>
      <c r="G44" s="254">
        <f>IF(E44=0,0,(IF(E44=1,0,(IF(E44=2,(D44-$D$5)*$H$5)))))</f>
        <v>0</v>
      </c>
      <c r="H44" s="264">
        <f>SUM(F33:G36)+SUM(F44:G44)</f>
        <v>20163.760000000002</v>
      </c>
      <c r="I44" s="236">
        <f>SUM(H44+H43)</f>
        <v>45951.76</v>
      </c>
      <c r="K44" s="6"/>
      <c r="L44" s="250" t="s">
        <v>29</v>
      </c>
      <c r="M44" s="274">
        <v>890</v>
      </c>
      <c r="N44" s="275">
        <v>27302</v>
      </c>
      <c r="O44" s="276">
        <f>M44*$M$5/1000</f>
        <v>480.27070000000003</v>
      </c>
      <c r="P44" s="277">
        <f>N44*$N$5/1000</f>
        <v>1390.76388</v>
      </c>
      <c r="Q44" s="99">
        <f>SUM(O33:P44)</f>
        <v>74468.23395</v>
      </c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</row>
    <row r="45" spans="7:36" ht="13.5" thickBot="1">
      <c r="G45" s="63" t="s">
        <v>46</v>
      </c>
      <c r="H45" s="64">
        <f>H19+H20+H31+H32+H43+H44</f>
        <v>137459.864</v>
      </c>
      <c r="I45" s="105"/>
      <c r="M45" s="398" t="s">
        <v>46</v>
      </c>
      <c r="N45" s="397"/>
      <c r="O45" s="396">
        <f>SUM(O9:P44)</f>
        <v>214635.95689000003</v>
      </c>
      <c r="P45" s="397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</row>
    <row r="46" spans="3:36" ht="12.75">
      <c r="C46" s="112"/>
      <c r="D46" s="54"/>
      <c r="E46" s="54"/>
      <c r="F46" s="55"/>
      <c r="G46" s="15"/>
      <c r="H46" s="15"/>
      <c r="I46" s="142"/>
      <c r="J46" s="53"/>
      <c r="L46" s="112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</row>
    <row r="47" spans="3:36" ht="13.5" thickBot="1">
      <c r="C47" s="112"/>
      <c r="D47" s="54"/>
      <c r="E47" s="54"/>
      <c r="F47" s="341"/>
      <c r="G47" s="105"/>
      <c r="H47" s="105"/>
      <c r="I47" s="105"/>
      <c r="J47" s="106"/>
      <c r="K47" s="317"/>
      <c r="L47" s="135"/>
      <c r="M47" s="387" t="s">
        <v>0</v>
      </c>
      <c r="N47" s="388"/>
      <c r="O47" s="389">
        <f>SUM(O45+H45)</f>
        <v>352095.82089000003</v>
      </c>
      <c r="P47" s="390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</row>
    <row r="48" spans="4:36" ht="12.75">
      <c r="D48" s="391" t="s">
        <v>54</v>
      </c>
      <c r="E48" s="392"/>
      <c r="F48" s="341"/>
      <c r="G48" s="105"/>
      <c r="H48" s="342"/>
      <c r="I48" s="142"/>
      <c r="J48" s="106"/>
      <c r="K48" s="105"/>
      <c r="L48" s="105"/>
      <c r="O48" s="164"/>
      <c r="P48" s="16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</row>
    <row r="49" spans="4:36" ht="12.75">
      <c r="D49" s="26" t="s">
        <v>42</v>
      </c>
      <c r="E49" s="26" t="s">
        <v>41</v>
      </c>
      <c r="G49" s="123" t="s">
        <v>49</v>
      </c>
      <c r="H49" s="139">
        <f>H45-H90</f>
        <v>11232.454000000012</v>
      </c>
      <c r="I49" s="190"/>
      <c r="J49" s="53"/>
      <c r="K49" s="3"/>
      <c r="L49" s="3"/>
      <c r="M49" s="387" t="s">
        <v>1</v>
      </c>
      <c r="N49" s="388"/>
      <c r="O49" s="389">
        <f>SUM(O45+H90)</f>
        <v>340863.36689</v>
      </c>
      <c r="P49" s="390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</row>
    <row r="50" spans="4:36" ht="13.5" thickBot="1">
      <c r="D50" s="93">
        <f>TRUNC(10*MAX(D54:D57,D65:D69,D77:D81,D89)/1.1)/10</f>
        <v>621.8</v>
      </c>
      <c r="E50" s="94">
        <f>TRUNC(10*MAX(D58:D64,D70:D76,D82:D88)/1.1)/10</f>
        <v>513.3</v>
      </c>
      <c r="H50" s="15"/>
      <c r="I50" s="143"/>
      <c r="J50" s="102"/>
      <c r="K50" s="3"/>
      <c r="L50" s="3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</row>
    <row r="51" spans="3:36" ht="13.5" thickBot="1">
      <c r="C51" s="27"/>
      <c r="D51" s="27"/>
      <c r="E51" s="27"/>
      <c r="G51" s="17"/>
      <c r="H51" s="17"/>
      <c r="I51" s="185"/>
      <c r="J51" s="17"/>
      <c r="K51" s="3"/>
      <c r="L51" s="3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</row>
    <row r="52" spans="5:36" ht="13.5" thickBot="1">
      <c r="E52" s="28" t="s">
        <v>38</v>
      </c>
      <c r="F52" s="385" t="s">
        <v>55</v>
      </c>
      <c r="G52" s="386"/>
      <c r="H52" s="19"/>
      <c r="I52" s="105"/>
      <c r="K52" s="3"/>
      <c r="L52" s="3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</row>
    <row r="53" spans="2:36" ht="13.5" thickBot="1">
      <c r="B53" s="29" t="s">
        <v>14</v>
      </c>
      <c r="C53" s="31" t="s">
        <v>15</v>
      </c>
      <c r="D53" s="29" t="s">
        <v>16</v>
      </c>
      <c r="E53" s="34" t="s">
        <v>39</v>
      </c>
      <c r="F53" s="29" t="s">
        <v>16</v>
      </c>
      <c r="G53" s="29" t="s">
        <v>30</v>
      </c>
      <c r="H53" s="31" t="s">
        <v>31</v>
      </c>
      <c r="I53" s="185"/>
      <c r="K53" s="3"/>
      <c r="L53" s="3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</row>
    <row r="54" spans="2:36" ht="12.75">
      <c r="B54" s="58">
        <f>B9</f>
        <v>1999</v>
      </c>
      <c r="C54" s="35" t="s">
        <v>18</v>
      </c>
      <c r="D54" s="281">
        <f>D9</f>
        <v>623.2</v>
      </c>
      <c r="E54" s="39">
        <f>IF(D54&gt;$D$50,(IF(D54&gt;1.1*$D$50,2,1)),0)</f>
        <v>1</v>
      </c>
      <c r="F54" s="221">
        <f>IF(E54=0,$G$5*$D$50,(IF(E54=1,$G$5*D54,(IF(E54=2,$G$5*$D$50)))))</f>
        <v>3826.448</v>
      </c>
      <c r="G54" s="162">
        <f>IF(E54=0,0,(IF(E54=1,0,(IF(E54=2,(D54-$D$50)*$H$5)))))</f>
        <v>0</v>
      </c>
      <c r="H54" s="247"/>
      <c r="I54" s="186"/>
      <c r="K54" s="3"/>
      <c r="L54" s="3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</row>
    <row r="55" spans="2:36" ht="12.75">
      <c r="B55" s="67"/>
      <c r="C55" s="40" t="s">
        <v>19</v>
      </c>
      <c r="D55" s="171">
        <f aca="true" t="shared" si="15" ref="D55:D89">D10</f>
        <v>614</v>
      </c>
      <c r="E55" s="39">
        <f>IF(D55&gt;$D$50,(IF(D55&gt;1.1*$D$50,2,1)),0)</f>
        <v>0</v>
      </c>
      <c r="F55" s="222">
        <f>IF(E55=0,$G$5*$D$50,(IF(E55=1,$G$5*D55,(IF(E55=2,$G$5*$D$50)))))</f>
        <v>3817.8519999999994</v>
      </c>
      <c r="G55" s="153">
        <f>IF(E55=0,0,(IF(E55=1,0,(IF(E55=2,(D55-$D$50)*$H$5)))))</f>
        <v>0</v>
      </c>
      <c r="H55" s="248"/>
      <c r="I55" s="186"/>
      <c r="K55" s="3"/>
      <c r="L55" s="3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</row>
    <row r="56" spans="2:36" ht="12.75">
      <c r="B56" s="67"/>
      <c r="C56" s="40" t="s">
        <v>20</v>
      </c>
      <c r="D56" s="171">
        <f t="shared" si="15"/>
        <v>653.6</v>
      </c>
      <c r="E56" s="39">
        <f>IF(D56&gt;$D$50,(IF(D56&gt;1.1*$D$50,2,1)),0)</f>
        <v>1</v>
      </c>
      <c r="F56" s="222">
        <f>IF(E56=0,$G$5*$D$50,(IF(E56=1,$G$5*D56,(IF(E56=2,$G$5*$D$50)))))</f>
        <v>4013.104</v>
      </c>
      <c r="G56" s="153">
        <f>IF(E56=0,0,(IF(E56=1,0,(IF(E56=2,(D56-$D$50)*$H$5)))))</f>
        <v>0</v>
      </c>
      <c r="H56" s="248"/>
      <c r="I56" s="186"/>
      <c r="K56" s="3"/>
      <c r="L56" s="3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  <row r="57" spans="2:36" ht="12.75">
      <c r="B57" s="67"/>
      <c r="C57" s="41" t="s">
        <v>21</v>
      </c>
      <c r="D57" s="279">
        <f t="shared" si="15"/>
        <v>585.4</v>
      </c>
      <c r="E57" s="42">
        <f>IF(D57&gt;$D$50,(IF(D57&gt;1.1*$D$50,2,1)),0)</f>
        <v>0</v>
      </c>
      <c r="F57" s="223">
        <f>IF(E57=0,$G$5*$D$50,(IF(E57=1,$G$5*D57,(IF(E57=2,$G$5*$D$50)))))</f>
        <v>3817.8519999999994</v>
      </c>
      <c r="G57" s="262">
        <f>IF(E57=0,0,(IF(E57=1,0,(IF(E57=2,(D57-$D$50)*$H$5)))))</f>
        <v>0</v>
      </c>
      <c r="H57" s="263"/>
      <c r="I57" s="186"/>
      <c r="K57" s="3"/>
      <c r="L57" s="3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</row>
    <row r="58" spans="2:36" ht="12.75">
      <c r="B58" s="67"/>
      <c r="C58" s="43" t="s">
        <v>22</v>
      </c>
      <c r="D58" s="104">
        <f t="shared" si="15"/>
        <v>484.5</v>
      </c>
      <c r="E58" s="47">
        <f aca="true" t="shared" si="16" ref="E58:E64">IF(D58&gt;$E$50,(IF(D58&gt;1.1*$E$50,2,1)),0)</f>
        <v>0</v>
      </c>
      <c r="F58" s="220">
        <f aca="true" t="shared" si="17" ref="F58:F64">IF(E58=0,$G$5*$E$50,(IF(E58=1,$G$5*D58,(IF(E58=2,$G$5*$E$50)))))</f>
        <v>3151.6619999999994</v>
      </c>
      <c r="G58" s="155">
        <f aca="true" t="shared" si="18" ref="G58:G64">IF(E58=0,0,(IF(E58=1,0,(IF(E58=2,(D58-$E$50)*$H$5)))))</f>
        <v>0</v>
      </c>
      <c r="H58" s="237"/>
      <c r="I58" s="186"/>
      <c r="K58" s="3"/>
      <c r="L58" s="3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</row>
    <row r="59" spans="2:36" ht="12.75">
      <c r="B59" s="67"/>
      <c r="C59" s="43" t="s">
        <v>23</v>
      </c>
      <c r="D59" s="104">
        <f t="shared" si="15"/>
        <v>247.9</v>
      </c>
      <c r="E59" s="47">
        <f t="shared" si="16"/>
        <v>0</v>
      </c>
      <c r="F59" s="220">
        <f t="shared" si="17"/>
        <v>3151.6619999999994</v>
      </c>
      <c r="G59" s="155">
        <f t="shared" si="18"/>
        <v>0</v>
      </c>
      <c r="H59" s="237"/>
      <c r="I59" s="187"/>
      <c r="K59" s="3"/>
      <c r="L59" s="3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</row>
    <row r="60" spans="2:36" ht="12.75">
      <c r="B60" s="67"/>
      <c r="C60" s="43" t="s">
        <v>24</v>
      </c>
      <c r="D60" s="104">
        <f t="shared" si="15"/>
        <v>274.3</v>
      </c>
      <c r="E60" s="47">
        <f t="shared" si="16"/>
        <v>0</v>
      </c>
      <c r="F60" s="220">
        <f t="shared" si="17"/>
        <v>3151.6619999999994</v>
      </c>
      <c r="G60" s="155">
        <f t="shared" si="18"/>
        <v>0</v>
      </c>
      <c r="H60" s="237"/>
      <c r="I60" s="187"/>
      <c r="K60" s="3"/>
      <c r="L60" s="3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</row>
    <row r="61" spans="2:36" ht="12.75">
      <c r="B61" s="67"/>
      <c r="C61" s="43" t="s">
        <v>25</v>
      </c>
      <c r="D61" s="104">
        <f t="shared" si="15"/>
        <v>384.7</v>
      </c>
      <c r="E61" s="47">
        <f t="shared" si="16"/>
        <v>0</v>
      </c>
      <c r="F61" s="220">
        <f t="shared" si="17"/>
        <v>3151.6619999999994</v>
      </c>
      <c r="G61" s="155">
        <f t="shared" si="18"/>
        <v>0</v>
      </c>
      <c r="H61" s="237"/>
      <c r="I61" s="187"/>
      <c r="K61" s="3"/>
      <c r="L61" s="3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</row>
    <row r="62" spans="2:36" ht="12.75">
      <c r="B62" s="67"/>
      <c r="C62" s="43" t="s">
        <v>26</v>
      </c>
      <c r="D62" s="104">
        <f t="shared" si="15"/>
        <v>361.2</v>
      </c>
      <c r="E62" s="47">
        <f t="shared" si="16"/>
        <v>0</v>
      </c>
      <c r="F62" s="220">
        <f t="shared" si="17"/>
        <v>3151.6619999999994</v>
      </c>
      <c r="G62" s="155">
        <f t="shared" si="18"/>
        <v>0</v>
      </c>
      <c r="H62" s="237"/>
      <c r="I62" s="187"/>
      <c r="K62" s="3"/>
      <c r="L62" s="3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</row>
    <row r="63" spans="2:36" ht="12.75">
      <c r="B63" s="67"/>
      <c r="C63" s="43" t="s">
        <v>27</v>
      </c>
      <c r="D63" s="104">
        <f t="shared" si="15"/>
        <v>296.2</v>
      </c>
      <c r="E63" s="47">
        <f t="shared" si="16"/>
        <v>0</v>
      </c>
      <c r="F63" s="220">
        <f t="shared" si="17"/>
        <v>3151.6619999999994</v>
      </c>
      <c r="G63" s="155">
        <f t="shared" si="18"/>
        <v>0</v>
      </c>
      <c r="H63" s="237"/>
      <c r="I63" s="187"/>
      <c r="K63" s="3"/>
      <c r="L63" s="3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</row>
    <row r="64" spans="2:36" ht="13.5" thickBot="1">
      <c r="B64" s="67"/>
      <c r="C64" s="231" t="s">
        <v>28</v>
      </c>
      <c r="D64" s="280">
        <f t="shared" si="15"/>
        <v>384.9</v>
      </c>
      <c r="E64" s="233">
        <f t="shared" si="16"/>
        <v>0</v>
      </c>
      <c r="F64" s="234">
        <f t="shared" si="17"/>
        <v>3151.6619999999994</v>
      </c>
      <c r="G64" s="235">
        <f t="shared" si="18"/>
        <v>0</v>
      </c>
      <c r="H64" s="238">
        <f>SUM(F58:G64)</f>
        <v>22061.634</v>
      </c>
      <c r="I64" s="187"/>
      <c r="K64" s="3"/>
      <c r="L64" s="3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</row>
    <row r="65" spans="2:36" ht="13.5" thickBot="1">
      <c r="B65" s="6"/>
      <c r="C65" s="250" t="s">
        <v>29</v>
      </c>
      <c r="D65" s="282">
        <f t="shared" si="15"/>
        <v>453.2</v>
      </c>
      <c r="E65" s="252">
        <f>IF(D65&gt;$D$50,(IF(D65&gt;1.1*$D$50,2,1)),0)</f>
        <v>0</v>
      </c>
      <c r="F65" s="253">
        <f>IF(E65=0,$G$5*$D$50,(IF(E65=1,$G$5*D65,(IF(E65=2,$G$5*$D$50)))))</f>
        <v>3817.8519999999994</v>
      </c>
      <c r="G65" s="254">
        <f>IF(E65=0,0,(IF(E65=1,0,(IF(E65=2,(D65-$D$50)*$H$5)))))</f>
        <v>0</v>
      </c>
      <c r="H65" s="261">
        <f>SUM(F54:G57)+SUM(F65:G65)</f>
        <v>19293.107999999997</v>
      </c>
      <c r="I65" s="98">
        <f>SUM(H64+H65)</f>
        <v>41354.742</v>
      </c>
      <c r="K65" s="3"/>
      <c r="L65" s="3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</row>
    <row r="66" spans="2:36" ht="12.75">
      <c r="B66" s="58">
        <f>B21</f>
        <v>2000</v>
      </c>
      <c r="C66" s="35" t="s">
        <v>18</v>
      </c>
      <c r="D66" s="281">
        <f t="shared" si="15"/>
        <v>619.4</v>
      </c>
      <c r="E66" s="39">
        <f>IF(D66&gt;$D$50,(IF(D66&gt;1.1*$D$50,2,1)),0)</f>
        <v>0</v>
      </c>
      <c r="F66" s="221">
        <f>IF(E66=0,$G$5*$D$50,(IF(E66=1,$G$5*D66,(IF(E66=2,$G$5*$D$50)))))</f>
        <v>3817.8519999999994</v>
      </c>
      <c r="G66" s="162">
        <f>IF(E66=0,0,(IF(E66=1,0,(IF(E66=2,(D66-$D$50)*$H$5)))))</f>
        <v>0</v>
      </c>
      <c r="H66" s="247"/>
      <c r="I66" s="186"/>
      <c r="J66" s="15"/>
      <c r="K66" s="3"/>
      <c r="L66" s="3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2:36" ht="12.75">
      <c r="B67" s="67"/>
      <c r="C67" s="40" t="s">
        <v>19</v>
      </c>
      <c r="D67" s="171">
        <f t="shared" si="15"/>
        <v>630.1</v>
      </c>
      <c r="E67" s="39">
        <f>IF(D67&gt;$D$50,(IF(D67&gt;1.1*$D$50,2,1)),0)</f>
        <v>1</v>
      </c>
      <c r="F67" s="222">
        <f>IF(E67=0,$G$5*$D$50,(IF(E67=1,$G$5*D67,(IF(E67=2,$G$5*$D$50)))))</f>
        <v>3868.814</v>
      </c>
      <c r="G67" s="153">
        <f>IF(E67=0,0,(IF(E67=1,0,(IF(E67=2,(D67-$D$50)*$H$5)))))</f>
        <v>0</v>
      </c>
      <c r="H67" s="248"/>
      <c r="I67" s="186"/>
      <c r="J67" s="57"/>
      <c r="K67" s="3"/>
      <c r="L67" s="3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</row>
    <row r="68" spans="2:36" ht="12.75">
      <c r="B68" s="67"/>
      <c r="C68" s="40" t="s">
        <v>20</v>
      </c>
      <c r="D68" s="171">
        <f t="shared" si="15"/>
        <v>623.3</v>
      </c>
      <c r="E68" s="39">
        <f>IF(D68&gt;$D$50,(IF(D68&gt;1.1*$D$50,2,1)),0)</f>
        <v>1</v>
      </c>
      <c r="F68" s="222">
        <f>IF(E68=0,$G$5*$D$50,(IF(E68=1,$G$5*D68,(IF(E68=2,$G$5*$D$50)))))</f>
        <v>3827.0619999999994</v>
      </c>
      <c r="G68" s="153">
        <f>IF(E68=0,0,(IF(E68=1,0,(IF(E68=2,(D68-$D$50)*$H$5)))))</f>
        <v>0</v>
      </c>
      <c r="H68" s="248"/>
      <c r="I68" s="186"/>
      <c r="J68" s="15"/>
      <c r="K68" s="3"/>
      <c r="L68" s="3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</row>
    <row r="69" spans="2:36" ht="12.75">
      <c r="B69" s="67"/>
      <c r="C69" s="41" t="s">
        <v>21</v>
      </c>
      <c r="D69" s="279">
        <f t="shared" si="15"/>
        <v>599.1</v>
      </c>
      <c r="E69" s="42">
        <f>IF(D69&gt;$D$50,(IF(D69&gt;1.1*$D$50,2,1)),0)</f>
        <v>0</v>
      </c>
      <c r="F69" s="223">
        <f>IF(E69=0,$G$5*$D$50,(IF(E69=1,$G$5*D69,(IF(E69=2,$G$5*$D$50)))))</f>
        <v>3817.8519999999994</v>
      </c>
      <c r="G69" s="262">
        <f>IF(E69=0,0,(IF(E69=1,0,(IF(E69=2,(D69-$D$50)*$H$5)))))</f>
        <v>0</v>
      </c>
      <c r="H69" s="263"/>
      <c r="I69" s="186"/>
      <c r="K69" s="3"/>
      <c r="L69" s="3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</row>
    <row r="70" spans="2:36" ht="12.75">
      <c r="B70" s="67"/>
      <c r="C70" s="43" t="s">
        <v>22</v>
      </c>
      <c r="D70" s="104">
        <f t="shared" si="15"/>
        <v>473.4</v>
      </c>
      <c r="E70" s="47">
        <f aca="true" t="shared" si="19" ref="E70:E76">IF(D70&gt;$E$50,(IF(D70&gt;1.1*$E$50,2,1)),0)</f>
        <v>0</v>
      </c>
      <c r="F70" s="220">
        <f aca="true" t="shared" si="20" ref="F70:F76">IF(E70=0,$G$5*$E$50,(IF(E70=1,$G$5*D70,(IF(E70=2,$G$5*$E$50)))))</f>
        <v>3151.6619999999994</v>
      </c>
      <c r="G70" s="155">
        <f aca="true" t="shared" si="21" ref="G70:G76">IF(E70=0,0,(IF(E70=1,0,(IF(E70=2,(D70-$E$50)*$H$5)))))</f>
        <v>0</v>
      </c>
      <c r="H70" s="237"/>
      <c r="I70" s="186"/>
      <c r="K70" s="3"/>
      <c r="L70" s="3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</row>
    <row r="71" spans="2:36" ht="12.75">
      <c r="B71" s="67"/>
      <c r="C71" s="43" t="s">
        <v>23</v>
      </c>
      <c r="D71" s="104">
        <f t="shared" si="15"/>
        <v>310.8</v>
      </c>
      <c r="E71" s="47">
        <f t="shared" si="19"/>
        <v>0</v>
      </c>
      <c r="F71" s="220">
        <f t="shared" si="20"/>
        <v>3151.6619999999994</v>
      </c>
      <c r="G71" s="155">
        <f t="shared" si="21"/>
        <v>0</v>
      </c>
      <c r="H71" s="237"/>
      <c r="I71" s="187"/>
      <c r="K71" s="3"/>
      <c r="L71" s="3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</row>
    <row r="72" spans="2:36" ht="12.75">
      <c r="B72" s="67"/>
      <c r="C72" s="43" t="s">
        <v>24</v>
      </c>
      <c r="D72" s="104">
        <f t="shared" si="15"/>
        <v>283</v>
      </c>
      <c r="E72" s="47">
        <f t="shared" si="19"/>
        <v>0</v>
      </c>
      <c r="F72" s="220">
        <f t="shared" si="20"/>
        <v>3151.6619999999994</v>
      </c>
      <c r="G72" s="155">
        <f t="shared" si="21"/>
        <v>0</v>
      </c>
      <c r="H72" s="237"/>
      <c r="I72" s="187"/>
      <c r="K72" s="3"/>
      <c r="L72" s="3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</row>
    <row r="73" spans="2:36" ht="12.75">
      <c r="B73" s="67"/>
      <c r="C73" s="43" t="s">
        <v>25</v>
      </c>
      <c r="D73" s="104">
        <f t="shared" si="15"/>
        <v>232.4</v>
      </c>
      <c r="E73" s="47">
        <f t="shared" si="19"/>
        <v>0</v>
      </c>
      <c r="F73" s="220">
        <f t="shared" si="20"/>
        <v>3151.6619999999994</v>
      </c>
      <c r="G73" s="155">
        <f t="shared" si="21"/>
        <v>0</v>
      </c>
      <c r="H73" s="237"/>
      <c r="I73" s="187"/>
      <c r="K73" s="3"/>
      <c r="L73" s="3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</row>
    <row r="74" spans="2:36" ht="12.75">
      <c r="B74" s="67"/>
      <c r="C74" s="43" t="s">
        <v>26</v>
      </c>
      <c r="D74" s="104">
        <f t="shared" si="15"/>
        <v>276.5</v>
      </c>
      <c r="E74" s="47">
        <f t="shared" si="19"/>
        <v>0</v>
      </c>
      <c r="F74" s="220">
        <f t="shared" si="20"/>
        <v>3151.6619999999994</v>
      </c>
      <c r="G74" s="155">
        <f t="shared" si="21"/>
        <v>0</v>
      </c>
      <c r="H74" s="237"/>
      <c r="I74" s="187"/>
      <c r="K74" s="3"/>
      <c r="L74" s="3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</row>
    <row r="75" spans="2:36" ht="12.75">
      <c r="B75" s="67"/>
      <c r="C75" s="43" t="s">
        <v>27</v>
      </c>
      <c r="D75" s="104">
        <f t="shared" si="15"/>
        <v>484.8</v>
      </c>
      <c r="E75" s="47">
        <f t="shared" si="19"/>
        <v>0</v>
      </c>
      <c r="F75" s="220">
        <f t="shared" si="20"/>
        <v>3151.6619999999994</v>
      </c>
      <c r="G75" s="155">
        <f t="shared" si="21"/>
        <v>0</v>
      </c>
      <c r="H75" s="237"/>
      <c r="I75" s="187"/>
      <c r="K75" s="3"/>
      <c r="L75" s="3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</row>
    <row r="76" spans="2:36" ht="13.5" thickBot="1">
      <c r="B76" s="67"/>
      <c r="C76" s="231" t="s">
        <v>28</v>
      </c>
      <c r="D76" s="280">
        <f t="shared" si="15"/>
        <v>547</v>
      </c>
      <c r="E76" s="233">
        <f t="shared" si="19"/>
        <v>1</v>
      </c>
      <c r="F76" s="234">
        <f t="shared" si="20"/>
        <v>3358.58</v>
      </c>
      <c r="G76" s="235">
        <f t="shared" si="21"/>
        <v>0</v>
      </c>
      <c r="H76" s="238">
        <f>SUM(F70:G76)</f>
        <v>22268.551999999996</v>
      </c>
      <c r="I76" s="187"/>
      <c r="K76" s="3"/>
      <c r="L76" s="3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</row>
    <row r="77" spans="2:36" ht="13.5" thickBot="1">
      <c r="B77" s="6"/>
      <c r="C77" s="250" t="s">
        <v>29</v>
      </c>
      <c r="D77" s="282">
        <f t="shared" si="15"/>
        <v>537.6</v>
      </c>
      <c r="E77" s="252">
        <f>IF(D77&gt;$D$50,(IF(D77&gt;1.1*$D$50,2,1)),0)</f>
        <v>0</v>
      </c>
      <c r="F77" s="253">
        <f>IF(E77=0,$G$5*$D$50,(IF(E77=1,$G$5*D77,(IF(E77=2,$G$5*$D$50)))))</f>
        <v>3817.8519999999994</v>
      </c>
      <c r="G77" s="254">
        <f>IF(E77=0,0,(IF(E77=1,0,(IF(E77=2,(D77-$D$50)*$H$5)))))</f>
        <v>0</v>
      </c>
      <c r="H77" s="264">
        <f>SUM(F66:G69)+SUM(F77:G77)</f>
        <v>19149.431999999997</v>
      </c>
      <c r="I77" s="98">
        <f>SUM(H76+H77)</f>
        <v>41417.984</v>
      </c>
      <c r="K77" s="3"/>
      <c r="L77" s="3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</row>
    <row r="78" spans="2:36" ht="12.75">
      <c r="B78" s="58">
        <f>B33</f>
        <v>2001</v>
      </c>
      <c r="C78" s="35" t="s">
        <v>18</v>
      </c>
      <c r="D78" s="281">
        <f t="shared" si="15"/>
        <v>630.5</v>
      </c>
      <c r="E78" s="39">
        <f>IF(D78&gt;$D$50,(IF(D78&gt;1.1*$D$50,2,1)),0)</f>
        <v>1</v>
      </c>
      <c r="F78" s="221">
        <f>IF(E78=0,$G$5*$D$50,(IF(E78=1,$G$5*D78,(IF(E78=2,$G$5*$D$50)))))</f>
        <v>3871.27</v>
      </c>
      <c r="G78" s="162">
        <f>IF(E78=0,0,(IF(E78=1,0,(IF(E78=2,(D78-$D$50)*$H$5)))))</f>
        <v>0</v>
      </c>
      <c r="H78" s="247"/>
      <c r="I78" s="186"/>
      <c r="K78" s="3"/>
      <c r="L78" s="3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</row>
    <row r="79" spans="2:36" ht="12.75">
      <c r="B79" s="67"/>
      <c r="C79" s="40" t="s">
        <v>19</v>
      </c>
      <c r="D79" s="171">
        <f t="shared" si="15"/>
        <v>684</v>
      </c>
      <c r="E79" s="39">
        <f>IF(D79&gt;$D$50,(IF(D79&gt;1.1*$D$50,2,1)),0)</f>
        <v>2</v>
      </c>
      <c r="F79" s="222">
        <f>IF(E79=0,$G$5*$D$50,(IF(E79=1,$G$5*D79,(IF(E79=2,$G$5*$D$50)))))</f>
        <v>3817.8519999999994</v>
      </c>
      <c r="G79" s="153">
        <f>IF(E79=0,0,(IF(E79=1,0,(IF(E79=2,(D79-$D$50)*$H$5)))))</f>
        <v>1149.4560000000008</v>
      </c>
      <c r="H79" s="248"/>
      <c r="I79" s="186"/>
      <c r="K79" s="3"/>
      <c r="L79" s="3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</row>
    <row r="80" spans="2:36" ht="12.75">
      <c r="B80" s="67"/>
      <c r="C80" s="40" t="s">
        <v>20</v>
      </c>
      <c r="D80" s="171">
        <f t="shared" si="15"/>
        <v>646.4</v>
      </c>
      <c r="E80" s="39">
        <f>IF(D80&gt;$D$50,(IF(D80&gt;1.1*$D$50,2,1)),0)</f>
        <v>1</v>
      </c>
      <c r="F80" s="222">
        <f>IF(E80=0,$G$5*$D$50,(IF(E80=1,$G$5*D80,(IF(E80=2,$G$5*$D$50)))))</f>
        <v>3968.8959999999997</v>
      </c>
      <c r="G80" s="153">
        <f>IF(E80=0,0,(IF(E80=1,0,(IF(E80=2,(D80-$D$50)*$H$5)))))</f>
        <v>0</v>
      </c>
      <c r="H80" s="248"/>
      <c r="I80" s="186"/>
      <c r="K80" s="3"/>
      <c r="L80" s="3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</row>
    <row r="81" spans="2:36" ht="12.75">
      <c r="B81" s="67"/>
      <c r="C81" s="41" t="s">
        <v>21</v>
      </c>
      <c r="D81" s="279">
        <f t="shared" si="15"/>
        <v>559.1</v>
      </c>
      <c r="E81" s="42">
        <f>IF(D81&gt;$D$50,(IF(D81&gt;1.1*$D$50,2,1)),0)</f>
        <v>0</v>
      </c>
      <c r="F81" s="223">
        <f>IF(E81=0,$G$5*$D$50,(IF(E81=1,$G$5*D81,(IF(E81=2,$G$5*$D$50)))))</f>
        <v>3817.8519999999994</v>
      </c>
      <c r="G81" s="262">
        <f>IF(E81=0,0,(IF(E81=1,0,(IF(E81=2,(D81-$D$50)*$H$5)))))</f>
        <v>0</v>
      </c>
      <c r="H81" s="265"/>
      <c r="I81" s="186"/>
      <c r="K81" s="3"/>
      <c r="L81" s="3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</row>
    <row r="82" spans="2:36" ht="12.75">
      <c r="B82" s="67"/>
      <c r="C82" s="43" t="s">
        <v>22</v>
      </c>
      <c r="D82" s="104">
        <f t="shared" si="15"/>
        <v>564.7</v>
      </c>
      <c r="E82" s="47">
        <f aca="true" t="shared" si="22" ref="E82:E88">IF(D82&gt;$E$50,(IF(D82&gt;1.1*$E$50,2,1)),0)</f>
        <v>2</v>
      </c>
      <c r="F82" s="220">
        <f aca="true" t="shared" si="23" ref="F82:F88">IF(E82=0,$G$5*$E$50,(IF(E82=1,$G$5*D82,(IF(E82=2,$G$5*$E$50)))))</f>
        <v>3151.6619999999994</v>
      </c>
      <c r="G82" s="155">
        <f aca="true" t="shared" si="24" ref="G82:G88">IF(E82=0,0,(IF(E82=1,0,(IF(E82=2,(D82-$E$50)*$H$5)))))</f>
        <v>949.8720000000017</v>
      </c>
      <c r="H82" s="237"/>
      <c r="I82" s="186"/>
      <c r="K82" s="3"/>
      <c r="L82" s="3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</row>
    <row r="83" spans="2:36" ht="12.75">
      <c r="B83" s="67"/>
      <c r="C83" s="43" t="s">
        <v>23</v>
      </c>
      <c r="D83" s="104">
        <f t="shared" si="15"/>
        <v>384.3</v>
      </c>
      <c r="E83" s="47">
        <f t="shared" si="22"/>
        <v>0</v>
      </c>
      <c r="F83" s="220">
        <f t="shared" si="23"/>
        <v>3151.6619999999994</v>
      </c>
      <c r="G83" s="155">
        <f t="shared" si="24"/>
        <v>0</v>
      </c>
      <c r="H83" s="237"/>
      <c r="I83" s="187"/>
      <c r="K83" s="3"/>
      <c r="L83" s="3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</row>
    <row r="84" spans="2:36" ht="12.75">
      <c r="B84" s="67"/>
      <c r="C84" s="43" t="s">
        <v>24</v>
      </c>
      <c r="D84" s="104">
        <f t="shared" si="15"/>
        <v>244.8</v>
      </c>
      <c r="E84" s="47">
        <f t="shared" si="22"/>
        <v>0</v>
      </c>
      <c r="F84" s="220">
        <f t="shared" si="23"/>
        <v>3151.6619999999994</v>
      </c>
      <c r="G84" s="155">
        <f t="shared" si="24"/>
        <v>0</v>
      </c>
      <c r="H84" s="237"/>
      <c r="I84" s="187"/>
      <c r="K84" s="3"/>
      <c r="L84" s="3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</row>
    <row r="85" spans="2:36" ht="12.75">
      <c r="B85" s="67"/>
      <c r="C85" s="43" t="s">
        <v>25</v>
      </c>
      <c r="D85" s="104">
        <f t="shared" si="15"/>
        <v>289.7</v>
      </c>
      <c r="E85" s="47">
        <f t="shared" si="22"/>
        <v>0</v>
      </c>
      <c r="F85" s="220">
        <f t="shared" si="23"/>
        <v>3151.6619999999994</v>
      </c>
      <c r="G85" s="155">
        <f t="shared" si="24"/>
        <v>0</v>
      </c>
      <c r="H85" s="237"/>
      <c r="I85" s="187"/>
      <c r="K85" s="3"/>
      <c r="L85" s="3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</row>
    <row r="86" spans="2:36" ht="12.75">
      <c r="B86" s="67"/>
      <c r="C86" s="43" t="s">
        <v>26</v>
      </c>
      <c r="D86" s="104">
        <f t="shared" si="15"/>
        <v>272.9</v>
      </c>
      <c r="E86" s="47">
        <f t="shared" si="22"/>
        <v>0</v>
      </c>
      <c r="F86" s="220">
        <f t="shared" si="23"/>
        <v>3151.6619999999994</v>
      </c>
      <c r="G86" s="155">
        <f t="shared" si="24"/>
        <v>0</v>
      </c>
      <c r="H86" s="237"/>
      <c r="I86" s="187"/>
      <c r="K86" s="3"/>
      <c r="L86" s="3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spans="2:36" ht="12.75">
      <c r="B87" s="67"/>
      <c r="C87" s="43" t="s">
        <v>27</v>
      </c>
      <c r="D87" s="104">
        <f t="shared" si="15"/>
        <v>380.7</v>
      </c>
      <c r="E87" s="47">
        <f t="shared" si="22"/>
        <v>0</v>
      </c>
      <c r="F87" s="220">
        <f t="shared" si="23"/>
        <v>3151.6619999999994</v>
      </c>
      <c r="G87" s="155">
        <f t="shared" si="24"/>
        <v>0</v>
      </c>
      <c r="H87" s="237"/>
      <c r="I87" s="187"/>
      <c r="K87" s="3"/>
      <c r="L87" s="3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</row>
    <row r="88" spans="2:12" ht="13.5" thickBot="1">
      <c r="B88" s="67"/>
      <c r="C88" s="231" t="s">
        <v>28</v>
      </c>
      <c r="D88" s="280">
        <f t="shared" si="15"/>
        <v>432</v>
      </c>
      <c r="E88" s="233">
        <f t="shared" si="22"/>
        <v>0</v>
      </c>
      <c r="F88" s="234">
        <f t="shared" si="23"/>
        <v>3151.6619999999994</v>
      </c>
      <c r="G88" s="235">
        <f t="shared" si="24"/>
        <v>0</v>
      </c>
      <c r="H88" s="238">
        <f>SUM(F82:G88)</f>
        <v>23011.506</v>
      </c>
      <c r="I88" s="187"/>
      <c r="J88" s="57"/>
      <c r="K88" s="3"/>
      <c r="L88" s="3"/>
    </row>
    <row r="89" spans="2:12" ht="13.5" thickBot="1">
      <c r="B89" s="6"/>
      <c r="C89" s="250" t="s">
        <v>29</v>
      </c>
      <c r="D89" s="282">
        <f t="shared" si="15"/>
        <v>527</v>
      </c>
      <c r="E89" s="252">
        <f>IF(D89&gt;$D$50,(IF(D89&gt;1.1*$D$50,2,1)),0)</f>
        <v>0</v>
      </c>
      <c r="F89" s="253">
        <f>IF(E89=0,$G$5*$D$50,(IF(E89=1,$G$5*D89,(IF(E89=2,$G$5*$D$50)))))</f>
        <v>3817.8519999999994</v>
      </c>
      <c r="G89" s="254">
        <f>IF(E89=0,0,(IF(E89=1,0,(IF(E89=2,(D89-$D$50)*$H$5)))))</f>
        <v>0</v>
      </c>
      <c r="H89" s="264">
        <f>SUM(F78:G81)+SUM(F89:G89)</f>
        <v>20443.177999999996</v>
      </c>
      <c r="I89" s="98">
        <f>SUM(H88+H89)</f>
        <v>43454.683999999994</v>
      </c>
      <c r="K89" s="3"/>
      <c r="L89" s="3"/>
    </row>
    <row r="90" spans="7:12" ht="13.5" thickBot="1">
      <c r="G90" s="63" t="s">
        <v>46</v>
      </c>
      <c r="H90" s="64">
        <f>H64+H65+H76+H77+H88+H89</f>
        <v>126227.40999999999</v>
      </c>
      <c r="K90" s="3"/>
      <c r="L90" s="3"/>
    </row>
    <row r="91" spans="3:12" ht="12.75">
      <c r="C91" s="112"/>
      <c r="D91" s="54"/>
      <c r="E91" s="54"/>
      <c r="F91" s="55"/>
      <c r="G91" s="15"/>
      <c r="H91" s="15"/>
      <c r="I91" s="56"/>
      <c r="J91" s="53"/>
      <c r="K91" s="3"/>
      <c r="L91" s="3"/>
    </row>
    <row r="92" spans="2:10" s="105" customFormat="1" ht="12.75">
      <c r="B92" s="317"/>
      <c r="C92" s="135"/>
      <c r="D92" s="136"/>
      <c r="E92" s="136"/>
      <c r="F92" s="341"/>
      <c r="G92" s="342"/>
      <c r="H92" s="342"/>
      <c r="I92" s="142"/>
      <c r="J92" s="106"/>
    </row>
    <row r="93" spans="2:10" s="105" customFormat="1" ht="12.75">
      <c r="B93" s="317"/>
      <c r="C93" s="135"/>
      <c r="D93" s="136"/>
      <c r="E93" s="136"/>
      <c r="F93" s="341"/>
      <c r="G93" s="342"/>
      <c r="H93" s="342"/>
      <c r="I93" s="142"/>
      <c r="J93" s="106"/>
    </row>
    <row r="94" spans="2:10" s="105" customFormat="1" ht="12.75">
      <c r="B94" s="317"/>
      <c r="C94" s="135"/>
      <c r="D94" s="136"/>
      <c r="E94" s="136"/>
      <c r="F94" s="341"/>
      <c r="G94" s="342"/>
      <c r="H94" s="342"/>
      <c r="I94" s="142"/>
      <c r="J94" s="106"/>
    </row>
    <row r="95" spans="2:10" s="105" customFormat="1" ht="12.75">
      <c r="B95" s="317"/>
      <c r="C95" s="135"/>
      <c r="D95" s="136"/>
      <c r="E95" s="136"/>
      <c r="F95" s="341"/>
      <c r="G95" s="342"/>
      <c r="H95" s="342"/>
      <c r="I95" s="143"/>
      <c r="J95" s="343"/>
    </row>
    <row r="96" spans="2:10" s="105" customFormat="1" ht="12.75">
      <c r="B96" s="317"/>
      <c r="C96" s="135"/>
      <c r="D96" s="136"/>
      <c r="E96" s="136"/>
      <c r="F96" s="341"/>
      <c r="G96" s="342"/>
      <c r="H96" s="342"/>
      <c r="I96" s="143"/>
      <c r="J96" s="343"/>
    </row>
    <row r="97" spans="2:10" s="105" customFormat="1" ht="12.75">
      <c r="B97" s="317"/>
      <c r="C97" s="135"/>
      <c r="D97" s="136"/>
      <c r="E97" s="136"/>
      <c r="F97" s="341"/>
      <c r="G97" s="342"/>
      <c r="H97" s="342"/>
      <c r="I97" s="143"/>
      <c r="J97" s="343"/>
    </row>
    <row r="98" spans="2:10" s="105" customFormat="1" ht="12.75">
      <c r="B98" s="317"/>
      <c r="C98" s="135"/>
      <c r="D98" s="136"/>
      <c r="E98" s="136"/>
      <c r="F98" s="341"/>
      <c r="G98" s="342"/>
      <c r="H98" s="342"/>
      <c r="I98" s="143"/>
      <c r="J98" s="343"/>
    </row>
    <row r="99" spans="2:10" s="105" customFormat="1" ht="12.75">
      <c r="B99" s="327"/>
      <c r="C99" s="332"/>
      <c r="D99" s="344"/>
      <c r="E99" s="344"/>
      <c r="F99" s="345"/>
      <c r="G99" s="326"/>
      <c r="H99" s="328"/>
      <c r="I99" s="346"/>
      <c r="J99" s="326"/>
    </row>
    <row r="100" spans="2:10" s="105" customFormat="1" ht="12.75">
      <c r="B100" s="327"/>
      <c r="C100" s="327"/>
      <c r="D100" s="327"/>
      <c r="E100" s="327"/>
      <c r="F100" s="327"/>
      <c r="G100" s="326"/>
      <c r="H100" s="326"/>
      <c r="I100" s="326"/>
      <c r="J100" s="326"/>
    </row>
    <row r="101" spans="2:10" s="105" customFormat="1" ht="12.75">
      <c r="B101" s="317"/>
      <c r="C101" s="317"/>
      <c r="D101" s="347"/>
      <c r="E101" s="347"/>
      <c r="F101" s="347"/>
      <c r="G101" s="347"/>
      <c r="H101" s="347"/>
      <c r="I101" s="347"/>
      <c r="J101" s="347"/>
    </row>
    <row r="102" spans="2:17" s="105" customFormat="1" ht="12.75">
      <c r="B102" s="317"/>
      <c r="C102" s="317"/>
      <c r="D102" s="347"/>
      <c r="E102" s="347"/>
      <c r="F102" s="347"/>
      <c r="G102" s="347"/>
      <c r="H102" s="347"/>
      <c r="I102" s="347"/>
      <c r="J102" s="347"/>
      <c r="K102" s="317"/>
      <c r="L102" s="317"/>
      <c r="M102" s="347"/>
      <c r="N102" s="347"/>
      <c r="O102" s="347"/>
      <c r="P102" s="347"/>
      <c r="Q102" s="347"/>
    </row>
    <row r="103" spans="2:17" s="105" customFormat="1" ht="12.75">
      <c r="B103" s="317"/>
      <c r="C103" s="317"/>
      <c r="D103" s="347"/>
      <c r="E103" s="347"/>
      <c r="F103" s="347"/>
      <c r="G103" s="347"/>
      <c r="H103" s="347"/>
      <c r="I103" s="347"/>
      <c r="J103" s="347"/>
      <c r="K103" s="317"/>
      <c r="L103" s="317"/>
      <c r="M103" s="347"/>
      <c r="N103" s="347"/>
      <c r="O103" s="347"/>
      <c r="P103" s="347"/>
      <c r="Q103" s="347"/>
    </row>
    <row r="104" spans="2:17" s="105" customFormat="1" ht="12.75">
      <c r="B104" s="317"/>
      <c r="C104" s="317"/>
      <c r="D104" s="347"/>
      <c r="E104" s="347"/>
      <c r="F104" s="347"/>
      <c r="G104" s="347"/>
      <c r="H104" s="347"/>
      <c r="I104" s="347"/>
      <c r="J104" s="347"/>
      <c r="K104" s="317"/>
      <c r="L104" s="317"/>
      <c r="M104" s="347"/>
      <c r="N104" s="347"/>
      <c r="O104" s="347"/>
      <c r="P104" s="347"/>
      <c r="Q104" s="347"/>
    </row>
    <row r="105" spans="2:17" s="105" customFormat="1" ht="12.75">
      <c r="B105" s="317"/>
      <c r="C105" s="317"/>
      <c r="D105" s="347"/>
      <c r="E105" s="347"/>
      <c r="F105" s="347"/>
      <c r="G105" s="347"/>
      <c r="H105" s="347"/>
      <c r="I105" s="347"/>
      <c r="J105" s="347"/>
      <c r="K105" s="317"/>
      <c r="L105" s="317"/>
      <c r="M105" s="347"/>
      <c r="N105" s="347"/>
      <c r="O105" s="347"/>
      <c r="P105" s="347"/>
      <c r="Q105" s="347"/>
    </row>
    <row r="106" spans="2:17" s="105" customFormat="1" ht="12.75">
      <c r="B106" s="317"/>
      <c r="C106" s="317"/>
      <c r="D106" s="347"/>
      <c r="E106" s="347"/>
      <c r="F106" s="347"/>
      <c r="G106" s="347"/>
      <c r="H106" s="347"/>
      <c r="I106" s="347"/>
      <c r="J106" s="347"/>
      <c r="K106" s="317"/>
      <c r="L106" s="317"/>
      <c r="M106" s="347"/>
      <c r="N106" s="347"/>
      <c r="O106" s="347"/>
      <c r="P106" s="347"/>
      <c r="Q106" s="347"/>
    </row>
    <row r="107" spans="2:17" s="105" customFormat="1" ht="12.75">
      <c r="B107" s="317"/>
      <c r="C107" s="317"/>
      <c r="D107" s="347"/>
      <c r="E107" s="347"/>
      <c r="F107" s="347"/>
      <c r="G107" s="347"/>
      <c r="H107" s="347"/>
      <c r="I107" s="347"/>
      <c r="J107" s="347"/>
      <c r="K107" s="317"/>
      <c r="L107" s="317"/>
      <c r="M107" s="347"/>
      <c r="N107" s="347"/>
      <c r="O107" s="347"/>
      <c r="P107" s="347"/>
      <c r="Q107" s="347"/>
    </row>
    <row r="108" spans="2:17" s="105" customFormat="1" ht="12.75">
      <c r="B108" s="317"/>
      <c r="C108" s="317"/>
      <c r="D108" s="347"/>
      <c r="E108" s="347"/>
      <c r="F108" s="347"/>
      <c r="G108" s="347"/>
      <c r="H108" s="347"/>
      <c r="I108" s="347"/>
      <c r="J108" s="347"/>
      <c r="K108" s="317"/>
      <c r="L108" s="317"/>
      <c r="M108" s="347"/>
      <c r="N108" s="347"/>
      <c r="O108" s="347"/>
      <c r="P108" s="347"/>
      <c r="Q108" s="347"/>
    </row>
    <row r="109" spans="2:17" s="105" customFormat="1" ht="12.75">
      <c r="B109" s="317"/>
      <c r="C109" s="317"/>
      <c r="D109" s="347"/>
      <c r="E109" s="347"/>
      <c r="F109" s="347"/>
      <c r="G109" s="347"/>
      <c r="H109" s="347"/>
      <c r="I109" s="347"/>
      <c r="J109" s="347"/>
      <c r="K109" s="317"/>
      <c r="L109" s="317"/>
      <c r="M109" s="347"/>
      <c r="N109" s="347"/>
      <c r="O109" s="347"/>
      <c r="P109" s="347"/>
      <c r="Q109" s="347"/>
    </row>
    <row r="110" spans="2:17" s="105" customFormat="1" ht="12.75">
      <c r="B110" s="317"/>
      <c r="C110" s="317"/>
      <c r="D110" s="347"/>
      <c r="E110" s="347"/>
      <c r="F110" s="347"/>
      <c r="G110" s="347"/>
      <c r="H110" s="347"/>
      <c r="I110" s="347"/>
      <c r="J110" s="347"/>
      <c r="K110" s="317"/>
      <c r="L110" s="317"/>
      <c r="M110" s="347"/>
      <c r="N110" s="347"/>
      <c r="O110" s="347"/>
      <c r="P110" s="347"/>
      <c r="Q110" s="347"/>
    </row>
    <row r="111" spans="2:17" s="105" customFormat="1" ht="12.75">
      <c r="B111" s="317"/>
      <c r="C111" s="317"/>
      <c r="D111" s="347"/>
      <c r="E111" s="347"/>
      <c r="F111" s="347"/>
      <c r="G111" s="347"/>
      <c r="H111" s="347"/>
      <c r="I111" s="347"/>
      <c r="J111" s="347"/>
      <c r="K111" s="317"/>
      <c r="L111" s="317"/>
      <c r="M111" s="347"/>
      <c r="N111" s="347"/>
      <c r="O111" s="347"/>
      <c r="P111" s="347"/>
      <c r="Q111" s="347"/>
    </row>
    <row r="112" spans="2:17" s="105" customFormat="1" ht="12.75">
      <c r="B112" s="317"/>
      <c r="C112" s="317"/>
      <c r="D112" s="347"/>
      <c r="E112" s="347"/>
      <c r="F112" s="347"/>
      <c r="G112" s="347"/>
      <c r="H112" s="347"/>
      <c r="I112" s="347"/>
      <c r="J112" s="347"/>
      <c r="K112" s="317"/>
      <c r="L112" s="317"/>
      <c r="M112" s="347"/>
      <c r="N112" s="347"/>
      <c r="O112" s="347"/>
      <c r="P112" s="347"/>
      <c r="Q112" s="347"/>
    </row>
    <row r="113" spans="2:17" s="105" customFormat="1" ht="12.75">
      <c r="B113" s="317"/>
      <c r="C113" s="317"/>
      <c r="D113" s="347"/>
      <c r="E113" s="347"/>
      <c r="F113" s="347"/>
      <c r="G113" s="347"/>
      <c r="H113" s="347"/>
      <c r="I113" s="347"/>
      <c r="J113" s="347"/>
      <c r="K113" s="317"/>
      <c r="L113" s="317"/>
      <c r="M113" s="347"/>
      <c r="N113" s="347"/>
      <c r="O113" s="347"/>
      <c r="P113" s="347"/>
      <c r="Q113" s="347"/>
    </row>
    <row r="114" spans="2:17" s="105" customFormat="1" ht="12.75">
      <c r="B114" s="317"/>
      <c r="C114" s="317"/>
      <c r="D114" s="347"/>
      <c r="E114" s="347"/>
      <c r="F114" s="347"/>
      <c r="G114" s="347"/>
      <c r="H114" s="347"/>
      <c r="I114" s="347"/>
      <c r="J114" s="347"/>
      <c r="K114" s="317"/>
      <c r="L114" s="317"/>
      <c r="M114" s="347"/>
      <c r="N114" s="347"/>
      <c r="O114" s="347"/>
      <c r="P114" s="347"/>
      <c r="Q114" s="347"/>
    </row>
    <row r="115" spans="2:17" s="105" customFormat="1" ht="12.75">
      <c r="B115" s="317"/>
      <c r="C115" s="317"/>
      <c r="D115" s="347"/>
      <c r="E115" s="347"/>
      <c r="F115" s="347"/>
      <c r="G115" s="347"/>
      <c r="H115" s="347"/>
      <c r="I115" s="347"/>
      <c r="J115" s="347"/>
      <c r="K115" s="317"/>
      <c r="L115" s="317"/>
      <c r="M115" s="347"/>
      <c r="N115" s="347"/>
      <c r="O115" s="347"/>
      <c r="P115" s="347"/>
      <c r="Q115" s="347"/>
    </row>
    <row r="116" spans="2:17" s="105" customFormat="1" ht="12.75">
      <c r="B116" s="317"/>
      <c r="C116" s="317"/>
      <c r="D116" s="347"/>
      <c r="E116" s="347"/>
      <c r="F116" s="347"/>
      <c r="G116" s="347"/>
      <c r="H116" s="347"/>
      <c r="I116" s="347"/>
      <c r="J116" s="347"/>
      <c r="K116" s="317"/>
      <c r="L116" s="317"/>
      <c r="M116" s="347"/>
      <c r="N116" s="347"/>
      <c r="O116" s="347"/>
      <c r="P116" s="347"/>
      <c r="Q116" s="347"/>
    </row>
    <row r="117" spans="2:17" s="105" customFormat="1" ht="12.75">
      <c r="B117" s="317"/>
      <c r="C117" s="317"/>
      <c r="D117" s="347"/>
      <c r="E117" s="347"/>
      <c r="F117" s="347"/>
      <c r="G117" s="347"/>
      <c r="H117" s="347"/>
      <c r="I117" s="347"/>
      <c r="J117" s="347"/>
      <c r="K117" s="317"/>
      <c r="L117" s="317"/>
      <c r="M117" s="347"/>
      <c r="N117" s="347"/>
      <c r="O117" s="347"/>
      <c r="P117" s="347"/>
      <c r="Q117" s="347"/>
    </row>
    <row r="118" spans="2:17" s="105" customFormat="1" ht="12.75">
      <c r="B118" s="317"/>
      <c r="C118" s="317"/>
      <c r="D118" s="347"/>
      <c r="E118" s="347"/>
      <c r="F118" s="347"/>
      <c r="G118" s="347"/>
      <c r="H118" s="347"/>
      <c r="I118" s="347"/>
      <c r="J118" s="347"/>
      <c r="K118" s="317"/>
      <c r="L118" s="317"/>
      <c r="M118" s="347"/>
      <c r="N118" s="347"/>
      <c r="O118" s="347"/>
      <c r="P118" s="347"/>
      <c r="Q118" s="347"/>
    </row>
    <row r="119" spans="2:17" s="105" customFormat="1" ht="12.75">
      <c r="B119" s="317"/>
      <c r="C119" s="317"/>
      <c r="D119" s="347"/>
      <c r="E119" s="347"/>
      <c r="F119" s="347"/>
      <c r="G119" s="347"/>
      <c r="H119" s="347"/>
      <c r="I119" s="347"/>
      <c r="J119" s="347"/>
      <c r="K119" s="317"/>
      <c r="L119" s="317"/>
      <c r="M119" s="347"/>
      <c r="N119" s="347"/>
      <c r="O119" s="347"/>
      <c r="P119" s="347"/>
      <c r="Q119" s="347"/>
    </row>
    <row r="120" spans="2:17" s="105" customFormat="1" ht="12.75">
      <c r="B120" s="317"/>
      <c r="C120" s="317"/>
      <c r="D120" s="347"/>
      <c r="E120" s="347"/>
      <c r="F120" s="347"/>
      <c r="G120" s="347"/>
      <c r="H120" s="347"/>
      <c r="I120" s="347"/>
      <c r="J120" s="347"/>
      <c r="K120" s="317"/>
      <c r="L120" s="317"/>
      <c r="M120" s="347"/>
      <c r="N120" s="347"/>
      <c r="O120" s="347"/>
      <c r="P120" s="347"/>
      <c r="Q120" s="347"/>
    </row>
    <row r="121" spans="2:17" s="105" customFormat="1" ht="12.75">
      <c r="B121" s="317"/>
      <c r="C121" s="317"/>
      <c r="D121" s="347"/>
      <c r="E121" s="347"/>
      <c r="F121" s="347"/>
      <c r="G121" s="347"/>
      <c r="H121" s="347"/>
      <c r="I121" s="347"/>
      <c r="J121" s="347"/>
      <c r="K121" s="317"/>
      <c r="L121" s="317"/>
      <c r="M121" s="347"/>
      <c r="N121" s="347"/>
      <c r="O121" s="347"/>
      <c r="P121" s="347"/>
      <c r="Q121" s="347"/>
    </row>
    <row r="122" spans="2:17" s="105" customFormat="1" ht="12.75">
      <c r="B122" s="317"/>
      <c r="C122" s="317"/>
      <c r="D122" s="347"/>
      <c r="E122" s="347"/>
      <c r="F122" s="347"/>
      <c r="G122" s="347"/>
      <c r="H122" s="347"/>
      <c r="I122" s="347"/>
      <c r="J122" s="347"/>
      <c r="K122" s="317"/>
      <c r="L122" s="317"/>
      <c r="M122" s="347"/>
      <c r="N122" s="347"/>
      <c r="O122" s="347"/>
      <c r="P122" s="347"/>
      <c r="Q122" s="347"/>
    </row>
    <row r="123" spans="2:17" s="105" customFormat="1" ht="12.75">
      <c r="B123" s="317"/>
      <c r="C123" s="317"/>
      <c r="D123" s="347"/>
      <c r="E123" s="347"/>
      <c r="F123" s="347"/>
      <c r="G123" s="347"/>
      <c r="H123" s="347"/>
      <c r="I123" s="347"/>
      <c r="J123" s="347"/>
      <c r="K123" s="317"/>
      <c r="L123" s="317"/>
      <c r="M123" s="347"/>
      <c r="N123" s="347"/>
      <c r="O123" s="347"/>
      <c r="P123" s="347"/>
      <c r="Q123" s="347"/>
    </row>
    <row r="124" spans="2:17" s="105" customFormat="1" ht="12.75">
      <c r="B124" s="317"/>
      <c r="C124" s="317"/>
      <c r="D124" s="347"/>
      <c r="E124" s="347"/>
      <c r="F124" s="347"/>
      <c r="G124" s="347"/>
      <c r="H124" s="347"/>
      <c r="I124" s="347"/>
      <c r="J124" s="347"/>
      <c r="K124" s="317"/>
      <c r="L124" s="317"/>
      <c r="M124" s="347"/>
      <c r="N124" s="347"/>
      <c r="O124" s="347"/>
      <c r="P124" s="347"/>
      <c r="Q124" s="347"/>
    </row>
    <row r="125" spans="2:17" s="105" customFormat="1" ht="12.75">
      <c r="B125" s="317"/>
      <c r="C125" s="317"/>
      <c r="D125" s="347"/>
      <c r="E125" s="347"/>
      <c r="F125" s="347"/>
      <c r="G125" s="347"/>
      <c r="H125" s="347"/>
      <c r="I125" s="347"/>
      <c r="J125" s="347"/>
      <c r="K125" s="317"/>
      <c r="L125" s="317"/>
      <c r="M125" s="347"/>
      <c r="N125" s="347"/>
      <c r="O125" s="347"/>
      <c r="P125" s="347"/>
      <c r="Q125" s="347"/>
    </row>
    <row r="126" spans="2:17" s="105" customFormat="1" ht="12.75">
      <c r="B126" s="317"/>
      <c r="C126" s="317"/>
      <c r="D126" s="347"/>
      <c r="E126" s="347"/>
      <c r="F126" s="347"/>
      <c r="G126" s="347"/>
      <c r="H126" s="347"/>
      <c r="I126" s="347"/>
      <c r="J126" s="347"/>
      <c r="K126" s="317"/>
      <c r="L126" s="317"/>
      <c r="M126" s="347"/>
      <c r="N126" s="347"/>
      <c r="O126" s="347"/>
      <c r="P126" s="347"/>
      <c r="Q126" s="347"/>
    </row>
    <row r="127" spans="2:17" s="105" customFormat="1" ht="12.75">
      <c r="B127" s="317"/>
      <c r="C127" s="317"/>
      <c r="D127" s="347"/>
      <c r="E127" s="347"/>
      <c r="F127" s="347"/>
      <c r="G127" s="347"/>
      <c r="H127" s="347"/>
      <c r="I127" s="347"/>
      <c r="J127" s="347"/>
      <c r="K127" s="317"/>
      <c r="L127" s="317"/>
      <c r="M127" s="347"/>
      <c r="N127" s="347"/>
      <c r="O127" s="347"/>
      <c r="P127" s="347"/>
      <c r="Q127" s="347"/>
    </row>
  </sheetData>
  <sheetProtection password="ED7E" sheet="1" objects="1" scenarios="1"/>
  <mergeCells count="16">
    <mergeCell ref="M2:P2"/>
    <mergeCell ref="M47:N47"/>
    <mergeCell ref="O47:P47"/>
    <mergeCell ref="O45:P45"/>
    <mergeCell ref="M45:N45"/>
    <mergeCell ref="M3:N3"/>
    <mergeCell ref="O3:P3"/>
    <mergeCell ref="M7:N7"/>
    <mergeCell ref="F52:G52"/>
    <mergeCell ref="M49:N49"/>
    <mergeCell ref="O49:P49"/>
    <mergeCell ref="D3:E3"/>
    <mergeCell ref="O7:P7"/>
    <mergeCell ref="F7:G7"/>
    <mergeCell ref="G3:H3"/>
    <mergeCell ref="D48:E48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landscape" paperSize="9" scale="70" r:id="rId4"/>
  <headerFooter alignWithMargins="0">
    <oddFooter>&amp;LPROCEL - T. VERDE&amp;C&amp;D&amp;R&amp;P&amp;//&amp;N</oddFooter>
  </headerFooter>
  <rowBreaks count="1" manualBreakCount="1">
    <brk id="47" min="1" max="35" man="1"/>
  </rowBreaks>
  <colBreaks count="1" manualBreakCount="1">
    <brk id="17" max="92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O186"/>
  <sheetViews>
    <sheetView zoomScale="75" zoomScaleNormal="75" zoomScaleSheetLayoutView="25" zoomScalePageLayoutView="0" workbookViewId="0" topLeftCell="A1">
      <selection activeCell="G18" sqref="G18"/>
    </sheetView>
  </sheetViews>
  <sheetFormatPr defaultColWidth="9.140625" defaultRowHeight="12.75"/>
  <cols>
    <col min="1" max="1" width="4.7109375" style="3" customWidth="1"/>
    <col min="2" max="3" width="7.7109375" style="3" customWidth="1"/>
    <col min="4" max="7" width="11.57421875" style="3" customWidth="1"/>
    <col min="8" max="8" width="13.7109375" style="3" customWidth="1"/>
    <col min="9" max="9" width="10.7109375" style="3" customWidth="1"/>
    <col min="10" max="11" width="11.7109375" style="3" customWidth="1"/>
    <col min="12" max="12" width="14.00390625" style="3" customWidth="1"/>
    <col min="13" max="13" width="14.57421875" style="3" customWidth="1"/>
    <col min="14" max="14" width="18.8515625" style="3" customWidth="1"/>
    <col min="15" max="15" width="4.421875" style="3" customWidth="1"/>
    <col min="16" max="17" width="7.7109375" style="3" customWidth="1"/>
    <col min="18" max="21" width="11.57421875" style="3" customWidth="1"/>
    <col min="22" max="22" width="15.57421875" style="3" customWidth="1"/>
    <col min="23" max="23" width="4.00390625" style="3" customWidth="1"/>
    <col min="24" max="31" width="9.140625" style="3" customWidth="1"/>
    <col min="32" max="32" width="3.00390625" style="3" customWidth="1"/>
    <col min="33" max="41" width="9.140625" style="3" customWidth="1"/>
    <col min="42" max="43" width="9.140625" style="105" customWidth="1"/>
    <col min="44" max="44" width="6.28125" style="105" customWidth="1"/>
    <col min="45" max="50" width="9.140625" style="105" customWidth="1"/>
    <col min="51" max="16384" width="9.140625" style="3" customWidth="1"/>
  </cols>
  <sheetData>
    <row r="1" spans="14:41" ht="13.5" thickBot="1">
      <c r="N1" s="105"/>
      <c r="V1" s="105"/>
      <c r="X1" s="105"/>
      <c r="Y1" s="105"/>
      <c r="Z1" s="105"/>
      <c r="AA1" s="105"/>
      <c r="AB1" s="105"/>
      <c r="AC1" s="105"/>
      <c r="AD1" s="105"/>
      <c r="AE1" s="105"/>
      <c r="AG1" s="105"/>
      <c r="AH1" s="105"/>
      <c r="AI1" s="105"/>
      <c r="AJ1" s="105"/>
      <c r="AK1" s="105"/>
      <c r="AL1" s="105"/>
      <c r="AM1" s="105"/>
      <c r="AN1" s="105"/>
      <c r="AO1" s="105"/>
    </row>
    <row r="2" spans="4:41" ht="12.75">
      <c r="D2" s="401" t="s">
        <v>50</v>
      </c>
      <c r="E2" s="402"/>
      <c r="F2" s="402"/>
      <c r="G2" s="403"/>
      <c r="J2" s="401" t="s">
        <v>40</v>
      </c>
      <c r="K2" s="402"/>
      <c r="L2" s="402"/>
      <c r="M2" s="403"/>
      <c r="N2" s="105"/>
      <c r="O2" s="158"/>
      <c r="R2" s="401" t="s">
        <v>43</v>
      </c>
      <c r="S2" s="402"/>
      <c r="T2" s="402"/>
      <c r="U2" s="403"/>
      <c r="V2" s="105"/>
      <c r="X2" s="105"/>
      <c r="Y2" s="105"/>
      <c r="Z2" s="105"/>
      <c r="AA2" s="105"/>
      <c r="AB2" s="105"/>
      <c r="AC2" s="105"/>
      <c r="AD2" s="105"/>
      <c r="AE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4:41" ht="12.75">
      <c r="D3" s="404" t="s">
        <v>37</v>
      </c>
      <c r="E3" s="405"/>
      <c r="F3" s="404" t="s">
        <v>36</v>
      </c>
      <c r="G3" s="405"/>
      <c r="J3" s="26" t="s">
        <v>3</v>
      </c>
      <c r="K3" s="26" t="s">
        <v>32</v>
      </c>
      <c r="L3" s="26" t="s">
        <v>4</v>
      </c>
      <c r="M3" s="26" t="s">
        <v>33</v>
      </c>
      <c r="N3" s="105"/>
      <c r="O3" s="17"/>
      <c r="R3" s="399" t="s">
        <v>7</v>
      </c>
      <c r="S3" s="400"/>
      <c r="T3" s="399" t="s">
        <v>8</v>
      </c>
      <c r="U3" s="400"/>
      <c r="V3" s="105"/>
      <c r="X3" s="105"/>
      <c r="Y3" s="105"/>
      <c r="Z3" s="105"/>
      <c r="AA3" s="105"/>
      <c r="AB3" s="105"/>
      <c r="AC3" s="105"/>
      <c r="AD3" s="105"/>
      <c r="AE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4:41" ht="13.5" thickBot="1">
      <c r="D4" s="26" t="s">
        <v>3</v>
      </c>
      <c r="E4" s="26" t="s">
        <v>12</v>
      </c>
      <c r="F4" s="26" t="s">
        <v>3</v>
      </c>
      <c r="G4" s="26" t="s">
        <v>12</v>
      </c>
      <c r="J4" s="156">
        <v>18.48</v>
      </c>
      <c r="K4" s="157">
        <v>55.46</v>
      </c>
      <c r="L4" s="156">
        <v>6.14</v>
      </c>
      <c r="M4" s="156">
        <v>18.48</v>
      </c>
      <c r="N4" s="105"/>
      <c r="R4" s="26" t="s">
        <v>3</v>
      </c>
      <c r="S4" s="26" t="s">
        <v>63</v>
      </c>
      <c r="T4" s="26" t="s">
        <v>3</v>
      </c>
      <c r="U4" s="26" t="s">
        <v>63</v>
      </c>
      <c r="V4" s="105"/>
      <c r="X4" s="105"/>
      <c r="Y4" s="105"/>
      <c r="Z4" s="105"/>
      <c r="AA4" s="105"/>
      <c r="AB4" s="105"/>
      <c r="AC4" s="105"/>
      <c r="AD4" s="105"/>
      <c r="AE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4:41" ht="13.5" thickBot="1">
      <c r="D5" s="93">
        <v>270</v>
      </c>
      <c r="E5" s="93">
        <v>650</v>
      </c>
      <c r="F5" s="94">
        <v>300</v>
      </c>
      <c r="G5" s="94">
        <v>550</v>
      </c>
      <c r="N5" s="105"/>
      <c r="R5" s="96">
        <v>112.19</v>
      </c>
      <c r="S5" s="96">
        <v>50.94</v>
      </c>
      <c r="T5" s="97">
        <v>121.25</v>
      </c>
      <c r="U5" s="97">
        <v>57.64</v>
      </c>
      <c r="V5" s="105"/>
      <c r="X5" s="105"/>
      <c r="Y5" s="105"/>
      <c r="Z5" s="105"/>
      <c r="AA5" s="105"/>
      <c r="AB5" s="105"/>
      <c r="AC5" s="105"/>
      <c r="AD5" s="105"/>
      <c r="AE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3:41" ht="13.5" thickBot="1">
      <c r="C6" s="27"/>
      <c r="G6" s="17"/>
      <c r="H6" s="17"/>
      <c r="J6" s="17"/>
      <c r="K6" s="17"/>
      <c r="L6" s="17"/>
      <c r="M6" s="17"/>
      <c r="N6" s="105"/>
      <c r="V6" s="105"/>
      <c r="X6" s="105"/>
      <c r="Y6" s="105"/>
      <c r="Z6" s="105"/>
      <c r="AA6" s="105"/>
      <c r="AB6" s="105"/>
      <c r="AC6" s="105"/>
      <c r="AD6" s="105"/>
      <c r="AE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4:22" ht="13.5" thickBot="1">
      <c r="D7" s="28" t="s">
        <v>16</v>
      </c>
      <c r="E7" s="28" t="s">
        <v>38</v>
      </c>
      <c r="F7" s="406" t="s">
        <v>2</v>
      </c>
      <c r="G7" s="407"/>
      <c r="H7" s="58" t="s">
        <v>16</v>
      </c>
      <c r="I7" s="28" t="s">
        <v>38</v>
      </c>
      <c r="J7" s="406" t="s">
        <v>5</v>
      </c>
      <c r="K7" s="407"/>
      <c r="L7" s="408" t="s">
        <v>56</v>
      </c>
      <c r="M7" s="394"/>
      <c r="N7" s="105"/>
      <c r="R7" s="393" t="s">
        <v>44</v>
      </c>
      <c r="S7" s="394"/>
      <c r="T7" s="393" t="s">
        <v>67</v>
      </c>
      <c r="U7" s="394"/>
      <c r="V7" s="105"/>
    </row>
    <row r="8" spans="2:22" ht="13.5" thickBot="1">
      <c r="B8" s="29" t="s">
        <v>14</v>
      </c>
      <c r="C8" s="31" t="s">
        <v>15</v>
      </c>
      <c r="D8" s="34" t="s">
        <v>3</v>
      </c>
      <c r="E8" s="34" t="s">
        <v>39</v>
      </c>
      <c r="F8" s="19" t="s">
        <v>16</v>
      </c>
      <c r="G8" s="30" t="s">
        <v>30</v>
      </c>
      <c r="H8" s="6" t="s">
        <v>4</v>
      </c>
      <c r="I8" s="34" t="s">
        <v>39</v>
      </c>
      <c r="J8" s="19" t="s">
        <v>16</v>
      </c>
      <c r="K8" s="30" t="s">
        <v>30</v>
      </c>
      <c r="L8" s="32" t="s">
        <v>3</v>
      </c>
      <c r="M8" s="33" t="s">
        <v>68</v>
      </c>
      <c r="N8" s="105"/>
      <c r="P8" s="29" t="s">
        <v>14</v>
      </c>
      <c r="Q8" s="29" t="s">
        <v>15</v>
      </c>
      <c r="R8" s="6" t="s">
        <v>3</v>
      </c>
      <c r="S8" s="6" t="s">
        <v>66</v>
      </c>
      <c r="T8" s="6" t="s">
        <v>3</v>
      </c>
      <c r="U8" s="6" t="s">
        <v>66</v>
      </c>
      <c r="V8" s="105"/>
    </row>
    <row r="9" spans="2:22" ht="12.75">
      <c r="B9" s="225">
        <v>1999</v>
      </c>
      <c r="C9" s="35" t="s">
        <v>18</v>
      </c>
      <c r="D9" s="177">
        <v>210</v>
      </c>
      <c r="E9" s="89">
        <f>IF(D9&gt;$D$5,(IF(D9&gt;1.1*$D$5,2,1)),0)</f>
        <v>0</v>
      </c>
      <c r="F9" s="221">
        <f>IF(E9=0,$J$4*$D$5,(IF(E9=1,$J$4*D9,(IF(E9=2,$J$4*$D$5)))))</f>
        <v>4989.6</v>
      </c>
      <c r="G9" s="162">
        <f>IF(E9=0,0,(IF(E9=1,0,(IF(E9=2,(D9-$D$5)*$K$4)))))</f>
        <v>0</v>
      </c>
      <c r="H9" s="267">
        <v>327</v>
      </c>
      <c r="I9" s="89">
        <f>IF(H9&gt;$E$5,(IF(H9&gt;1.1*$E$5,2,1)),0)</f>
        <v>0</v>
      </c>
      <c r="J9" s="161">
        <f>IF(I9=0,$L$4*$E$5,(IF(I9=1,$L$4*H9,(IF(I9=2,$L$4*$E$5)))))</f>
        <v>3991</v>
      </c>
      <c r="K9" s="288">
        <f>IF(I9=0,0,(IF(I9=1,0,(IF(I9=2,(H9-$E$5)*$M$4)))))</f>
        <v>0</v>
      </c>
      <c r="L9" s="37"/>
      <c r="M9" s="38"/>
      <c r="N9" s="105"/>
      <c r="P9" s="58">
        <f>B9</f>
        <v>1999</v>
      </c>
      <c r="Q9" s="35" t="s">
        <v>18</v>
      </c>
      <c r="R9" s="208">
        <v>8065</v>
      </c>
      <c r="S9" s="295">
        <v>82328</v>
      </c>
      <c r="T9" s="205">
        <f>R9*$R$5/1000</f>
        <v>904.8123499999999</v>
      </c>
      <c r="U9" s="272">
        <f>S9*$S$5/1000</f>
        <v>4193.78832</v>
      </c>
      <c r="V9" s="105"/>
    </row>
    <row r="10" spans="2:22" ht="12.75">
      <c r="B10" s="67"/>
      <c r="C10" s="40" t="s">
        <v>19</v>
      </c>
      <c r="D10" s="176">
        <v>212</v>
      </c>
      <c r="E10" s="39">
        <f>IF(D10&gt;$D$5,(IF(D10&gt;1.1*$D$5,2,1)),0)</f>
        <v>0</v>
      </c>
      <c r="F10" s="222">
        <f>IF(E10=0,$J$4*$D$5,(IF(E10=1,$J$4*D10,(IF(E10=2,$J$4*$D$5)))))</f>
        <v>4989.6</v>
      </c>
      <c r="G10" s="153">
        <f>IF(E10=0,0,(IF(E10=1,0,(IF(E10=2,(D10-$D$5)*$K$4)))))</f>
        <v>0</v>
      </c>
      <c r="H10" s="268">
        <v>339</v>
      </c>
      <c r="I10" s="39">
        <f>IF(H10&gt;$E$5,(IF(H10&gt;1.1*$E$5,2,1)),0)</f>
        <v>0</v>
      </c>
      <c r="J10" s="152">
        <f>IF(I10=0,$L$4*$E$5,(IF(I10=1,$L$4*H10,(IF(I10=2,$L$4*$E$5)))))</f>
        <v>3991</v>
      </c>
      <c r="K10" s="289">
        <f>IF(I10=0,0,(IF(I10=1,0,(IF(I10=2,(H10-$E$5)*$M$4)))))</f>
        <v>0</v>
      </c>
      <c r="L10" s="37"/>
      <c r="M10" s="38"/>
      <c r="N10" s="105"/>
      <c r="P10" s="67"/>
      <c r="Q10" s="40" t="s">
        <v>19</v>
      </c>
      <c r="R10" s="209">
        <v>9831</v>
      </c>
      <c r="S10" s="296">
        <v>87053</v>
      </c>
      <c r="T10" s="206">
        <f>R10*$R$5/1000</f>
        <v>1102.9398899999999</v>
      </c>
      <c r="U10" s="66">
        <f>S10*$S$5/1000</f>
        <v>4434.47982</v>
      </c>
      <c r="V10" s="105"/>
    </row>
    <row r="11" spans="2:22" ht="12.75">
      <c r="B11" s="67"/>
      <c r="C11" s="40" t="s">
        <v>20</v>
      </c>
      <c r="D11" s="176">
        <v>256</v>
      </c>
      <c r="E11" s="39">
        <f>IF(D11&gt;$D$5,(IF(D11&gt;1.1*$D$5,2,1)),0)</f>
        <v>0</v>
      </c>
      <c r="F11" s="222">
        <f>IF(E11=0,$J$4*$D$5,(IF(E11=1,$J$4*D11,(IF(E11=2,$J$4*$D$5)))))</f>
        <v>4989.6</v>
      </c>
      <c r="G11" s="153">
        <f>IF(E11=0,0,(IF(E11=1,0,(IF(E11=2,(D11-$D$5)*$K$4)))))</f>
        <v>0</v>
      </c>
      <c r="H11" s="268">
        <v>368</v>
      </c>
      <c r="I11" s="39">
        <f>IF(H11&gt;$E$5,(IF(H11&gt;1.1*$E$5,2,1)),0)</f>
        <v>0</v>
      </c>
      <c r="J11" s="152">
        <f>IF(I11=0,$L$4*$E$5,(IF(I11=1,$L$4*H11,(IF(I11=2,$L$4*$E$5)))))</f>
        <v>3991</v>
      </c>
      <c r="K11" s="289">
        <f>IF(I11=0,0,(IF(I11=1,0,(IF(I11=2,(H11-$E$5)*$M$4)))))</f>
        <v>0</v>
      </c>
      <c r="L11" s="37"/>
      <c r="M11" s="38"/>
      <c r="N11" s="105"/>
      <c r="P11" s="67"/>
      <c r="Q11" s="40" t="s">
        <v>20</v>
      </c>
      <c r="R11" s="209">
        <v>11747</v>
      </c>
      <c r="S11" s="296">
        <v>84502</v>
      </c>
      <c r="T11" s="206">
        <f>R11*$R$5/1000</f>
        <v>1317.89593</v>
      </c>
      <c r="U11" s="66">
        <f>S11*$S$5/1000</f>
        <v>4304.53188</v>
      </c>
      <c r="V11" s="105"/>
    </row>
    <row r="12" spans="2:22" ht="12.75">
      <c r="B12" s="67"/>
      <c r="C12" s="41" t="s">
        <v>21</v>
      </c>
      <c r="D12" s="178">
        <v>249</v>
      </c>
      <c r="E12" s="42">
        <f>IF(D12&gt;$D$5,(IF(D12&gt;1.1*$D$5,2,1)),0)</f>
        <v>0</v>
      </c>
      <c r="F12" s="223">
        <f>IF(E12=0,$J$4*$D$5,(IF(E12=1,$J$4*D12,(IF(E12=2,$J$4*$D$5)))))</f>
        <v>4989.6</v>
      </c>
      <c r="G12" s="160">
        <f>IF(E12=0,0,(IF(E12=1,0,(IF(E12=2,(D12-$D$5)*$K$4)))))</f>
        <v>0</v>
      </c>
      <c r="H12" s="249">
        <v>343</v>
      </c>
      <c r="I12" s="42">
        <f>IF(H12&gt;$E$5,(IF(H12&gt;1.1*$E$5,2,1)),0)</f>
        <v>0</v>
      </c>
      <c r="J12" s="159">
        <f>IF(I12=0,$L$4*$E$5,(IF(I12=1,$L$4*H12,(IF(I12=2,$L$4*$E$5)))))</f>
        <v>3991</v>
      </c>
      <c r="K12" s="262">
        <f>IF(I12=0,0,(IF(I12=1,0,(IF(I12=2,(H12-$E$5)*$M$4)))))</f>
        <v>0</v>
      </c>
      <c r="L12" s="37"/>
      <c r="M12" s="38"/>
      <c r="N12" s="105"/>
      <c r="P12" s="67"/>
      <c r="Q12" s="41" t="s">
        <v>21</v>
      </c>
      <c r="R12" s="209">
        <v>12704</v>
      </c>
      <c r="S12" s="296">
        <v>88339</v>
      </c>
      <c r="T12" s="206">
        <f>R12*$R$5/1000</f>
        <v>1425.26176</v>
      </c>
      <c r="U12" s="66">
        <f>S12*$S$5/1000</f>
        <v>4499.98866</v>
      </c>
      <c r="V12" s="105"/>
    </row>
    <row r="13" spans="2:22" ht="12.75">
      <c r="B13" s="67"/>
      <c r="C13" s="43" t="s">
        <v>22</v>
      </c>
      <c r="D13" s="138">
        <v>242</v>
      </c>
      <c r="E13" s="47">
        <f aca="true" t="shared" si="0" ref="E13:E19">IF(D13&gt;$F$5,(IF(D13&gt;1.1*$F$5,2,1)),0)</f>
        <v>0</v>
      </c>
      <c r="F13" s="220">
        <f aca="true" t="shared" si="1" ref="F13:F19">IF(E13=0,$J$4*$F$5,(IF(E13=1,$J$4*D13,(IF(E13=2,$J$4*$F$5)))))</f>
        <v>5544</v>
      </c>
      <c r="G13" s="155">
        <f aca="true" t="shared" si="2" ref="G13:G19">IF(E13=0,0,(IF(E13=1,0,(IF(E13=2,(D13-$F$5)*$K$4)))))</f>
        <v>0</v>
      </c>
      <c r="H13" s="138">
        <v>323</v>
      </c>
      <c r="I13" s="47">
        <f aca="true" t="shared" si="3" ref="I13:I19">IF(H13&gt;$G$5,(IF(H13&gt;1.1*$G$5,2,1)),0)</f>
        <v>0</v>
      </c>
      <c r="J13" s="154">
        <f aca="true" t="shared" si="4" ref="J13:J19">IF(I13=0,$L$4*$G$5,(IF(I13=1,$L$4*H13,(IF(I13=2,$L$4*$G$5)))))</f>
        <v>3377</v>
      </c>
      <c r="K13" s="290">
        <f aca="true" t="shared" si="5" ref="K13:K19">IF(I13=0,0,(IF(I13=1,0,(IF(I13=2,(H13-$G$5)*$M$4)))))</f>
        <v>0</v>
      </c>
      <c r="L13" s="169"/>
      <c r="M13" s="170"/>
      <c r="N13" s="184"/>
      <c r="O13" s="46"/>
      <c r="P13" s="67"/>
      <c r="Q13" s="43" t="s">
        <v>22</v>
      </c>
      <c r="R13" s="210">
        <v>11994</v>
      </c>
      <c r="S13" s="179">
        <v>83992</v>
      </c>
      <c r="T13" s="207">
        <f aca="true" t="shared" si="6" ref="T13:T19">R13*$T$5/1000</f>
        <v>1454.2725</v>
      </c>
      <c r="U13" s="45">
        <f aca="true" t="shared" si="7" ref="U13:U19">S13*$U$5/1000</f>
        <v>4841.29888</v>
      </c>
      <c r="V13" s="105"/>
    </row>
    <row r="14" spans="2:22" ht="12.75">
      <c r="B14" s="67"/>
      <c r="C14" s="43" t="s">
        <v>23</v>
      </c>
      <c r="D14" s="138">
        <v>235</v>
      </c>
      <c r="E14" s="47">
        <f t="shared" si="0"/>
        <v>0</v>
      </c>
      <c r="F14" s="220">
        <f t="shared" si="1"/>
        <v>5544</v>
      </c>
      <c r="G14" s="155">
        <f t="shared" si="2"/>
        <v>0</v>
      </c>
      <c r="H14" s="138">
        <v>319</v>
      </c>
      <c r="I14" s="47">
        <f t="shared" si="3"/>
        <v>0</v>
      </c>
      <c r="J14" s="154">
        <f t="shared" si="4"/>
        <v>3377</v>
      </c>
      <c r="K14" s="290">
        <f t="shared" si="5"/>
        <v>0</v>
      </c>
      <c r="L14" s="167"/>
      <c r="M14" s="168"/>
      <c r="N14" s="184"/>
      <c r="O14" s="46"/>
      <c r="P14" s="67"/>
      <c r="Q14" s="43" t="s">
        <v>23</v>
      </c>
      <c r="R14" s="211">
        <v>11978</v>
      </c>
      <c r="S14" s="180">
        <v>85995</v>
      </c>
      <c r="T14" s="48">
        <f t="shared" si="6"/>
        <v>1452.3325</v>
      </c>
      <c r="U14" s="49">
        <f t="shared" si="7"/>
        <v>4956.7518</v>
      </c>
      <c r="V14" s="105"/>
    </row>
    <row r="15" spans="2:22" ht="12.75">
      <c r="B15" s="67"/>
      <c r="C15" s="43" t="s">
        <v>24</v>
      </c>
      <c r="D15" s="138">
        <v>235</v>
      </c>
      <c r="E15" s="47">
        <f t="shared" si="0"/>
        <v>0</v>
      </c>
      <c r="F15" s="220">
        <f t="shared" si="1"/>
        <v>5544</v>
      </c>
      <c r="G15" s="155">
        <f t="shared" si="2"/>
        <v>0</v>
      </c>
      <c r="H15" s="138">
        <v>316</v>
      </c>
      <c r="I15" s="47">
        <f t="shared" si="3"/>
        <v>0</v>
      </c>
      <c r="J15" s="154">
        <f t="shared" si="4"/>
        <v>3377</v>
      </c>
      <c r="K15" s="290">
        <f t="shared" si="5"/>
        <v>0</v>
      </c>
      <c r="L15" s="167"/>
      <c r="M15" s="168"/>
      <c r="N15" s="184"/>
      <c r="O15" s="46"/>
      <c r="P15" s="67"/>
      <c r="Q15" s="43" t="s">
        <v>24</v>
      </c>
      <c r="R15" s="211">
        <v>12053</v>
      </c>
      <c r="S15" s="180">
        <v>86864</v>
      </c>
      <c r="T15" s="48">
        <f t="shared" si="6"/>
        <v>1461.42625</v>
      </c>
      <c r="U15" s="49">
        <f t="shared" si="7"/>
        <v>5006.8409599999995</v>
      </c>
      <c r="V15" s="105"/>
    </row>
    <row r="16" spans="2:22" ht="12.75">
      <c r="B16" s="67"/>
      <c r="C16" s="43" t="s">
        <v>25</v>
      </c>
      <c r="D16" s="138">
        <v>236</v>
      </c>
      <c r="E16" s="47">
        <f t="shared" si="0"/>
        <v>0</v>
      </c>
      <c r="F16" s="220">
        <f t="shared" si="1"/>
        <v>5544</v>
      </c>
      <c r="G16" s="155">
        <f t="shared" si="2"/>
        <v>0</v>
      </c>
      <c r="H16" s="138">
        <v>328</v>
      </c>
      <c r="I16" s="47">
        <f t="shared" si="3"/>
        <v>0</v>
      </c>
      <c r="J16" s="154">
        <f t="shared" si="4"/>
        <v>3377</v>
      </c>
      <c r="K16" s="290">
        <f t="shared" si="5"/>
        <v>0</v>
      </c>
      <c r="L16" s="167"/>
      <c r="M16" s="168"/>
      <c r="N16" s="184"/>
      <c r="O16" s="46"/>
      <c r="P16" s="67"/>
      <c r="Q16" s="43" t="s">
        <v>25</v>
      </c>
      <c r="R16" s="211">
        <v>11835</v>
      </c>
      <c r="S16" s="180">
        <v>90777</v>
      </c>
      <c r="T16" s="48">
        <f t="shared" si="6"/>
        <v>1434.99375</v>
      </c>
      <c r="U16" s="49">
        <f t="shared" si="7"/>
        <v>5232.386280000001</v>
      </c>
      <c r="V16" s="105"/>
    </row>
    <row r="17" spans="2:22" ht="12.75">
      <c r="B17" s="67"/>
      <c r="C17" s="43" t="s">
        <v>26</v>
      </c>
      <c r="D17" s="138">
        <v>251</v>
      </c>
      <c r="E17" s="47">
        <f t="shared" si="0"/>
        <v>0</v>
      </c>
      <c r="F17" s="220">
        <f t="shared" si="1"/>
        <v>5544</v>
      </c>
      <c r="G17" s="155">
        <f t="shared" si="2"/>
        <v>0</v>
      </c>
      <c r="H17" s="138">
        <v>345</v>
      </c>
      <c r="I17" s="47">
        <f t="shared" si="3"/>
        <v>0</v>
      </c>
      <c r="J17" s="154">
        <f t="shared" si="4"/>
        <v>3377</v>
      </c>
      <c r="K17" s="290">
        <f t="shared" si="5"/>
        <v>0</v>
      </c>
      <c r="L17" s="167"/>
      <c r="M17" s="168"/>
      <c r="N17" s="184"/>
      <c r="O17" s="46"/>
      <c r="P17" s="67"/>
      <c r="Q17" s="43" t="s">
        <v>26</v>
      </c>
      <c r="R17" s="211">
        <v>10746</v>
      </c>
      <c r="S17" s="180">
        <v>84767</v>
      </c>
      <c r="T17" s="48">
        <f t="shared" si="6"/>
        <v>1302.9525</v>
      </c>
      <c r="U17" s="49">
        <f t="shared" si="7"/>
        <v>4885.96988</v>
      </c>
      <c r="V17" s="105"/>
    </row>
    <row r="18" spans="2:22" ht="12.75">
      <c r="B18" s="67"/>
      <c r="C18" s="43" t="s">
        <v>27</v>
      </c>
      <c r="D18" s="138">
        <v>237</v>
      </c>
      <c r="E18" s="47">
        <f t="shared" si="0"/>
        <v>0</v>
      </c>
      <c r="F18" s="220">
        <f t="shared" si="1"/>
        <v>5544</v>
      </c>
      <c r="G18" s="155">
        <f t="shared" si="2"/>
        <v>0</v>
      </c>
      <c r="H18" s="138">
        <v>323</v>
      </c>
      <c r="I18" s="47">
        <f t="shared" si="3"/>
        <v>0</v>
      </c>
      <c r="J18" s="154">
        <f t="shared" si="4"/>
        <v>3377</v>
      </c>
      <c r="K18" s="290">
        <f t="shared" si="5"/>
        <v>0</v>
      </c>
      <c r="L18" s="167"/>
      <c r="M18" s="168"/>
      <c r="N18" s="184"/>
      <c r="O18" s="46"/>
      <c r="P18" s="67"/>
      <c r="Q18" s="43" t="s">
        <v>27</v>
      </c>
      <c r="R18" s="211">
        <v>8855</v>
      </c>
      <c r="S18" s="180">
        <v>87658</v>
      </c>
      <c r="T18" s="48">
        <f t="shared" si="6"/>
        <v>1073.66875</v>
      </c>
      <c r="U18" s="49">
        <f t="shared" si="7"/>
        <v>5052.60712</v>
      </c>
      <c r="V18" s="105"/>
    </row>
    <row r="19" spans="2:22" ht="13.5" thickBot="1">
      <c r="B19" s="67"/>
      <c r="C19" s="233" t="s">
        <v>28</v>
      </c>
      <c r="D19" s="232">
        <v>172</v>
      </c>
      <c r="E19" s="233">
        <f t="shared" si="0"/>
        <v>0</v>
      </c>
      <c r="F19" s="234">
        <f t="shared" si="1"/>
        <v>5544</v>
      </c>
      <c r="G19" s="235">
        <f t="shared" si="2"/>
        <v>0</v>
      </c>
      <c r="H19" s="232">
        <v>325</v>
      </c>
      <c r="I19" s="233">
        <f t="shared" si="3"/>
        <v>0</v>
      </c>
      <c r="J19" s="283">
        <f t="shared" si="4"/>
        <v>3377</v>
      </c>
      <c r="K19" s="291">
        <f t="shared" si="5"/>
        <v>0</v>
      </c>
      <c r="L19" s="284">
        <f>SUM(F13:G19)</f>
        <v>38808</v>
      </c>
      <c r="M19" s="285">
        <f>SUM(J13:K19)</f>
        <v>23639</v>
      </c>
      <c r="N19" s="105"/>
      <c r="O19" s="46"/>
      <c r="P19" s="67"/>
      <c r="Q19" s="233" t="s">
        <v>28</v>
      </c>
      <c r="R19" s="293">
        <v>6701</v>
      </c>
      <c r="S19" s="294">
        <v>79890</v>
      </c>
      <c r="T19" s="241">
        <f t="shared" si="6"/>
        <v>812.49625</v>
      </c>
      <c r="U19" s="242">
        <f t="shared" si="7"/>
        <v>4604.8596</v>
      </c>
      <c r="V19" s="105"/>
    </row>
    <row r="20" spans="2:22" ht="13.5" thickBot="1">
      <c r="B20" s="6"/>
      <c r="C20" s="250" t="s">
        <v>29</v>
      </c>
      <c r="D20" s="286">
        <v>175</v>
      </c>
      <c r="E20" s="252">
        <f>IF(D20&gt;$D$5,(IF(D20&gt;1.1*$D$5,2,1)),0)</f>
        <v>0</v>
      </c>
      <c r="F20" s="253">
        <f>IF(E20=0,$J$4*$D$5,(IF(E20=1,$J$4*D20,(IF(E20=2,$J$4*$D$5)))))</f>
        <v>4989.6</v>
      </c>
      <c r="G20" s="254">
        <f>IF(E20=0,0,(IF(E20=1,0,(IF(E20=2,(D20-$D$5)*$K$4)))))</f>
        <v>0</v>
      </c>
      <c r="H20" s="251">
        <v>343</v>
      </c>
      <c r="I20" s="252">
        <f>IF(H20&gt;$E$5,(IF(H20&gt;1.1*$E$5,2,1)),0)</f>
        <v>0</v>
      </c>
      <c r="J20" s="287">
        <f>IF(I20=0,$L$4*$E$5,(IF(I20=1,$L$4*H20,(IF(I20=2,$L$4*$E$5)))))</f>
        <v>3991</v>
      </c>
      <c r="K20" s="292">
        <f>IF(I20=0,0,(IF(I20=1,0,(IF(I20=2,(H20-$E$5)*$M$4)))))</f>
        <v>0</v>
      </c>
      <c r="L20" s="299">
        <f>SUM(F9:G12)+SUM(F20:G20)</f>
        <v>24948</v>
      </c>
      <c r="M20" s="300">
        <f>SUM(J9:K12)+SUM(J20:K20)</f>
        <v>19955</v>
      </c>
      <c r="N20" s="90">
        <f>SUM(L19:M20)</f>
        <v>107350</v>
      </c>
      <c r="O20" s="46"/>
      <c r="P20" s="6"/>
      <c r="Q20" s="250" t="s">
        <v>29</v>
      </c>
      <c r="R20" s="297">
        <v>7964</v>
      </c>
      <c r="S20" s="298">
        <v>91004</v>
      </c>
      <c r="T20" s="276">
        <f>R20*$R$5/1000</f>
        <v>893.48116</v>
      </c>
      <c r="U20" s="277">
        <f>S20*$S$5/1000</f>
        <v>4635.743759999999</v>
      </c>
      <c r="V20" s="92">
        <f>SUM(T9:U20)</f>
        <v>71285.78054999998</v>
      </c>
    </row>
    <row r="21" spans="2:22" ht="12.75">
      <c r="B21" s="225">
        <v>2000</v>
      </c>
      <c r="C21" s="40" t="s">
        <v>18</v>
      </c>
      <c r="D21" s="176">
        <v>175</v>
      </c>
      <c r="E21" s="89">
        <f>IF(D21&gt;$D$5,(IF(D21&gt;1.1*$D$5,2,1)),0)</f>
        <v>0</v>
      </c>
      <c r="F21" s="221">
        <f>IF(E21=0,$J$4*$D$5,(IF(E21=1,$J$4*D21,(IF(E21=2,$J$4*$D$5)))))</f>
        <v>4989.6</v>
      </c>
      <c r="G21" s="162">
        <f>IF(E21=0,0,(IF(E21=1,0,(IF(E21=2,(D21-$D$5)*$K$4)))))</f>
        <v>0</v>
      </c>
      <c r="H21" s="136">
        <v>331</v>
      </c>
      <c r="I21" s="89">
        <f>IF(H21&gt;$E$5,(IF(H21&gt;1.1*$E$5,2,1)),0)</f>
        <v>0</v>
      </c>
      <c r="J21" s="161">
        <f>IF(I21=0,$L$4*$E$5,(IF(I21=1,$L$4*H21,(IF(I21=2,$L$4*$E$5)))))</f>
        <v>3991</v>
      </c>
      <c r="K21" s="288">
        <f>IF(I21=0,0,(IF(I21=1,0,(IF(I21=2,(H21-$E$5)*$M$4)))))</f>
        <v>0</v>
      </c>
      <c r="L21" s="37"/>
      <c r="M21" s="38"/>
      <c r="N21" s="105"/>
      <c r="P21" s="58">
        <f>B21</f>
        <v>2000</v>
      </c>
      <c r="Q21" s="35" t="s">
        <v>18</v>
      </c>
      <c r="R21" s="208">
        <v>7388</v>
      </c>
      <c r="S21" s="135">
        <v>86638</v>
      </c>
      <c r="T21" s="205">
        <f>R21*$R$5/1000</f>
        <v>828.8597199999999</v>
      </c>
      <c r="U21" s="272">
        <f>S21*$S$5/1000</f>
        <v>4413.33972</v>
      </c>
      <c r="V21" s="105"/>
    </row>
    <row r="22" spans="2:22" ht="12.75">
      <c r="B22" s="67"/>
      <c r="C22" s="40" t="s">
        <v>19</v>
      </c>
      <c r="D22" s="176">
        <v>185</v>
      </c>
      <c r="E22" s="39">
        <f>IF(D22&gt;$D$5,(IF(D22&gt;1.1*$D$5,2,1)),0)</f>
        <v>0</v>
      </c>
      <c r="F22" s="222">
        <f>IF(E22=0,$J$4*$D$5,(IF(E22=1,$J$4*D22,(IF(E22=2,$J$4*$D$5)))))</f>
        <v>4989.6</v>
      </c>
      <c r="G22" s="153">
        <f>IF(E22=0,0,(IF(E22=1,0,(IF(E22=2,(D22-$D$5)*$K$4)))))</f>
        <v>0</v>
      </c>
      <c r="H22" s="136">
        <v>335</v>
      </c>
      <c r="I22" s="39">
        <f>IF(H22&gt;$E$5,(IF(H22&gt;1.1*$E$5,2,1)),0)</f>
        <v>0</v>
      </c>
      <c r="J22" s="152">
        <f>IF(I22=0,$L$4*$E$5,(IF(I22=1,$L$4*H22,(IF(I22=2,$L$4*$E$5)))))</f>
        <v>3991</v>
      </c>
      <c r="K22" s="289">
        <f>IF(I22=0,0,(IF(I22=1,0,(IF(I22=2,(H22-$E$5)*$M$4)))))</f>
        <v>0</v>
      </c>
      <c r="L22" s="37"/>
      <c r="M22" s="38"/>
      <c r="N22" s="105"/>
      <c r="P22" s="67"/>
      <c r="Q22" s="40" t="s">
        <v>19</v>
      </c>
      <c r="R22" s="209">
        <v>8041</v>
      </c>
      <c r="S22" s="135">
        <v>90172</v>
      </c>
      <c r="T22" s="206">
        <f>R22*$R$5/1000</f>
        <v>902.1197900000001</v>
      </c>
      <c r="U22" s="66">
        <f>S22*$S$5/1000</f>
        <v>4593.36168</v>
      </c>
      <c r="V22" s="105"/>
    </row>
    <row r="23" spans="2:22" ht="12.75">
      <c r="B23" s="67"/>
      <c r="C23" s="40" t="s">
        <v>20</v>
      </c>
      <c r="D23" s="176">
        <v>244</v>
      </c>
      <c r="E23" s="39">
        <f>IF(D23&gt;$D$5,(IF(D23&gt;1.1*$D$5,2,1)),0)</f>
        <v>0</v>
      </c>
      <c r="F23" s="222">
        <f>IF(E23=0,$J$4*$D$5,(IF(E23=1,$J$4*D23,(IF(E23=2,$J$4*$D$5)))))</f>
        <v>4989.6</v>
      </c>
      <c r="G23" s="153">
        <f>IF(E23=0,0,(IF(E23=1,0,(IF(E23=2,(D23-$D$5)*$K$4)))))</f>
        <v>0</v>
      </c>
      <c r="H23" s="136">
        <v>349</v>
      </c>
      <c r="I23" s="39">
        <f>IF(H23&gt;$E$5,(IF(H23&gt;1.1*$E$5,2,1)),0)</f>
        <v>0</v>
      </c>
      <c r="J23" s="152">
        <f>IF(I23=0,$L$4*$E$5,(IF(I23=1,$L$4*H23,(IF(I23=2,$L$4*$E$5)))))</f>
        <v>3991</v>
      </c>
      <c r="K23" s="289">
        <f>IF(I23=0,0,(IF(I23=1,0,(IF(I23=2,(H23-$E$5)*$M$4)))))</f>
        <v>0</v>
      </c>
      <c r="L23" s="37"/>
      <c r="M23" s="38"/>
      <c r="N23" s="105"/>
      <c r="P23" s="67"/>
      <c r="Q23" s="40" t="s">
        <v>20</v>
      </c>
      <c r="R23" s="209">
        <v>8914</v>
      </c>
      <c r="S23" s="135">
        <v>79664</v>
      </c>
      <c r="T23" s="206">
        <f>R23*$R$5/1000</f>
        <v>1000.0616600000001</v>
      </c>
      <c r="U23" s="66">
        <f>S23*$S$5/1000</f>
        <v>4058.08416</v>
      </c>
      <c r="V23" s="105"/>
    </row>
    <row r="24" spans="2:22" ht="12.75">
      <c r="B24" s="67"/>
      <c r="C24" s="42" t="s">
        <v>21</v>
      </c>
      <c r="D24" s="178">
        <v>248</v>
      </c>
      <c r="E24" s="42">
        <f>IF(D24&gt;$D$5,(IF(D24&gt;1.1*$D$5,2,1)),0)</f>
        <v>0</v>
      </c>
      <c r="F24" s="223">
        <f>IF(E24=0,$J$4*$D$5,(IF(E24=1,$J$4*D24,(IF(E24=2,$J$4*$D$5)))))</f>
        <v>4989.6</v>
      </c>
      <c r="G24" s="160">
        <f>IF(E24=0,0,(IF(E24=1,0,(IF(E24=2,(D24-$D$5)*$K$4)))))</f>
        <v>0</v>
      </c>
      <c r="H24" s="178">
        <v>364</v>
      </c>
      <c r="I24" s="42">
        <f>IF(H24&gt;$E$5,(IF(H24&gt;1.1*$E$5,2,1)),0)</f>
        <v>0</v>
      </c>
      <c r="J24" s="159">
        <f>IF(I24=0,$L$4*$E$5,(IF(I24=1,$L$4*H24,(IF(I24=2,$L$4*$E$5)))))</f>
        <v>3991</v>
      </c>
      <c r="K24" s="262">
        <f>IF(I24=0,0,(IF(I24=1,0,(IF(I24=2,(H24-$E$5)*$M$4)))))</f>
        <v>0</v>
      </c>
      <c r="L24" s="37"/>
      <c r="M24" s="38"/>
      <c r="N24" s="105"/>
      <c r="P24" s="67"/>
      <c r="Q24" s="41" t="s">
        <v>21</v>
      </c>
      <c r="R24" s="312">
        <v>10635</v>
      </c>
      <c r="S24" s="313">
        <v>90323</v>
      </c>
      <c r="T24" s="206">
        <f>R24*$R$5/1000</f>
        <v>1193.1406499999998</v>
      </c>
      <c r="U24" s="66">
        <f>S24*$S$5/1000</f>
        <v>4601.05362</v>
      </c>
      <c r="V24" s="105"/>
    </row>
    <row r="25" spans="2:22" ht="12.75">
      <c r="B25" s="67"/>
      <c r="C25" s="62" t="s">
        <v>22</v>
      </c>
      <c r="D25" s="138">
        <v>240</v>
      </c>
      <c r="E25" s="47">
        <f aca="true" t="shared" si="8" ref="E25:E31">IF(D25&gt;$F$5,(IF(D25&gt;1.1*$F$5,2,1)),0)</f>
        <v>0</v>
      </c>
      <c r="F25" s="220">
        <f aca="true" t="shared" si="9" ref="F25:F31">IF(E25=0,$J$4*$F$5,(IF(E25=1,$J$4*D25,(IF(E25=2,$J$4*$F$5)))))</f>
        <v>5544</v>
      </c>
      <c r="G25" s="155">
        <f aca="true" t="shared" si="10" ref="G25:G31">IF(E25=0,0,(IF(E25=1,0,(IF(E25=2,(D25-$F$5)*$K$4)))))</f>
        <v>0</v>
      </c>
      <c r="H25" s="204">
        <v>340</v>
      </c>
      <c r="I25" s="47">
        <f aca="true" t="shared" si="11" ref="I25:I31">IF(H25&gt;$G$5,(IF(H25&gt;1.1*$G$5,2,1)),0)</f>
        <v>0</v>
      </c>
      <c r="J25" s="154">
        <f aca="true" t="shared" si="12" ref="J25:J31">IF(I25=0,$L$4*$G$5,(IF(I25=1,$L$4*H25,(IF(I25=2,$L$4*$G$5)))))</f>
        <v>3377</v>
      </c>
      <c r="K25" s="290">
        <f aca="true" t="shared" si="13" ref="K25:K31">IF(I25=0,0,(IF(I25=1,0,(IF(I25=2,(H25-$G$5)*$M$4)))))</f>
        <v>0</v>
      </c>
      <c r="L25" s="169"/>
      <c r="M25" s="170"/>
      <c r="N25" s="184"/>
      <c r="O25" s="46"/>
      <c r="P25" s="67"/>
      <c r="Q25" s="43" t="s">
        <v>22</v>
      </c>
      <c r="R25" s="211">
        <v>8730</v>
      </c>
      <c r="S25" s="314">
        <v>87753</v>
      </c>
      <c r="T25" s="207">
        <f aca="true" t="shared" si="14" ref="T25:T31">R25*$T$5/1000</f>
        <v>1058.5125</v>
      </c>
      <c r="U25" s="45">
        <f aca="true" t="shared" si="15" ref="U25:U31">S25*$U$5/1000</f>
        <v>5058.08292</v>
      </c>
      <c r="V25" s="105"/>
    </row>
    <row r="26" spans="2:22" ht="12.75">
      <c r="B26" s="67"/>
      <c r="C26" s="43" t="s">
        <v>23</v>
      </c>
      <c r="D26" s="138">
        <v>232</v>
      </c>
      <c r="E26" s="47">
        <f t="shared" si="8"/>
        <v>0</v>
      </c>
      <c r="F26" s="220">
        <f t="shared" si="9"/>
        <v>5544</v>
      </c>
      <c r="G26" s="155">
        <f t="shared" si="10"/>
        <v>0</v>
      </c>
      <c r="H26" s="204">
        <v>309</v>
      </c>
      <c r="I26" s="47">
        <f t="shared" si="11"/>
        <v>0</v>
      </c>
      <c r="J26" s="154">
        <f t="shared" si="12"/>
        <v>3377</v>
      </c>
      <c r="K26" s="290">
        <f t="shared" si="13"/>
        <v>0</v>
      </c>
      <c r="L26" s="167"/>
      <c r="M26" s="168"/>
      <c r="N26" s="184"/>
      <c r="O26" s="46"/>
      <c r="P26" s="67"/>
      <c r="Q26" s="43" t="s">
        <v>23</v>
      </c>
      <c r="R26" s="211">
        <v>9928</v>
      </c>
      <c r="S26" s="314">
        <v>75657</v>
      </c>
      <c r="T26" s="48">
        <f t="shared" si="14"/>
        <v>1203.77</v>
      </c>
      <c r="U26" s="49">
        <f t="shared" si="15"/>
        <v>4360.86948</v>
      </c>
      <c r="V26" s="105"/>
    </row>
    <row r="27" spans="2:22" ht="12.75">
      <c r="B27" s="67"/>
      <c r="C27" s="43" t="s">
        <v>24</v>
      </c>
      <c r="D27" s="138">
        <v>231</v>
      </c>
      <c r="E27" s="47">
        <f t="shared" si="8"/>
        <v>0</v>
      </c>
      <c r="F27" s="220">
        <f t="shared" si="9"/>
        <v>5544</v>
      </c>
      <c r="G27" s="155">
        <f t="shared" si="10"/>
        <v>0</v>
      </c>
      <c r="H27" s="204">
        <v>306</v>
      </c>
      <c r="I27" s="47">
        <f t="shared" si="11"/>
        <v>0</v>
      </c>
      <c r="J27" s="154">
        <f t="shared" si="12"/>
        <v>3377</v>
      </c>
      <c r="K27" s="290">
        <f t="shared" si="13"/>
        <v>0</v>
      </c>
      <c r="L27" s="167"/>
      <c r="M27" s="168"/>
      <c r="N27" s="184"/>
      <c r="O27" s="46"/>
      <c r="P27" s="67"/>
      <c r="Q27" s="43" t="s">
        <v>24</v>
      </c>
      <c r="R27" s="211">
        <v>11397</v>
      </c>
      <c r="S27" s="314">
        <v>82914</v>
      </c>
      <c r="T27" s="48">
        <f t="shared" si="14"/>
        <v>1381.88625</v>
      </c>
      <c r="U27" s="49">
        <f t="shared" si="15"/>
        <v>4779.16296</v>
      </c>
      <c r="V27" s="105"/>
    </row>
    <row r="28" spans="2:22" ht="12.75">
      <c r="B28" s="67"/>
      <c r="C28" s="43" t="s">
        <v>25</v>
      </c>
      <c r="D28" s="138">
        <v>239</v>
      </c>
      <c r="E28" s="47">
        <f t="shared" si="8"/>
        <v>0</v>
      </c>
      <c r="F28" s="220">
        <f t="shared" si="9"/>
        <v>5544</v>
      </c>
      <c r="G28" s="155">
        <f t="shared" si="10"/>
        <v>0</v>
      </c>
      <c r="H28" s="204">
        <v>328</v>
      </c>
      <c r="I28" s="47">
        <f t="shared" si="11"/>
        <v>0</v>
      </c>
      <c r="J28" s="154">
        <f t="shared" si="12"/>
        <v>3377</v>
      </c>
      <c r="K28" s="290">
        <f t="shared" si="13"/>
        <v>0</v>
      </c>
      <c r="L28" s="167"/>
      <c r="M28" s="168"/>
      <c r="N28" s="184"/>
      <c r="O28" s="46"/>
      <c r="P28" s="67"/>
      <c r="Q28" s="43" t="s">
        <v>25</v>
      </c>
      <c r="R28" s="211">
        <v>10568</v>
      </c>
      <c r="S28" s="314">
        <v>81743</v>
      </c>
      <c r="T28" s="48">
        <f t="shared" si="14"/>
        <v>1281.37</v>
      </c>
      <c r="U28" s="49">
        <f t="shared" si="15"/>
        <v>4711.666520000001</v>
      </c>
      <c r="V28" s="105"/>
    </row>
    <row r="29" spans="2:22" ht="12.75">
      <c r="B29" s="67"/>
      <c r="C29" s="43" t="s">
        <v>26</v>
      </c>
      <c r="D29" s="138">
        <v>250</v>
      </c>
      <c r="E29" s="47">
        <f t="shared" si="8"/>
        <v>0</v>
      </c>
      <c r="F29" s="220">
        <f t="shared" si="9"/>
        <v>5544</v>
      </c>
      <c r="G29" s="155">
        <f t="shared" si="10"/>
        <v>0</v>
      </c>
      <c r="H29" s="204">
        <v>325</v>
      </c>
      <c r="I29" s="47">
        <f t="shared" si="11"/>
        <v>0</v>
      </c>
      <c r="J29" s="154">
        <f t="shared" si="12"/>
        <v>3377</v>
      </c>
      <c r="K29" s="290">
        <f t="shared" si="13"/>
        <v>0</v>
      </c>
      <c r="L29" s="167"/>
      <c r="M29" s="168"/>
      <c r="N29" s="184"/>
      <c r="O29" s="46"/>
      <c r="P29" s="67"/>
      <c r="Q29" s="43" t="s">
        <v>26</v>
      </c>
      <c r="R29" s="211">
        <v>11436</v>
      </c>
      <c r="S29" s="314">
        <v>84710</v>
      </c>
      <c r="T29" s="48">
        <f t="shared" si="14"/>
        <v>1386.615</v>
      </c>
      <c r="U29" s="49">
        <f t="shared" si="15"/>
        <v>4882.6844</v>
      </c>
      <c r="V29" s="105"/>
    </row>
    <row r="30" spans="2:22" ht="12.75">
      <c r="B30" s="67"/>
      <c r="C30" s="43" t="s">
        <v>27</v>
      </c>
      <c r="D30" s="138">
        <v>252</v>
      </c>
      <c r="E30" s="47">
        <f t="shared" si="8"/>
        <v>0</v>
      </c>
      <c r="F30" s="220">
        <f t="shared" si="9"/>
        <v>5544</v>
      </c>
      <c r="G30" s="155">
        <f t="shared" si="10"/>
        <v>0</v>
      </c>
      <c r="H30" s="204">
        <v>353</v>
      </c>
      <c r="I30" s="47">
        <f t="shared" si="11"/>
        <v>0</v>
      </c>
      <c r="J30" s="154">
        <f t="shared" si="12"/>
        <v>3377</v>
      </c>
      <c r="K30" s="290">
        <f t="shared" si="13"/>
        <v>0</v>
      </c>
      <c r="L30" s="167"/>
      <c r="M30" s="168"/>
      <c r="N30" s="184"/>
      <c r="O30" s="46"/>
      <c r="P30" s="67"/>
      <c r="Q30" s="43" t="s">
        <v>27</v>
      </c>
      <c r="R30" s="211">
        <v>11235</v>
      </c>
      <c r="S30" s="314">
        <v>84275</v>
      </c>
      <c r="T30" s="48">
        <f t="shared" si="14"/>
        <v>1362.24375</v>
      </c>
      <c r="U30" s="49">
        <f t="shared" si="15"/>
        <v>4857.611</v>
      </c>
      <c r="V30" s="105"/>
    </row>
    <row r="31" spans="2:22" ht="13.5" thickBot="1">
      <c r="B31" s="67"/>
      <c r="C31" s="231" t="s">
        <v>28</v>
      </c>
      <c r="D31" s="232">
        <v>203</v>
      </c>
      <c r="E31" s="233">
        <f t="shared" si="8"/>
        <v>0</v>
      </c>
      <c r="F31" s="234">
        <f t="shared" si="9"/>
        <v>5544</v>
      </c>
      <c r="G31" s="235">
        <f t="shared" si="10"/>
        <v>0</v>
      </c>
      <c r="H31" s="232">
        <v>342</v>
      </c>
      <c r="I31" s="233">
        <f t="shared" si="11"/>
        <v>0</v>
      </c>
      <c r="J31" s="283">
        <f t="shared" si="12"/>
        <v>3377</v>
      </c>
      <c r="K31" s="291">
        <f t="shared" si="13"/>
        <v>0</v>
      </c>
      <c r="L31" s="284">
        <f>SUM(F25:G31)</f>
        <v>38808</v>
      </c>
      <c r="M31" s="285">
        <f>SUM(J25:K31)</f>
        <v>23639</v>
      </c>
      <c r="N31" s="105"/>
      <c r="P31" s="67"/>
      <c r="Q31" s="231" t="s">
        <v>28</v>
      </c>
      <c r="R31" s="293">
        <v>9609</v>
      </c>
      <c r="S31" s="294">
        <v>83803</v>
      </c>
      <c r="T31" s="241">
        <f t="shared" si="14"/>
        <v>1165.09125</v>
      </c>
      <c r="U31" s="242">
        <f t="shared" si="15"/>
        <v>4830.40492</v>
      </c>
      <c r="V31" s="105"/>
    </row>
    <row r="32" spans="2:22" ht="13.5" thickBot="1">
      <c r="B32" s="67"/>
      <c r="C32" s="40" t="s">
        <v>29</v>
      </c>
      <c r="D32" s="301">
        <v>205</v>
      </c>
      <c r="E32" s="39">
        <f>IF(D32&gt;$D$5,(IF(D32&gt;1.1*$D$5,2,1)),0)</f>
        <v>0</v>
      </c>
      <c r="F32" s="222">
        <f>IF(E32=0,$J$4*$D$5,(IF(E32=1,$J$4*D32,(IF(E32=2,$J$4*$D$5)))))</f>
        <v>4989.6</v>
      </c>
      <c r="G32" s="153">
        <f>IF(E32=0,0,(IF(E32=1,0,(IF(E32=2,(D32-$D$5)*$K$4)))))</f>
        <v>0</v>
      </c>
      <c r="H32" s="311">
        <v>316</v>
      </c>
      <c r="I32" s="39">
        <f>IF(H32&gt;$E$5,(IF(H32&gt;1.1*$E$5,2,1)),0)</f>
        <v>0</v>
      </c>
      <c r="J32" s="152">
        <f>IF(I32=0,$L$4*$E$5,(IF(I32=1,$L$4*H32,(IF(I32=2,$L$4*$E$5)))))</f>
        <v>3991</v>
      </c>
      <c r="K32" s="289">
        <f>IF(I32=0,0,(IF(I32=1,0,(IF(I32=2,(H32-$E$5)*$M$4)))))</f>
        <v>0</v>
      </c>
      <c r="L32" s="299">
        <f>SUM(F21:G24)+SUM(F32:G32)</f>
        <v>24948</v>
      </c>
      <c r="M32" s="300">
        <f>SUM(J21:K24)+SUM(J32:K32)</f>
        <v>19955</v>
      </c>
      <c r="N32" s="90">
        <f>SUM(L31:M32)</f>
        <v>107350</v>
      </c>
      <c r="P32" s="6"/>
      <c r="Q32" s="250" t="s">
        <v>29</v>
      </c>
      <c r="R32" s="297">
        <v>8730</v>
      </c>
      <c r="S32" s="298">
        <v>87753</v>
      </c>
      <c r="T32" s="276">
        <f>R32*$R$5/1000</f>
        <v>979.4187</v>
      </c>
      <c r="U32" s="277">
        <f>S32*$S$5/1000</f>
        <v>4470.137819999999</v>
      </c>
      <c r="V32" s="92">
        <f>SUM(T21:U32)</f>
        <v>69359.54847</v>
      </c>
    </row>
    <row r="33" spans="2:22" ht="12.75">
      <c r="B33" s="225">
        <v>2001</v>
      </c>
      <c r="C33" s="35" t="s">
        <v>18</v>
      </c>
      <c r="D33" s="177">
        <v>284</v>
      </c>
      <c r="E33" s="89">
        <f>IF(D33&gt;$D$5,(IF(D33&gt;1.1*$D$5,2,1)),0)</f>
        <v>1</v>
      </c>
      <c r="F33" s="221">
        <f>IF(E33=0,$J$4*$D$5,(IF(E33=1,$J$4*D33,(IF(E33=2,$J$4*$D$5)))))</f>
        <v>5248.32</v>
      </c>
      <c r="G33" s="162">
        <f>IF(E33=0,0,(IF(E33=1,0,(IF(E33=2,(D33-$D$5)*$K$4)))))</f>
        <v>0</v>
      </c>
      <c r="H33" s="136">
        <v>581</v>
      </c>
      <c r="I33" s="89">
        <f>IF(H33&gt;$E$5,(IF(H33&gt;1.1*$E$5,2,1)),0)</f>
        <v>0</v>
      </c>
      <c r="J33" s="161">
        <f>IF(I33=0,$L$4*$E$5,(IF(I33=1,$L$4*H33,(IF(I33=2,$L$4*$E$5)))))</f>
        <v>3991</v>
      </c>
      <c r="K33" s="288">
        <f>IF(I33=0,0,(IF(I33=1,0,(IF(I33=2,(H33-$E$5)*$M$4)))))</f>
        <v>0</v>
      </c>
      <c r="L33" s="37"/>
      <c r="M33" s="38"/>
      <c r="N33" s="105"/>
      <c r="P33" s="58">
        <f>B33</f>
        <v>2001</v>
      </c>
      <c r="Q33" s="35" t="s">
        <v>18</v>
      </c>
      <c r="R33" s="209">
        <v>9050</v>
      </c>
      <c r="S33" s="135">
        <v>89548</v>
      </c>
      <c r="T33" s="205">
        <f>R33*$R$5/1000</f>
        <v>1015.3195</v>
      </c>
      <c r="U33" s="272">
        <f>S33*$S$5/1000</f>
        <v>4561.57512</v>
      </c>
      <c r="V33" s="105"/>
    </row>
    <row r="34" spans="2:22" ht="12.75">
      <c r="B34" s="67"/>
      <c r="C34" s="40" t="s">
        <v>19</v>
      </c>
      <c r="D34" s="176">
        <v>235</v>
      </c>
      <c r="E34" s="39">
        <f>IF(D34&gt;$D$5,(IF(D34&gt;1.1*$D$5,2,1)),0)</f>
        <v>0</v>
      </c>
      <c r="F34" s="222">
        <f>IF(E34=0,$J$4*$D$5,(IF(E34=1,$J$4*D34,(IF(E34=2,$J$4*$D$5)))))</f>
        <v>4989.6</v>
      </c>
      <c r="G34" s="153">
        <f>IF(E34=0,0,(IF(E34=1,0,(IF(E34=2,(D34-$D$5)*$K$4)))))</f>
        <v>0</v>
      </c>
      <c r="H34" s="136">
        <v>329</v>
      </c>
      <c r="I34" s="39">
        <f>IF(H34&gt;$E$5,(IF(H34&gt;1.1*$E$5,2,1)),0)</f>
        <v>0</v>
      </c>
      <c r="J34" s="152">
        <f>IF(I34=0,$L$4*$E$5,(IF(I34=1,$L$4*H34,(IF(I34=2,$L$4*$E$5)))))</f>
        <v>3991</v>
      </c>
      <c r="K34" s="289">
        <f>IF(I34=0,0,(IF(I34=1,0,(IF(I34=2,(H34-$E$5)*$M$4)))))</f>
        <v>0</v>
      </c>
      <c r="L34" s="37"/>
      <c r="M34" s="38"/>
      <c r="N34" s="105"/>
      <c r="P34" s="67"/>
      <c r="Q34" s="40" t="s">
        <v>19</v>
      </c>
      <c r="R34" s="209">
        <v>10487</v>
      </c>
      <c r="S34" s="135">
        <v>98734</v>
      </c>
      <c r="T34" s="206">
        <f>R34*$R$5/1000</f>
        <v>1176.53653</v>
      </c>
      <c r="U34" s="66">
        <f>S34*$S$5/1000</f>
        <v>5029.50996</v>
      </c>
      <c r="V34" s="105"/>
    </row>
    <row r="35" spans="2:22" ht="12.75">
      <c r="B35" s="67"/>
      <c r="C35" s="40" t="s">
        <v>20</v>
      </c>
      <c r="D35" s="176">
        <v>259</v>
      </c>
      <c r="E35" s="39">
        <f>IF(D35&gt;$D$5,(IF(D35&gt;1.1*$D$5,2,1)),0)</f>
        <v>0</v>
      </c>
      <c r="F35" s="222">
        <f>IF(E35=0,$J$4*$D$5,(IF(E35=1,$J$4*D35,(IF(E35=2,$J$4*$D$5)))))</f>
        <v>4989.6</v>
      </c>
      <c r="G35" s="153">
        <f>IF(E35=0,0,(IF(E35=1,0,(IF(E35=2,(D35-$D$5)*$K$4)))))</f>
        <v>0</v>
      </c>
      <c r="H35" s="136">
        <v>365</v>
      </c>
      <c r="I35" s="39">
        <f>IF(H35&gt;$E$5,(IF(H35&gt;1.1*$E$5,2,1)),0)</f>
        <v>0</v>
      </c>
      <c r="J35" s="152">
        <f>IF(I35=0,$L$4*$E$5,(IF(I35=1,$L$4*H35,(IF(I35=2,$L$4*$E$5)))))</f>
        <v>3991</v>
      </c>
      <c r="K35" s="289">
        <f>IF(I35=0,0,(IF(I35=1,0,(IF(I35=2,(H35-$E$5)*$M$4)))))</f>
        <v>0</v>
      </c>
      <c r="L35" s="37"/>
      <c r="M35" s="38"/>
      <c r="N35" s="105"/>
      <c r="P35" s="67"/>
      <c r="Q35" s="40" t="s">
        <v>20</v>
      </c>
      <c r="R35" s="209">
        <v>10199</v>
      </c>
      <c r="S35" s="135">
        <v>83066</v>
      </c>
      <c r="T35" s="206">
        <f>R35*$R$5/1000</f>
        <v>1144.2258100000001</v>
      </c>
      <c r="U35" s="66">
        <f>S35*$S$5/1000</f>
        <v>4231.38204</v>
      </c>
      <c r="V35" s="105"/>
    </row>
    <row r="36" spans="2:22" ht="12.75">
      <c r="B36" s="67"/>
      <c r="C36" s="42" t="s">
        <v>21</v>
      </c>
      <c r="D36" s="176">
        <v>246</v>
      </c>
      <c r="E36" s="42">
        <f>IF(D36&gt;$D$5,(IF(D36&gt;1.1*$D$5,2,1)),0)</f>
        <v>0</v>
      </c>
      <c r="F36" s="223">
        <f>IF(E36=0,$J$4*$D$5,(IF(E36=1,$J$4*D36,(IF(E36=2,$J$4*$D$5)))))</f>
        <v>4989.6</v>
      </c>
      <c r="G36" s="160">
        <f>IF(E36=0,0,(IF(E36=1,0,(IF(E36=2,(D36-$D$5)*$K$4)))))</f>
        <v>0</v>
      </c>
      <c r="H36" s="178">
        <v>343</v>
      </c>
      <c r="I36" s="42">
        <f>IF(H36&gt;$E$5,(IF(H36&gt;1.1*$E$5,2,1)),0)</f>
        <v>0</v>
      </c>
      <c r="J36" s="159">
        <f>IF(I36=0,$L$4*$E$5,(IF(I36=1,$L$4*H36,(IF(I36=2,$L$4*$E$5)))))</f>
        <v>3991</v>
      </c>
      <c r="K36" s="262">
        <f>IF(I36=0,0,(IF(I36=1,0,(IF(I36=2,(H36-$E$5)*$M$4)))))</f>
        <v>0</v>
      </c>
      <c r="L36" s="37"/>
      <c r="M36" s="38"/>
      <c r="N36" s="105"/>
      <c r="P36" s="67"/>
      <c r="Q36" s="41" t="s">
        <v>21</v>
      </c>
      <c r="R36" s="209">
        <v>9663</v>
      </c>
      <c r="S36" s="135">
        <v>89605</v>
      </c>
      <c r="T36" s="206">
        <f>R36*$R$5/1000</f>
        <v>1084.09197</v>
      </c>
      <c r="U36" s="66">
        <f>S36*$S$5/1000</f>
        <v>4564.478700000001</v>
      </c>
      <c r="V36" s="105"/>
    </row>
    <row r="37" spans="2:22" ht="12.75">
      <c r="B37" s="67"/>
      <c r="C37" s="62" t="s">
        <v>22</v>
      </c>
      <c r="D37" s="137">
        <v>223</v>
      </c>
      <c r="E37" s="47">
        <f aca="true" t="shared" si="16" ref="E37:E43">IF(D37&gt;$F$5,(IF(D37&gt;1.1*$F$5,2,1)),0)</f>
        <v>0</v>
      </c>
      <c r="F37" s="220">
        <f aca="true" t="shared" si="17" ref="F37:F43">IF(E37=0,$J$4*$F$5,(IF(E37=1,$J$4*D37,(IF(E37=2,$J$4*$F$5)))))</f>
        <v>5544</v>
      </c>
      <c r="G37" s="155">
        <f aca="true" t="shared" si="18" ref="G37:G43">IF(E37=0,0,(IF(E37=1,0,(IF(E37=2,(D37-$F$5)*$K$4)))))</f>
        <v>0</v>
      </c>
      <c r="H37" s="204">
        <v>318</v>
      </c>
      <c r="I37" s="47">
        <f aca="true" t="shared" si="19" ref="I37:I43">IF(H37&gt;$G$5,(IF(H37&gt;1.1*$G$5,2,1)),0)</f>
        <v>0</v>
      </c>
      <c r="J37" s="154">
        <f aca="true" t="shared" si="20" ref="J37:J43">IF(I37=0,$L$4*$G$5,(IF(I37=1,$L$4*H37,(IF(I37=2,$L$4*$G$5)))))</f>
        <v>3377</v>
      </c>
      <c r="K37" s="290">
        <f aca="true" t="shared" si="21" ref="K37:K43">IF(I37=0,0,(IF(I37=1,0,(IF(I37=2,(H37-$G$5)*$M$4)))))</f>
        <v>0</v>
      </c>
      <c r="L37" s="169"/>
      <c r="M37" s="170"/>
      <c r="N37" s="184"/>
      <c r="O37" s="46"/>
      <c r="P37" s="67"/>
      <c r="Q37" s="43" t="s">
        <v>22</v>
      </c>
      <c r="R37" s="213">
        <v>8120</v>
      </c>
      <c r="S37" s="182">
        <v>76337</v>
      </c>
      <c r="T37" s="207">
        <f aca="true" t="shared" si="22" ref="T37:T43">R37*$T$5/1000</f>
        <v>984.55</v>
      </c>
      <c r="U37" s="45">
        <f aca="true" t="shared" si="23" ref="U37:U43">S37*$U$5/1000</f>
        <v>4400.0646799999995</v>
      </c>
      <c r="V37" s="105"/>
    </row>
    <row r="38" spans="2:22" ht="12.75">
      <c r="B38" s="67"/>
      <c r="C38" s="43" t="s">
        <v>23</v>
      </c>
      <c r="D38" s="138">
        <v>172</v>
      </c>
      <c r="E38" s="47">
        <f t="shared" si="16"/>
        <v>0</v>
      </c>
      <c r="F38" s="220">
        <f t="shared" si="17"/>
        <v>5544</v>
      </c>
      <c r="G38" s="155">
        <f t="shared" si="18"/>
        <v>0</v>
      </c>
      <c r="H38" s="204">
        <v>249</v>
      </c>
      <c r="I38" s="47">
        <f t="shared" si="19"/>
        <v>0</v>
      </c>
      <c r="J38" s="154">
        <f t="shared" si="20"/>
        <v>3377</v>
      </c>
      <c r="K38" s="290">
        <f t="shared" si="21"/>
        <v>0</v>
      </c>
      <c r="L38" s="167"/>
      <c r="M38" s="168"/>
      <c r="N38" s="184"/>
      <c r="O38" s="46"/>
      <c r="P38" s="67"/>
      <c r="Q38" s="43" t="s">
        <v>23</v>
      </c>
      <c r="R38" s="214">
        <v>3388</v>
      </c>
      <c r="S38" s="183">
        <v>60234</v>
      </c>
      <c r="T38" s="48">
        <f t="shared" si="22"/>
        <v>410.795</v>
      </c>
      <c r="U38" s="49">
        <f t="shared" si="23"/>
        <v>3471.88776</v>
      </c>
      <c r="V38" s="105"/>
    </row>
    <row r="39" spans="2:22" ht="12.75">
      <c r="B39" s="67"/>
      <c r="C39" s="43" t="s">
        <v>24</v>
      </c>
      <c r="D39" s="138">
        <v>74</v>
      </c>
      <c r="E39" s="47">
        <f t="shared" si="16"/>
        <v>0</v>
      </c>
      <c r="F39" s="220">
        <f t="shared" si="17"/>
        <v>5544</v>
      </c>
      <c r="G39" s="155">
        <f t="shared" si="18"/>
        <v>0</v>
      </c>
      <c r="H39" s="204">
        <v>476</v>
      </c>
      <c r="I39" s="47">
        <f t="shared" si="19"/>
        <v>0</v>
      </c>
      <c r="J39" s="154">
        <f t="shared" si="20"/>
        <v>3377</v>
      </c>
      <c r="K39" s="290">
        <f t="shared" si="21"/>
        <v>0</v>
      </c>
      <c r="L39" s="167"/>
      <c r="M39" s="168"/>
      <c r="N39" s="184"/>
      <c r="O39" s="46"/>
      <c r="P39" s="67"/>
      <c r="Q39" s="43" t="s">
        <v>24</v>
      </c>
      <c r="R39" s="214">
        <v>2983</v>
      </c>
      <c r="S39" s="183">
        <v>56265</v>
      </c>
      <c r="T39" s="48">
        <f t="shared" si="22"/>
        <v>361.68875</v>
      </c>
      <c r="U39" s="49">
        <f t="shared" si="23"/>
        <v>3243.1146</v>
      </c>
      <c r="V39" s="105"/>
    </row>
    <row r="40" spans="2:22" ht="12.75">
      <c r="B40" s="67"/>
      <c r="C40" s="43" t="s">
        <v>25</v>
      </c>
      <c r="D40" s="138">
        <v>72</v>
      </c>
      <c r="E40" s="47">
        <f t="shared" si="16"/>
        <v>0</v>
      </c>
      <c r="F40" s="220">
        <f t="shared" si="17"/>
        <v>5544</v>
      </c>
      <c r="G40" s="155">
        <f t="shared" si="18"/>
        <v>0</v>
      </c>
      <c r="H40" s="204">
        <v>270</v>
      </c>
      <c r="I40" s="47">
        <f t="shared" si="19"/>
        <v>0</v>
      </c>
      <c r="J40" s="154">
        <f t="shared" si="20"/>
        <v>3377</v>
      </c>
      <c r="K40" s="290">
        <f t="shared" si="21"/>
        <v>0</v>
      </c>
      <c r="L40" s="167"/>
      <c r="M40" s="168"/>
      <c r="N40" s="184"/>
      <c r="O40" s="46"/>
      <c r="P40" s="67"/>
      <c r="Q40" s="43" t="s">
        <v>25</v>
      </c>
      <c r="R40" s="214">
        <v>3257</v>
      </c>
      <c r="S40" s="183">
        <v>58892</v>
      </c>
      <c r="T40" s="48">
        <f t="shared" si="22"/>
        <v>394.91125</v>
      </c>
      <c r="U40" s="49">
        <f t="shared" si="23"/>
        <v>3394.5348799999997</v>
      </c>
      <c r="V40" s="105"/>
    </row>
    <row r="41" spans="2:22" ht="12.75">
      <c r="B41" s="67"/>
      <c r="C41" s="43" t="s">
        <v>26</v>
      </c>
      <c r="D41" s="138">
        <v>73</v>
      </c>
      <c r="E41" s="47">
        <f t="shared" si="16"/>
        <v>0</v>
      </c>
      <c r="F41" s="220">
        <f t="shared" si="17"/>
        <v>5544</v>
      </c>
      <c r="G41" s="155">
        <f t="shared" si="18"/>
        <v>0</v>
      </c>
      <c r="H41" s="204">
        <v>254</v>
      </c>
      <c r="I41" s="47">
        <f t="shared" si="19"/>
        <v>0</v>
      </c>
      <c r="J41" s="154">
        <f t="shared" si="20"/>
        <v>3377</v>
      </c>
      <c r="K41" s="290">
        <f t="shared" si="21"/>
        <v>0</v>
      </c>
      <c r="L41" s="167"/>
      <c r="M41" s="168"/>
      <c r="N41" s="184"/>
      <c r="O41" s="46"/>
      <c r="P41" s="67"/>
      <c r="Q41" s="43" t="s">
        <v>26</v>
      </c>
      <c r="R41" s="214">
        <v>3239</v>
      </c>
      <c r="S41" s="183">
        <v>60291</v>
      </c>
      <c r="T41" s="48">
        <f t="shared" si="22"/>
        <v>392.72875</v>
      </c>
      <c r="U41" s="49">
        <f t="shared" si="23"/>
        <v>3475.17324</v>
      </c>
      <c r="V41" s="105"/>
    </row>
    <row r="42" spans="2:22" ht="12.75">
      <c r="B42" s="67"/>
      <c r="C42" s="43" t="s">
        <v>27</v>
      </c>
      <c r="D42" s="138">
        <v>69</v>
      </c>
      <c r="E42" s="47">
        <f t="shared" si="16"/>
        <v>0</v>
      </c>
      <c r="F42" s="220">
        <f t="shared" si="17"/>
        <v>5544</v>
      </c>
      <c r="G42" s="155">
        <f t="shared" si="18"/>
        <v>0</v>
      </c>
      <c r="H42" s="204">
        <v>236</v>
      </c>
      <c r="I42" s="47">
        <f t="shared" si="19"/>
        <v>0</v>
      </c>
      <c r="J42" s="154">
        <f t="shared" si="20"/>
        <v>3377</v>
      </c>
      <c r="K42" s="290">
        <f t="shared" si="21"/>
        <v>0</v>
      </c>
      <c r="L42" s="167"/>
      <c r="M42" s="168"/>
      <c r="N42" s="184"/>
      <c r="O42" s="46"/>
      <c r="P42" s="67"/>
      <c r="Q42" s="43" t="s">
        <v>27</v>
      </c>
      <c r="R42" s="214">
        <v>3111</v>
      </c>
      <c r="S42" s="183">
        <v>59686</v>
      </c>
      <c r="T42" s="48">
        <f t="shared" si="22"/>
        <v>377.20875</v>
      </c>
      <c r="U42" s="49">
        <f t="shared" si="23"/>
        <v>3440.30104</v>
      </c>
      <c r="V42" s="105"/>
    </row>
    <row r="43" spans="2:22" ht="13.5" thickBot="1">
      <c r="B43" s="67"/>
      <c r="C43" s="231" t="s">
        <v>28</v>
      </c>
      <c r="D43" s="232">
        <v>68</v>
      </c>
      <c r="E43" s="233">
        <f t="shared" si="16"/>
        <v>0</v>
      </c>
      <c r="F43" s="234">
        <f t="shared" si="17"/>
        <v>5544</v>
      </c>
      <c r="G43" s="235">
        <f t="shared" si="18"/>
        <v>0</v>
      </c>
      <c r="H43" s="232">
        <v>376</v>
      </c>
      <c r="I43" s="233">
        <f t="shared" si="19"/>
        <v>0</v>
      </c>
      <c r="J43" s="283">
        <f t="shared" si="20"/>
        <v>3377</v>
      </c>
      <c r="K43" s="291">
        <f t="shared" si="21"/>
        <v>0</v>
      </c>
      <c r="L43" s="284">
        <f>SUM(F37:G43)</f>
        <v>38808</v>
      </c>
      <c r="M43" s="285">
        <f>SUM(J37:K43)</f>
        <v>23639</v>
      </c>
      <c r="N43" s="105"/>
      <c r="O43" s="46"/>
      <c r="P43" s="67"/>
      <c r="Q43" s="231" t="s">
        <v>28</v>
      </c>
      <c r="R43" s="315">
        <v>3339</v>
      </c>
      <c r="S43" s="316">
        <v>64997</v>
      </c>
      <c r="T43" s="241">
        <f t="shared" si="22"/>
        <v>404.85375</v>
      </c>
      <c r="U43" s="242">
        <f t="shared" si="23"/>
        <v>3746.42708</v>
      </c>
      <c r="V43" s="105"/>
    </row>
    <row r="44" spans="2:22" ht="13.5" thickBot="1">
      <c r="B44" s="6"/>
      <c r="C44" s="250" t="s">
        <v>29</v>
      </c>
      <c r="D44" s="286">
        <v>76</v>
      </c>
      <c r="E44" s="252">
        <f>IF(D44&gt;$D$5,(IF(D44&gt;1.1*$D$5,2,1)),0)</f>
        <v>0</v>
      </c>
      <c r="F44" s="253">
        <f>IF(E44=0,$J$4*$D$5,(IF(E44=1,$J$4*D44,(IF(E44=2,$J$4*$D$5)))))</f>
        <v>4989.6</v>
      </c>
      <c r="G44" s="254">
        <f>IF(E44=0,0,(IF(E44=1,0,(IF(E44=2,(D44-$D$5)*$K$4)))))</f>
        <v>0</v>
      </c>
      <c r="H44" s="251">
        <v>343</v>
      </c>
      <c r="I44" s="252">
        <f>IF(H44&gt;$E$5,(IF(H44&gt;1.1*$E$5,2,1)),0)</f>
        <v>0</v>
      </c>
      <c r="J44" s="287">
        <f>IF(I44=0,$L$4*$E$5,(IF(I44=1,$L$4*H44,(IF(I44=2,$L$4*$E$5)))))</f>
        <v>3991</v>
      </c>
      <c r="K44" s="292">
        <f>IF(I44=0,0,(IF(I44=1,0,(IF(I44=2,(H44-$E$5)*$M$4)))))</f>
        <v>0</v>
      </c>
      <c r="L44" s="299">
        <f>SUM(F33:G36)+SUM(F44:G44)</f>
        <v>25206.72</v>
      </c>
      <c r="M44" s="300">
        <f>SUM(J33:K36)+SUM(J44:K44)</f>
        <v>19955</v>
      </c>
      <c r="N44" s="90">
        <f>SUM(L43:M44)</f>
        <v>107608.72</v>
      </c>
      <c r="P44" s="6"/>
      <c r="Q44" s="250" t="s">
        <v>29</v>
      </c>
      <c r="R44" s="212">
        <v>3564</v>
      </c>
      <c r="S44" s="181">
        <v>61056</v>
      </c>
      <c r="T44" s="276">
        <f>R44*$R$5/1000</f>
        <v>399.84515999999996</v>
      </c>
      <c r="U44" s="277">
        <f>S44*$S$5/1000</f>
        <v>3110.1926399999998</v>
      </c>
      <c r="V44" s="92">
        <f>SUM(T33:U44)</f>
        <v>54815.39695999999</v>
      </c>
    </row>
    <row r="45" spans="4:21" ht="13.5" thickBot="1">
      <c r="D45" s="174"/>
      <c r="E45" s="174"/>
      <c r="I45" s="174"/>
      <c r="L45" s="52" t="s">
        <v>46</v>
      </c>
      <c r="M45" s="172">
        <f>SUM(L19:M20)+SUM(L31:M32)+SUM(L43:M44)</f>
        <v>322308.72</v>
      </c>
      <c r="N45" s="105"/>
      <c r="R45" s="416" t="s">
        <v>9</v>
      </c>
      <c r="S45" s="417"/>
      <c r="T45" s="418">
        <f>SUM(T9:U44)</f>
        <v>195460.72598000002</v>
      </c>
      <c r="U45" s="386"/>
    </row>
    <row r="46" spans="4:14" ht="12.75">
      <c r="D46" s="174"/>
      <c r="E46" s="174"/>
      <c r="H46" s="105"/>
      <c r="I46" s="324"/>
      <c r="J46" s="105"/>
      <c r="K46" s="105"/>
      <c r="L46" s="175"/>
      <c r="M46" s="174"/>
      <c r="N46" s="105"/>
    </row>
    <row r="47" spans="8:14" ht="13.5" thickBot="1">
      <c r="H47" s="105"/>
      <c r="I47" s="105"/>
      <c r="J47" s="105"/>
      <c r="K47" s="105"/>
      <c r="N47" s="105"/>
    </row>
    <row r="48" spans="4:21" ht="12.75">
      <c r="D48" s="411" t="s">
        <v>6</v>
      </c>
      <c r="E48" s="412"/>
      <c r="F48" s="412"/>
      <c r="G48" s="413"/>
      <c r="H48" s="105"/>
      <c r="I48" s="105"/>
      <c r="J48" s="105"/>
      <c r="K48" s="105"/>
      <c r="L48" s="124" t="s">
        <v>49</v>
      </c>
      <c r="M48" s="130">
        <f>M45-M91</f>
        <v>50942.01000000001</v>
      </c>
      <c r="N48" s="105"/>
      <c r="R48" s="409" t="s">
        <v>0</v>
      </c>
      <c r="S48" s="410"/>
      <c r="T48" s="414">
        <f>SUM(T45+M45)</f>
        <v>517769.44597999996</v>
      </c>
      <c r="U48" s="415"/>
    </row>
    <row r="49" spans="4:21" ht="12.75">
      <c r="D49" s="404" t="s">
        <v>7</v>
      </c>
      <c r="E49" s="405"/>
      <c r="F49" s="404" t="s">
        <v>8</v>
      </c>
      <c r="G49" s="405"/>
      <c r="H49" s="105"/>
      <c r="I49" s="105"/>
      <c r="J49" s="105"/>
      <c r="K49" s="105"/>
      <c r="N49" s="105"/>
      <c r="T49" s="164"/>
      <c r="U49" s="164"/>
    </row>
    <row r="50" spans="4:21" ht="12.75">
      <c r="D50" s="26" t="s">
        <v>3</v>
      </c>
      <c r="E50" s="26" t="s">
        <v>12</v>
      </c>
      <c r="F50" s="26" t="s">
        <v>3</v>
      </c>
      <c r="G50" s="26" t="s">
        <v>12</v>
      </c>
      <c r="H50" s="105"/>
      <c r="I50" s="105"/>
      <c r="J50" s="105"/>
      <c r="K50" s="105"/>
      <c r="N50" s="105"/>
      <c r="R50" s="409" t="s">
        <v>13</v>
      </c>
      <c r="S50" s="410"/>
      <c r="T50" s="414">
        <f>SUM(T45+M91)</f>
        <v>466827.43597999995</v>
      </c>
      <c r="U50" s="415"/>
    </row>
    <row r="51" spans="4:14" ht="13.5" thickBot="1">
      <c r="D51" s="93">
        <f>TRUNC(10*MAX(D9:D12,D20:D24,D32:D36,D44)/1.1)/10</f>
        <v>258.1</v>
      </c>
      <c r="E51" s="93">
        <f>TRUNC(10*MAX(H9:H12,H20:H24,H32:H36,H44)/1.1)/10</f>
        <v>528.1</v>
      </c>
      <c r="F51" s="94">
        <f>TRUNC(10*MAX(D13:D19,D25:D31,D37:D43)/1.1)/10</f>
        <v>229</v>
      </c>
      <c r="G51" s="94">
        <f>TRUNC(10*MAX(H13:H19,H25:H31,H37:H43)/1.1)/10</f>
        <v>432.7</v>
      </c>
      <c r="H51" s="105"/>
      <c r="I51" s="105"/>
      <c r="J51" s="105"/>
      <c r="K51" s="105"/>
      <c r="N51" s="105"/>
    </row>
    <row r="52" ht="13.5" thickBot="1">
      <c r="N52" s="105"/>
    </row>
    <row r="53" spans="4:14" ht="13.5" thickBot="1">
      <c r="D53" s="28" t="s">
        <v>16</v>
      </c>
      <c r="E53" s="28" t="s">
        <v>38</v>
      </c>
      <c r="F53" s="406" t="s">
        <v>2</v>
      </c>
      <c r="G53" s="407"/>
      <c r="H53" s="58" t="s">
        <v>16</v>
      </c>
      <c r="I53" s="28" t="s">
        <v>38</v>
      </c>
      <c r="J53" s="406" t="s">
        <v>5</v>
      </c>
      <c r="K53" s="407"/>
      <c r="L53" s="408" t="s">
        <v>56</v>
      </c>
      <c r="M53" s="394"/>
      <c r="N53" s="105"/>
    </row>
    <row r="54" spans="2:14" ht="13.5" thickBot="1">
      <c r="B54" s="29" t="s">
        <v>14</v>
      </c>
      <c r="C54" s="31" t="s">
        <v>15</v>
      </c>
      <c r="D54" s="34" t="s">
        <v>3</v>
      </c>
      <c r="E54" s="34" t="s">
        <v>39</v>
      </c>
      <c r="F54" s="19" t="s">
        <v>16</v>
      </c>
      <c r="G54" s="30" t="s">
        <v>30</v>
      </c>
      <c r="H54" s="6" t="s">
        <v>4</v>
      </c>
      <c r="I54" s="34" t="s">
        <v>39</v>
      </c>
      <c r="J54" s="19" t="s">
        <v>16</v>
      </c>
      <c r="K54" s="30" t="s">
        <v>30</v>
      </c>
      <c r="L54" s="32" t="s">
        <v>10</v>
      </c>
      <c r="M54" s="33" t="s">
        <v>11</v>
      </c>
      <c r="N54" s="105"/>
    </row>
    <row r="55" spans="2:14" ht="12.75">
      <c r="B55" s="58">
        <f>B9</f>
        <v>1999</v>
      </c>
      <c r="C55" s="35" t="s">
        <v>18</v>
      </c>
      <c r="D55" s="171">
        <f>D9</f>
        <v>210</v>
      </c>
      <c r="E55" s="39">
        <f>IF(D55&gt;$D$51,(IF(D55&gt;1.1*$D$51,2,1)),0)</f>
        <v>0</v>
      </c>
      <c r="F55" s="221">
        <f>IF(E55=0,$J$4*$D$51,(IF(E55=1,$J$4*D55,(IF(E55=2,$J$4*$D$51)))))</f>
        <v>4769.688</v>
      </c>
      <c r="G55" s="162">
        <f>IF(E55=0,0,(IF(E55=1,0,(IF(E55=2,(D55-$D$51)*$K$4)))))</f>
        <v>0</v>
      </c>
      <c r="H55" s="60">
        <f>H9</f>
        <v>327</v>
      </c>
      <c r="I55" s="39">
        <f>IF(H55&gt;$E$51,(IF(H55&gt;1.1*$E$51,2,1)),0)</f>
        <v>0</v>
      </c>
      <c r="J55" s="221">
        <f>IF(I55=0,$L$4*$E$51,(IF(I55=1,$L$4*H55,(IF(I55=2,$L$4*$E$51)))))</f>
        <v>3242.534</v>
      </c>
      <c r="K55" s="162">
        <f>IF(I55=0,0,(IF(I55=1,0,(IF(I55=2,(H55-$E$51)*$M$4)))))</f>
        <v>0</v>
      </c>
      <c r="L55" s="50"/>
      <c r="M55" s="51"/>
      <c r="N55" s="105"/>
    </row>
    <row r="56" spans="2:14" ht="12.75">
      <c r="B56" s="67"/>
      <c r="C56" s="40" t="s">
        <v>19</v>
      </c>
      <c r="D56" s="171">
        <f>D10</f>
        <v>212</v>
      </c>
      <c r="E56" s="39">
        <f>IF(D56&gt;$D$51,(IF(D56&gt;1.1*$D$51,2,1)),0)</f>
        <v>0</v>
      </c>
      <c r="F56" s="222">
        <f>IF(E56=0,$J$4*$D$51,(IF(E56=1,$J$4*D56,(IF(E56=2,$J$4*$D$51)))))</f>
        <v>4769.688</v>
      </c>
      <c r="G56" s="153">
        <f>IF(E56=0,0,(IF(E56=1,0,(IF(E56=2,(D56-$D$51)*$K$4)))))</f>
        <v>0</v>
      </c>
      <c r="H56" s="36">
        <f>H10</f>
        <v>339</v>
      </c>
      <c r="I56" s="39">
        <f>IF(H56&gt;$E$51,(IF(H56&gt;1.1*$E$51,2,1)),0)</f>
        <v>0</v>
      </c>
      <c r="J56" s="222">
        <f>IF(I56=0,$L$4*$E$51,(IF(I56=1,$L$4*H56,(IF(I56=2,$L$4*$E$51)))))</f>
        <v>3242.534</v>
      </c>
      <c r="K56" s="153">
        <f>IF(I56=0,0,(IF(I56=1,0,(IF(I56=2,(H56-$E$51)*$M$4)))))</f>
        <v>0</v>
      </c>
      <c r="L56" s="37"/>
      <c r="M56" s="38"/>
      <c r="N56" s="105"/>
    </row>
    <row r="57" spans="2:14" ht="12.75">
      <c r="B57" s="67"/>
      <c r="C57" s="40" t="s">
        <v>20</v>
      </c>
      <c r="D57" s="171">
        <f>D11</f>
        <v>256</v>
      </c>
      <c r="E57" s="39">
        <f>IF(D57&gt;$D$51,(IF(D57&gt;1.1*$D$51,2,1)),0)</f>
        <v>0</v>
      </c>
      <c r="F57" s="222">
        <f>IF(E57=0,$J$4*$D$51,(IF(E57=1,$J$4*D57,(IF(E57=2,$J$4*$D$51)))))</f>
        <v>4769.688</v>
      </c>
      <c r="G57" s="153">
        <f>IF(E57=0,0,(IF(E57=1,0,(IF(E57=2,(D57-$D$51)*$K$4)))))</f>
        <v>0</v>
      </c>
      <c r="H57" s="36">
        <f>H11</f>
        <v>368</v>
      </c>
      <c r="I57" s="39">
        <f>IF(H57&gt;$E$51,(IF(H57&gt;1.1*$E$51,2,1)),0)</f>
        <v>0</v>
      </c>
      <c r="J57" s="222">
        <f>IF(I57=0,$L$4*$E$51,(IF(I57=1,$L$4*H57,(IF(I57=2,$L$4*$E$51)))))</f>
        <v>3242.534</v>
      </c>
      <c r="K57" s="153">
        <f>IF(I57=0,0,(IF(I57=1,0,(IF(I57=2,(H57-$E$51)*$M$4)))))</f>
        <v>0</v>
      </c>
      <c r="L57" s="37"/>
      <c r="M57" s="38"/>
      <c r="N57" s="105"/>
    </row>
    <row r="58" spans="2:14" ht="12.75">
      <c r="B58" s="67"/>
      <c r="C58" s="42" t="s">
        <v>21</v>
      </c>
      <c r="D58" s="279">
        <f>D12</f>
        <v>249</v>
      </c>
      <c r="E58" s="42">
        <f>IF(D58&gt;$D$51,(IF(D58&gt;1.1*$D$51,2,1)),0)</f>
        <v>0</v>
      </c>
      <c r="F58" s="223">
        <f>IF(E58=0,$J$4*$D$51,(IF(E58=1,$J$4*D58,(IF(E58=2,$J$4*$D$51)))))</f>
        <v>4769.688</v>
      </c>
      <c r="G58" s="160">
        <f>IF(E58=0,0,(IF(E58=1,0,(IF(E58=2,(D58-$D$51)*$K$4)))))</f>
        <v>0</v>
      </c>
      <c r="H58" s="302">
        <f>H12</f>
        <v>343</v>
      </c>
      <c r="I58" s="42">
        <f>IF(H58&gt;$E$51,(IF(H58&gt;1.1*$E$51,2,1)),0)</f>
        <v>0</v>
      </c>
      <c r="J58" s="223">
        <f>IF(I58=0,$L$4*$E$51,(IF(I58=1,$L$4*H58,(IF(I58=2,$L$4*$E$51)))))</f>
        <v>3242.534</v>
      </c>
      <c r="K58" s="160">
        <f>IF(I58=0,0,(IF(I58=1,0,(IF(I58=2,(H58-$E$51)*$M$4)))))</f>
        <v>0</v>
      </c>
      <c r="L58" s="303"/>
      <c r="M58" s="304"/>
      <c r="N58" s="105"/>
    </row>
    <row r="59" spans="2:15" ht="12.75">
      <c r="B59" s="67"/>
      <c r="C59" s="43" t="s">
        <v>22</v>
      </c>
      <c r="D59" s="104">
        <f aca="true" t="shared" si="24" ref="D59:D65">D13</f>
        <v>242</v>
      </c>
      <c r="E59" s="47">
        <f aca="true" t="shared" si="25" ref="E59:E65">IF(D59&gt;$F$51,(IF(D59&gt;1.1*$F$51,2,1)),0)</f>
        <v>1</v>
      </c>
      <c r="F59" s="220">
        <f aca="true" t="shared" si="26" ref="F59:F65">IF(E59=0,$J$4*$F$51,(IF(E59=1,$J$4*D59,(IF(E59=2,$J$4*$F$51)))))</f>
        <v>4472.16</v>
      </c>
      <c r="G59" s="163">
        <f aca="true" t="shared" si="27" ref="G59:G65">IF(E59=0,0,(IF(E59=1,0,(IF(E59=2,(D59-$F$51)*$K$4)))))</f>
        <v>0</v>
      </c>
      <c r="H59" s="44">
        <f aca="true" t="shared" si="28" ref="H59:H65">H13</f>
        <v>323</v>
      </c>
      <c r="I59" s="47">
        <f aca="true" t="shared" si="29" ref="I59:I65">IF(H59&gt;$G$51,(IF(H59&gt;1.1*$G$51,2,1)),0)</f>
        <v>0</v>
      </c>
      <c r="J59" s="220">
        <f aca="true" t="shared" si="30" ref="J59:J65">IF(I59=0,$L$4*$G$51,(IF(I59=1,$L$4*H59,(IF(I59=2,$L$4*$G$51)))))</f>
        <v>2656.778</v>
      </c>
      <c r="K59" s="155">
        <f aca="true" t="shared" si="31" ref="K59:K65">IF(I59=0,0,(IF(I59=1,0,(IF(I59=2,(H59-$G$51)*$M$4)))))</f>
        <v>0</v>
      </c>
      <c r="L59" s="167"/>
      <c r="M59" s="168"/>
      <c r="N59" s="184"/>
      <c r="O59" s="46"/>
    </row>
    <row r="60" spans="2:15" ht="12.75">
      <c r="B60" s="67"/>
      <c r="C60" s="43" t="s">
        <v>23</v>
      </c>
      <c r="D60" s="104">
        <f t="shared" si="24"/>
        <v>235</v>
      </c>
      <c r="E60" s="47">
        <f t="shared" si="25"/>
        <v>1</v>
      </c>
      <c r="F60" s="220">
        <f t="shared" si="26"/>
        <v>4342.8</v>
      </c>
      <c r="G60" s="163">
        <f t="shared" si="27"/>
        <v>0</v>
      </c>
      <c r="H60" s="44">
        <f t="shared" si="28"/>
        <v>319</v>
      </c>
      <c r="I60" s="47">
        <f t="shared" si="29"/>
        <v>0</v>
      </c>
      <c r="J60" s="220">
        <f t="shared" si="30"/>
        <v>2656.778</v>
      </c>
      <c r="K60" s="155">
        <f t="shared" si="31"/>
        <v>0</v>
      </c>
      <c r="L60" s="167"/>
      <c r="M60" s="168"/>
      <c r="N60" s="184"/>
      <c r="O60" s="46"/>
    </row>
    <row r="61" spans="2:15" ht="12.75">
      <c r="B61" s="67"/>
      <c r="C61" s="43" t="s">
        <v>24</v>
      </c>
      <c r="D61" s="104">
        <f t="shared" si="24"/>
        <v>235</v>
      </c>
      <c r="E61" s="47">
        <f t="shared" si="25"/>
        <v>1</v>
      </c>
      <c r="F61" s="220">
        <f t="shared" si="26"/>
        <v>4342.8</v>
      </c>
      <c r="G61" s="163">
        <f t="shared" si="27"/>
        <v>0</v>
      </c>
      <c r="H61" s="44">
        <f t="shared" si="28"/>
        <v>316</v>
      </c>
      <c r="I61" s="47">
        <f t="shared" si="29"/>
        <v>0</v>
      </c>
      <c r="J61" s="220">
        <f t="shared" si="30"/>
        <v>2656.778</v>
      </c>
      <c r="K61" s="155">
        <f t="shared" si="31"/>
        <v>0</v>
      </c>
      <c r="L61" s="167"/>
      <c r="M61" s="168"/>
      <c r="N61" s="184"/>
      <c r="O61" s="46"/>
    </row>
    <row r="62" spans="2:15" ht="12.75">
      <c r="B62" s="67"/>
      <c r="C62" s="43" t="s">
        <v>25</v>
      </c>
      <c r="D62" s="104">
        <f t="shared" si="24"/>
        <v>236</v>
      </c>
      <c r="E62" s="47">
        <f t="shared" si="25"/>
        <v>1</v>
      </c>
      <c r="F62" s="220">
        <f t="shared" si="26"/>
        <v>4361.28</v>
      </c>
      <c r="G62" s="163">
        <f t="shared" si="27"/>
        <v>0</v>
      </c>
      <c r="H62" s="44">
        <f t="shared" si="28"/>
        <v>328</v>
      </c>
      <c r="I62" s="47">
        <f t="shared" si="29"/>
        <v>0</v>
      </c>
      <c r="J62" s="220">
        <f t="shared" si="30"/>
        <v>2656.778</v>
      </c>
      <c r="K62" s="155">
        <f t="shared" si="31"/>
        <v>0</v>
      </c>
      <c r="L62" s="167"/>
      <c r="M62" s="168"/>
      <c r="N62" s="184"/>
      <c r="O62" s="46"/>
    </row>
    <row r="63" spans="2:15" ht="12.75">
      <c r="B63" s="67"/>
      <c r="C63" s="43" t="s">
        <v>26</v>
      </c>
      <c r="D63" s="104">
        <f t="shared" si="24"/>
        <v>251</v>
      </c>
      <c r="E63" s="47">
        <f t="shared" si="25"/>
        <v>1</v>
      </c>
      <c r="F63" s="220">
        <f t="shared" si="26"/>
        <v>4638.4800000000005</v>
      </c>
      <c r="G63" s="163">
        <f t="shared" si="27"/>
        <v>0</v>
      </c>
      <c r="H63" s="44">
        <f t="shared" si="28"/>
        <v>345</v>
      </c>
      <c r="I63" s="47">
        <f t="shared" si="29"/>
        <v>0</v>
      </c>
      <c r="J63" s="220">
        <f t="shared" si="30"/>
        <v>2656.778</v>
      </c>
      <c r="K63" s="155">
        <f t="shared" si="31"/>
        <v>0</v>
      </c>
      <c r="L63" s="167"/>
      <c r="M63" s="168"/>
      <c r="N63" s="184"/>
      <c r="O63" s="46"/>
    </row>
    <row r="64" spans="2:15" ht="12.75">
      <c r="B64" s="67"/>
      <c r="C64" s="43" t="s">
        <v>27</v>
      </c>
      <c r="D64" s="104">
        <f t="shared" si="24"/>
        <v>237</v>
      </c>
      <c r="E64" s="47">
        <f t="shared" si="25"/>
        <v>1</v>
      </c>
      <c r="F64" s="220">
        <f t="shared" si="26"/>
        <v>4379.76</v>
      </c>
      <c r="G64" s="163">
        <f t="shared" si="27"/>
        <v>0</v>
      </c>
      <c r="H64" s="44">
        <f t="shared" si="28"/>
        <v>323</v>
      </c>
      <c r="I64" s="47">
        <f t="shared" si="29"/>
        <v>0</v>
      </c>
      <c r="J64" s="220">
        <f t="shared" si="30"/>
        <v>2656.778</v>
      </c>
      <c r="K64" s="155">
        <f t="shared" si="31"/>
        <v>0</v>
      </c>
      <c r="L64" s="167"/>
      <c r="M64" s="168"/>
      <c r="N64" s="184"/>
      <c r="O64" s="46"/>
    </row>
    <row r="65" spans="2:15" ht="13.5" thickBot="1">
      <c r="B65" s="67"/>
      <c r="C65" s="233" t="s">
        <v>28</v>
      </c>
      <c r="D65" s="280">
        <f t="shared" si="24"/>
        <v>172</v>
      </c>
      <c r="E65" s="233">
        <f t="shared" si="25"/>
        <v>0</v>
      </c>
      <c r="F65" s="234">
        <f t="shared" si="26"/>
        <v>4231.92</v>
      </c>
      <c r="G65" s="305">
        <f t="shared" si="27"/>
        <v>0</v>
      </c>
      <c r="H65" s="306">
        <f t="shared" si="28"/>
        <v>325</v>
      </c>
      <c r="I65" s="233">
        <f t="shared" si="29"/>
        <v>0</v>
      </c>
      <c r="J65" s="234">
        <f t="shared" si="30"/>
        <v>2656.778</v>
      </c>
      <c r="K65" s="235">
        <f t="shared" si="31"/>
        <v>0</v>
      </c>
      <c r="L65" s="284">
        <f>SUM(F59:G65)</f>
        <v>30769.199999999997</v>
      </c>
      <c r="M65" s="285">
        <f>SUM(J59:K65)</f>
        <v>18597.446</v>
      </c>
      <c r="N65" s="105"/>
      <c r="O65" s="46"/>
    </row>
    <row r="66" spans="2:15" ht="13.5" thickBot="1">
      <c r="B66" s="6"/>
      <c r="C66" s="41" t="s">
        <v>29</v>
      </c>
      <c r="D66" s="307">
        <f>D20</f>
        <v>175</v>
      </c>
      <c r="E66" s="255">
        <f>IF(D66&gt;$D$51,(IF(D66&gt;1.1*$D$51,2,1)),0)</f>
        <v>0</v>
      </c>
      <c r="F66" s="308">
        <f>IF(E66=0,$J$4*$D$51,(IF(E66=1,$J$4*D66,(IF(E66=2,$J$4*$D$51)))))</f>
        <v>4769.688</v>
      </c>
      <c r="G66" s="309">
        <f>IF(E66=0,0,(IF(E66=1,0,(IF(E66=2,(D66-$D$51)*$K$4)))))</f>
        <v>0</v>
      </c>
      <c r="H66" s="310">
        <f>H20</f>
        <v>343</v>
      </c>
      <c r="I66" s="255">
        <f>IF(H66&gt;$E$51,(IF(H66&gt;1.1*$E$51,2,1)),0)</f>
        <v>0</v>
      </c>
      <c r="J66" s="222">
        <f>IF(I66=0,$L$4*$E$51,(IF(I66=1,$L$4*H66,(IF(I66=2,$L$4*$E$51)))))</f>
        <v>3242.534</v>
      </c>
      <c r="K66" s="153">
        <f>IF(I66=0,0,(IF(I66=1,0,(IF(I66=2,(H66-$E$51)*$M$4)))))</f>
        <v>0</v>
      </c>
      <c r="L66" s="165">
        <f>SUM(F55:G58)+SUM(F66:G66)</f>
        <v>23848.440000000002</v>
      </c>
      <c r="M66" s="166">
        <f>SUM(J55:K58)+SUM(J66:K66)</f>
        <v>16212.67</v>
      </c>
      <c r="N66" s="90">
        <f>SUM(L65:M66)</f>
        <v>89427.756</v>
      </c>
      <c r="O66" s="46"/>
    </row>
    <row r="67" spans="2:14" ht="12.75">
      <c r="B67" s="58">
        <f>B21</f>
        <v>2000</v>
      </c>
      <c r="C67" s="35" t="s">
        <v>18</v>
      </c>
      <c r="D67" s="171">
        <f>D21</f>
        <v>175</v>
      </c>
      <c r="E67" s="39">
        <f>IF(D67&gt;$D$51,(IF(D67&gt;1.1*$D$51,2,1)),0)</f>
        <v>0</v>
      </c>
      <c r="F67" s="221">
        <f>IF(E67=0,$J$4*$D$51,(IF(E67=1,$J$4*D67,(IF(E67=2,$J$4*$D$51)))))</f>
        <v>4769.688</v>
      </c>
      <c r="G67" s="162">
        <f>IF(E67=0,0,(IF(E67=1,0,(IF(E67=2,(D67-$D$51)*$K$4)))))</f>
        <v>0</v>
      </c>
      <c r="H67" s="60">
        <f>H21</f>
        <v>331</v>
      </c>
      <c r="I67" s="39">
        <f>IF(H67&gt;$E$51,(IF(H67&gt;1.1*$E$51,2,1)),0)</f>
        <v>0</v>
      </c>
      <c r="J67" s="221">
        <f>IF(I67=0,$L$4*$E$51,(IF(I67=1,$L$4*H67,(IF(I67=2,$L$4*$E$51)))))</f>
        <v>3242.534</v>
      </c>
      <c r="K67" s="162">
        <f>IF(I67=0,0,(IF(I67=1,0,(IF(I67=2,(H67-$E$51)*$M$4)))))</f>
        <v>0</v>
      </c>
      <c r="L67" s="50"/>
      <c r="M67" s="51"/>
      <c r="N67" s="105"/>
    </row>
    <row r="68" spans="2:14" ht="12.75">
      <c r="B68" s="67"/>
      <c r="C68" s="40" t="s">
        <v>19</v>
      </c>
      <c r="D68" s="171">
        <f>D22</f>
        <v>185</v>
      </c>
      <c r="E68" s="39">
        <f>IF(D68&gt;$D$51,(IF(D68&gt;1.1*$D$51,2,1)),0)</f>
        <v>0</v>
      </c>
      <c r="F68" s="222">
        <f>IF(E68=0,$J$4*$D$51,(IF(E68=1,$J$4*D68,(IF(E68=2,$J$4*$D$51)))))</f>
        <v>4769.688</v>
      </c>
      <c r="G68" s="153">
        <f>IF(E68=0,0,(IF(E68=1,0,(IF(E68=2,(D68-$D$51)*$K$4)))))</f>
        <v>0</v>
      </c>
      <c r="H68" s="36">
        <f>H22</f>
        <v>335</v>
      </c>
      <c r="I68" s="39">
        <f>IF(H68&gt;$E$51,(IF(H68&gt;1.1*$E$51,2,1)),0)</f>
        <v>0</v>
      </c>
      <c r="J68" s="222">
        <f>IF(I68=0,$L$4*$E$51,(IF(I68=1,$L$4*H68,(IF(I68=2,$L$4*$E$51)))))</f>
        <v>3242.534</v>
      </c>
      <c r="K68" s="153">
        <f>IF(I68=0,0,(IF(I68=1,0,(IF(I68=2,(H68-$E$51)*$M$4)))))</f>
        <v>0</v>
      </c>
      <c r="L68" s="37"/>
      <c r="M68" s="38"/>
      <c r="N68" s="105"/>
    </row>
    <row r="69" spans="2:14" ht="12.75">
      <c r="B69" s="67"/>
      <c r="C69" s="40" t="s">
        <v>20</v>
      </c>
      <c r="D69" s="171">
        <f>D23</f>
        <v>244</v>
      </c>
      <c r="E69" s="39">
        <f>IF(D69&gt;$D$51,(IF(D69&gt;1.1*$D$51,2,1)),0)</f>
        <v>0</v>
      </c>
      <c r="F69" s="222">
        <f>IF(E69=0,$J$4*$D$51,(IF(E69=1,$J$4*D69,(IF(E69=2,$J$4*$D$51)))))</f>
        <v>4769.688</v>
      </c>
      <c r="G69" s="153">
        <f>IF(E69=0,0,(IF(E69=1,0,(IF(E69=2,(D69-$D$51)*$K$4)))))</f>
        <v>0</v>
      </c>
      <c r="H69" s="36">
        <f>H23</f>
        <v>349</v>
      </c>
      <c r="I69" s="39">
        <f>IF(H69&gt;$E$51,(IF(H69&gt;1.1*$E$51,2,1)),0)</f>
        <v>0</v>
      </c>
      <c r="J69" s="222">
        <f>IF(I69=0,$L$4*$E$51,(IF(I69=1,$L$4*H69,(IF(I69=2,$L$4*$E$51)))))</f>
        <v>3242.534</v>
      </c>
      <c r="K69" s="153">
        <f>IF(I69=0,0,(IF(I69=1,0,(IF(I69=2,(H69-$E$51)*$M$4)))))</f>
        <v>0</v>
      </c>
      <c r="L69" s="37"/>
      <c r="M69" s="38"/>
      <c r="N69" s="105"/>
    </row>
    <row r="70" spans="2:14" ht="12.75">
      <c r="B70" s="67"/>
      <c r="C70" s="40" t="s">
        <v>21</v>
      </c>
      <c r="D70" s="171">
        <f>D24</f>
        <v>248</v>
      </c>
      <c r="E70" s="42">
        <f>IF(D70&gt;$D$51,(IF(D70&gt;1.1*$D$51,2,1)),0)</f>
        <v>0</v>
      </c>
      <c r="F70" s="223">
        <f>IF(E70=0,$J$4*$D$51,(IF(E70=1,$J$4*D70,(IF(E70=2,$J$4*$D$51)))))</f>
        <v>4769.688</v>
      </c>
      <c r="G70" s="160">
        <f>IF(E70=0,0,(IF(E70=1,0,(IF(E70=2,(D70-$D$51)*$K$4)))))</f>
        <v>0</v>
      </c>
      <c r="H70" s="302">
        <f>H24</f>
        <v>364</v>
      </c>
      <c r="I70" s="42">
        <f>IF(H70&gt;$E$51,(IF(H70&gt;1.1*$E$51,2,1)),0)</f>
        <v>0</v>
      </c>
      <c r="J70" s="223">
        <f>IF(I70=0,$L$4*$E$51,(IF(I70=1,$L$4*H70,(IF(I70=2,$L$4*$E$51)))))</f>
        <v>3242.534</v>
      </c>
      <c r="K70" s="160">
        <f>IF(I70=0,0,(IF(I70=1,0,(IF(I70=2,(H70-$E$51)*$M$4)))))</f>
        <v>0</v>
      </c>
      <c r="L70" s="303"/>
      <c r="M70" s="304"/>
      <c r="N70" s="105"/>
    </row>
    <row r="71" spans="2:15" ht="12.75">
      <c r="B71" s="67"/>
      <c r="C71" s="43" t="s">
        <v>22</v>
      </c>
      <c r="D71" s="103">
        <f aca="true" t="shared" si="32" ref="D71:D77">D25</f>
        <v>240</v>
      </c>
      <c r="E71" s="47">
        <f aca="true" t="shared" si="33" ref="E71:E77">IF(D71&gt;$F$51,(IF(D71&gt;1.1*$F$51,2,1)),0)</f>
        <v>1</v>
      </c>
      <c r="F71" s="220">
        <f aca="true" t="shared" si="34" ref="F71:F77">IF(E71=0,$J$4*$F$51,(IF(E71=1,$J$4*D71,(IF(E71=2,$J$4*$F$51)))))</f>
        <v>4435.2</v>
      </c>
      <c r="G71" s="163">
        <f aca="true" t="shared" si="35" ref="G71:G77">IF(E71=0,0,(IF(E71=1,0,(IF(E71=2,(D71-$F$51)*$K$4)))))</f>
        <v>0</v>
      </c>
      <c r="H71" s="44">
        <f aca="true" t="shared" si="36" ref="H71:H77">H25</f>
        <v>340</v>
      </c>
      <c r="I71" s="47">
        <f aca="true" t="shared" si="37" ref="I71:I77">IF(H71&gt;$G$51,(IF(H71&gt;1.1*$G$51,2,1)),0)</f>
        <v>0</v>
      </c>
      <c r="J71" s="220">
        <f aca="true" t="shared" si="38" ref="J71:J77">IF(I71=0,$L$4*$G$51,(IF(I71=1,$L$4*H71,(IF(I71=2,$L$4*$G$51)))))</f>
        <v>2656.778</v>
      </c>
      <c r="K71" s="155">
        <f aca="true" t="shared" si="39" ref="K71:K77">IF(I71=0,0,(IF(I71=1,0,(IF(I71=2,(H71-$G$51)*$M$4)))))</f>
        <v>0</v>
      </c>
      <c r="L71" s="167"/>
      <c r="M71" s="168"/>
      <c r="N71" s="184"/>
      <c r="O71" s="46"/>
    </row>
    <row r="72" spans="2:15" ht="12.75">
      <c r="B72" s="67"/>
      <c r="C72" s="43" t="s">
        <v>23</v>
      </c>
      <c r="D72" s="104">
        <f t="shared" si="32"/>
        <v>232</v>
      </c>
      <c r="E72" s="47">
        <f t="shared" si="33"/>
        <v>1</v>
      </c>
      <c r="F72" s="220">
        <f t="shared" si="34"/>
        <v>4287.36</v>
      </c>
      <c r="G72" s="163">
        <f t="shared" si="35"/>
        <v>0</v>
      </c>
      <c r="H72" s="44">
        <f t="shared" si="36"/>
        <v>309</v>
      </c>
      <c r="I72" s="47">
        <f t="shared" si="37"/>
        <v>0</v>
      </c>
      <c r="J72" s="220">
        <f t="shared" si="38"/>
        <v>2656.778</v>
      </c>
      <c r="K72" s="155">
        <f t="shared" si="39"/>
        <v>0</v>
      </c>
      <c r="L72" s="167"/>
      <c r="M72" s="168"/>
      <c r="N72" s="184"/>
      <c r="O72" s="46"/>
    </row>
    <row r="73" spans="2:15" ht="12.75">
      <c r="B73" s="67"/>
      <c r="C73" s="43" t="s">
        <v>24</v>
      </c>
      <c r="D73" s="104">
        <f t="shared" si="32"/>
        <v>231</v>
      </c>
      <c r="E73" s="47">
        <f t="shared" si="33"/>
        <v>1</v>
      </c>
      <c r="F73" s="220">
        <f t="shared" si="34"/>
        <v>4268.88</v>
      </c>
      <c r="G73" s="163">
        <f t="shared" si="35"/>
        <v>0</v>
      </c>
      <c r="H73" s="44">
        <f t="shared" si="36"/>
        <v>306</v>
      </c>
      <c r="I73" s="47">
        <f t="shared" si="37"/>
        <v>0</v>
      </c>
      <c r="J73" s="220">
        <f t="shared" si="38"/>
        <v>2656.778</v>
      </c>
      <c r="K73" s="155">
        <f t="shared" si="39"/>
        <v>0</v>
      </c>
      <c r="L73" s="167"/>
      <c r="M73" s="168"/>
      <c r="N73" s="184"/>
      <c r="O73" s="46"/>
    </row>
    <row r="74" spans="2:15" ht="12.75">
      <c r="B74" s="67"/>
      <c r="C74" s="43" t="s">
        <v>25</v>
      </c>
      <c r="D74" s="104">
        <f t="shared" si="32"/>
        <v>239</v>
      </c>
      <c r="E74" s="47">
        <f t="shared" si="33"/>
        <v>1</v>
      </c>
      <c r="F74" s="220">
        <f t="shared" si="34"/>
        <v>4416.72</v>
      </c>
      <c r="G74" s="163">
        <f t="shared" si="35"/>
        <v>0</v>
      </c>
      <c r="H74" s="44">
        <f t="shared" si="36"/>
        <v>328</v>
      </c>
      <c r="I74" s="47">
        <f t="shared" si="37"/>
        <v>0</v>
      </c>
      <c r="J74" s="220">
        <f t="shared" si="38"/>
        <v>2656.778</v>
      </c>
      <c r="K74" s="155">
        <f t="shared" si="39"/>
        <v>0</v>
      </c>
      <c r="L74" s="167"/>
      <c r="M74" s="168"/>
      <c r="N74" s="184"/>
      <c r="O74" s="46"/>
    </row>
    <row r="75" spans="2:15" ht="12.75">
      <c r="B75" s="67"/>
      <c r="C75" s="43" t="s">
        <v>26</v>
      </c>
      <c r="D75" s="104">
        <f t="shared" si="32"/>
        <v>250</v>
      </c>
      <c r="E75" s="47">
        <f t="shared" si="33"/>
        <v>1</v>
      </c>
      <c r="F75" s="220">
        <f t="shared" si="34"/>
        <v>4620</v>
      </c>
      <c r="G75" s="163">
        <f t="shared" si="35"/>
        <v>0</v>
      </c>
      <c r="H75" s="44">
        <f t="shared" si="36"/>
        <v>325</v>
      </c>
      <c r="I75" s="47">
        <f t="shared" si="37"/>
        <v>0</v>
      </c>
      <c r="J75" s="220">
        <f t="shared" si="38"/>
        <v>2656.778</v>
      </c>
      <c r="K75" s="155">
        <f t="shared" si="39"/>
        <v>0</v>
      </c>
      <c r="L75" s="167"/>
      <c r="M75" s="168"/>
      <c r="N75" s="184"/>
      <c r="O75" s="46"/>
    </row>
    <row r="76" spans="2:15" ht="12.75">
      <c r="B76" s="67"/>
      <c r="C76" s="43" t="s">
        <v>27</v>
      </c>
      <c r="D76" s="104">
        <f t="shared" si="32"/>
        <v>252</v>
      </c>
      <c r="E76" s="47">
        <f t="shared" si="33"/>
        <v>2</v>
      </c>
      <c r="F76" s="220">
        <f t="shared" si="34"/>
        <v>4231.92</v>
      </c>
      <c r="G76" s="163">
        <f t="shared" si="35"/>
        <v>1275.58</v>
      </c>
      <c r="H76" s="44">
        <f t="shared" si="36"/>
        <v>353</v>
      </c>
      <c r="I76" s="47">
        <f t="shared" si="37"/>
        <v>0</v>
      </c>
      <c r="J76" s="220">
        <f t="shared" si="38"/>
        <v>2656.778</v>
      </c>
      <c r="K76" s="155">
        <f t="shared" si="39"/>
        <v>0</v>
      </c>
      <c r="L76" s="167"/>
      <c r="M76" s="168"/>
      <c r="N76" s="184"/>
      <c r="O76" s="46"/>
    </row>
    <row r="77" spans="2:15" ht="13.5" thickBot="1">
      <c r="B77" s="67"/>
      <c r="C77" s="233" t="s">
        <v>28</v>
      </c>
      <c r="D77" s="280">
        <f t="shared" si="32"/>
        <v>203</v>
      </c>
      <c r="E77" s="233">
        <f t="shared" si="33"/>
        <v>0</v>
      </c>
      <c r="F77" s="234">
        <f t="shared" si="34"/>
        <v>4231.92</v>
      </c>
      <c r="G77" s="305">
        <f t="shared" si="35"/>
        <v>0</v>
      </c>
      <c r="H77" s="306">
        <f t="shared" si="36"/>
        <v>342</v>
      </c>
      <c r="I77" s="233">
        <f t="shared" si="37"/>
        <v>0</v>
      </c>
      <c r="J77" s="234">
        <f t="shared" si="38"/>
        <v>2656.778</v>
      </c>
      <c r="K77" s="235">
        <f t="shared" si="39"/>
        <v>0</v>
      </c>
      <c r="L77" s="284">
        <f>SUM(F71:G77)</f>
        <v>31767.58</v>
      </c>
      <c r="M77" s="285">
        <f>SUM(J71:K77)</f>
        <v>18597.446</v>
      </c>
      <c r="N77" s="105"/>
      <c r="O77" s="46"/>
    </row>
    <row r="78" spans="2:15" ht="13.5" thickBot="1">
      <c r="B78" s="6"/>
      <c r="C78" s="41" t="s">
        <v>29</v>
      </c>
      <c r="D78" s="307">
        <f>D32</f>
        <v>205</v>
      </c>
      <c r="E78" s="255">
        <f>IF(D78&gt;$D$51,(IF(D78&gt;1.1*$D$51,2,1)),0)</f>
        <v>0</v>
      </c>
      <c r="F78" s="308">
        <f>IF(E78=0,$J$4*$D$51,(IF(E78=1,$J$4*D78,(IF(E78=2,$J$4*$D$51)))))</f>
        <v>4769.688</v>
      </c>
      <c r="G78" s="309">
        <f>IF(E78=0,0,(IF(E78=1,0,(IF(E78=2,(D78-$D$51)*$K$4)))))</f>
        <v>0</v>
      </c>
      <c r="H78" s="310">
        <f>H32</f>
        <v>316</v>
      </c>
      <c r="I78" s="255">
        <f>IF(H78&gt;$E$51,(IF(H78&gt;1.1*$E$51,2,1)),0)</f>
        <v>0</v>
      </c>
      <c r="J78" s="222">
        <f>IF(I78=0,$L$4*$E$51,(IF(I78=1,$L$4*H78,(IF(I78=2,$L$4*$E$51)))))</f>
        <v>3242.534</v>
      </c>
      <c r="K78" s="153">
        <f>IF(I78=0,0,(IF(I78=1,0,(IF(I78=2,(H78-$E$51)*$M$4)))))</f>
        <v>0</v>
      </c>
      <c r="L78" s="165">
        <f>SUM(F67:G70)+SUM(F78:G78)</f>
        <v>23848.440000000002</v>
      </c>
      <c r="M78" s="166">
        <f>SUM(J67:K70)+SUM(J78:K78)</f>
        <v>16212.67</v>
      </c>
      <c r="N78" s="90">
        <f>SUM(L77:M78)</f>
        <v>90426.136</v>
      </c>
      <c r="O78" s="46"/>
    </row>
    <row r="79" spans="2:14" ht="12.75">
      <c r="B79" s="58">
        <f>B33</f>
        <v>2001</v>
      </c>
      <c r="C79" s="35" t="s">
        <v>18</v>
      </c>
      <c r="D79" s="171">
        <f>D33</f>
        <v>284</v>
      </c>
      <c r="E79" s="39">
        <f>IF(D79&gt;$D$51,(IF(D79&gt;1.1*$D$51,2,1)),0)</f>
        <v>2</v>
      </c>
      <c r="F79" s="221">
        <f>IF(E79=0,$J$4*$D$51,(IF(E79=1,$J$4*D79,(IF(E79=2,$J$4*$D$51)))))</f>
        <v>4769.688</v>
      </c>
      <c r="G79" s="162">
        <f>IF(E79=0,0,(IF(E79=1,0,(IF(E79=2,(D79-$D$51)*$K$4)))))</f>
        <v>1436.4139999999989</v>
      </c>
      <c r="H79" s="60">
        <f>H33</f>
        <v>581</v>
      </c>
      <c r="I79" s="39">
        <f>IF(H79&gt;$E$51,(IF(H79&gt;1.1*$E$51,2,1)),0)</f>
        <v>2</v>
      </c>
      <c r="J79" s="221">
        <f>IF(I79=0,$L$4*$E$51,(IF(I79=1,$L$4*H79,(IF(I79=2,$L$4*$E$51)))))</f>
        <v>3242.534</v>
      </c>
      <c r="K79" s="162">
        <f>IF(I79=0,0,(IF(I79=1,0,(IF(I79=2,(H79-$E$51)*$M$4)))))</f>
        <v>977.5919999999996</v>
      </c>
      <c r="L79" s="50"/>
      <c r="M79" s="51"/>
      <c r="N79" s="105"/>
    </row>
    <row r="80" spans="2:14" ht="12.75">
      <c r="B80" s="67"/>
      <c r="C80" s="40" t="s">
        <v>19</v>
      </c>
      <c r="D80" s="171">
        <f>D34</f>
        <v>235</v>
      </c>
      <c r="E80" s="39">
        <f>IF(D80&gt;$D$51,(IF(D80&gt;1.1*$D$51,2,1)),0)</f>
        <v>0</v>
      </c>
      <c r="F80" s="222">
        <f>IF(E80=0,$J$4*$D$51,(IF(E80=1,$J$4*D80,(IF(E80=2,$J$4*$D$51)))))</f>
        <v>4769.688</v>
      </c>
      <c r="G80" s="153">
        <f>IF(E80=0,0,(IF(E80=1,0,(IF(E80=2,(D80-$D$51)*$K$4)))))</f>
        <v>0</v>
      </c>
      <c r="H80" s="36">
        <f>H34</f>
        <v>329</v>
      </c>
      <c r="I80" s="39">
        <f>IF(H80&gt;$E$51,(IF(H80&gt;1.1*$E$51,2,1)),0)</f>
        <v>0</v>
      </c>
      <c r="J80" s="222">
        <f>IF(I80=0,$L$4*$E$51,(IF(I80=1,$L$4*H80,(IF(I80=2,$L$4*$E$51)))))</f>
        <v>3242.534</v>
      </c>
      <c r="K80" s="153">
        <f>IF(I80=0,0,(IF(I80=1,0,(IF(I80=2,(H80-$E$51)*$M$4)))))</f>
        <v>0</v>
      </c>
      <c r="L80" s="37"/>
      <c r="M80" s="38"/>
      <c r="N80" s="105"/>
    </row>
    <row r="81" spans="2:14" ht="12.75">
      <c r="B81" s="67"/>
      <c r="C81" s="40" t="s">
        <v>20</v>
      </c>
      <c r="D81" s="171">
        <f>D35</f>
        <v>259</v>
      </c>
      <c r="E81" s="39">
        <f>IF(D81&gt;$D$51,(IF(D81&gt;1.1*$D$51,2,1)),0)</f>
        <v>1</v>
      </c>
      <c r="F81" s="222">
        <f>IF(E81=0,$J$4*$D$51,(IF(E81=1,$J$4*D81,(IF(E81=2,$J$4*$D$51)))))</f>
        <v>4786.32</v>
      </c>
      <c r="G81" s="153">
        <f>IF(E81=0,0,(IF(E81=1,0,(IF(E81=2,(D81-$D$51)*$K$4)))))</f>
        <v>0</v>
      </c>
      <c r="H81" s="36">
        <f>H35</f>
        <v>365</v>
      </c>
      <c r="I81" s="39">
        <f>IF(H81&gt;$E$51,(IF(H81&gt;1.1*$E$51,2,1)),0)</f>
        <v>0</v>
      </c>
      <c r="J81" s="222">
        <f>IF(I81=0,$L$4*$E$51,(IF(I81=1,$L$4*H81,(IF(I81=2,$L$4*$E$51)))))</f>
        <v>3242.534</v>
      </c>
      <c r="K81" s="153">
        <f>IF(I81=0,0,(IF(I81=1,0,(IF(I81=2,(H81-$E$51)*$M$4)))))</f>
        <v>0</v>
      </c>
      <c r="L81" s="37"/>
      <c r="M81" s="38"/>
      <c r="N81" s="105"/>
    </row>
    <row r="82" spans="2:14" ht="12.75">
      <c r="B82" s="67"/>
      <c r="C82" s="40" t="s">
        <v>21</v>
      </c>
      <c r="D82" s="171">
        <f>D36</f>
        <v>246</v>
      </c>
      <c r="E82" s="42">
        <f>IF(D82&gt;$D$51,(IF(D82&gt;1.1*$D$51,2,1)),0)</f>
        <v>0</v>
      </c>
      <c r="F82" s="223">
        <f>IF(E82=0,$J$4*$D$51,(IF(E82=1,$J$4*D82,(IF(E82=2,$J$4*$D$51)))))</f>
        <v>4769.688</v>
      </c>
      <c r="G82" s="160">
        <f>IF(E82=0,0,(IF(E82=1,0,(IF(E82=2,(D82-$D$51)*$K$4)))))</f>
        <v>0</v>
      </c>
      <c r="H82" s="302">
        <f>H36</f>
        <v>343</v>
      </c>
      <c r="I82" s="42">
        <f>IF(H82&gt;$E$51,(IF(H82&gt;1.1*$E$51,2,1)),0)</f>
        <v>0</v>
      </c>
      <c r="J82" s="223">
        <f>IF(I82=0,$L$4*$E$51,(IF(I82=1,$L$4*H82,(IF(I82=2,$L$4*$E$51)))))</f>
        <v>3242.534</v>
      </c>
      <c r="K82" s="160">
        <f>IF(I82=0,0,(IF(I82=1,0,(IF(I82=2,(H82-$E$51)*$M$4)))))</f>
        <v>0</v>
      </c>
      <c r="L82" s="303"/>
      <c r="M82" s="304"/>
      <c r="N82" s="105"/>
    </row>
    <row r="83" spans="2:15" ht="12.75">
      <c r="B83" s="67"/>
      <c r="C83" s="43" t="s">
        <v>22</v>
      </c>
      <c r="D83" s="103">
        <f aca="true" t="shared" si="40" ref="D83:D89">D37</f>
        <v>223</v>
      </c>
      <c r="E83" s="47">
        <f aca="true" t="shared" si="41" ref="E83:E89">IF(D83&gt;$F$51,(IF(D83&gt;1.1*$F$51,2,1)),0)</f>
        <v>0</v>
      </c>
      <c r="F83" s="220">
        <f aca="true" t="shared" si="42" ref="F83:F89">IF(E83=0,$J$4*$F$51,(IF(E83=1,$J$4*D83,(IF(E83=2,$J$4*$F$51)))))</f>
        <v>4231.92</v>
      </c>
      <c r="G83" s="163">
        <f aca="true" t="shared" si="43" ref="G83:G89">IF(E83=0,0,(IF(E83=1,0,(IF(E83=2,(D83-$F$51)*$K$4)))))</f>
        <v>0</v>
      </c>
      <c r="H83" s="44">
        <f aca="true" t="shared" si="44" ref="H83:H89">H37</f>
        <v>318</v>
      </c>
      <c r="I83" s="47">
        <f aca="true" t="shared" si="45" ref="I83:I89">IF(H83&gt;$G$51,(IF(H83&gt;1.1*$G$51,2,1)),0)</f>
        <v>0</v>
      </c>
      <c r="J83" s="220">
        <f aca="true" t="shared" si="46" ref="J83:J89">IF(I83=0,$L$4*$G$51,(IF(I83=1,$L$4*H83,(IF(I83=2,$L$4*$G$51)))))</f>
        <v>2656.778</v>
      </c>
      <c r="K83" s="155">
        <f aca="true" t="shared" si="47" ref="K83:K89">IF(I83=0,0,(IF(I83=1,0,(IF(I83=2,(H83-$G$51)*$M$4)))))</f>
        <v>0</v>
      </c>
      <c r="L83" s="167"/>
      <c r="M83" s="168"/>
      <c r="N83" s="184"/>
      <c r="O83" s="46"/>
    </row>
    <row r="84" spans="2:15" ht="12.75">
      <c r="B84" s="67"/>
      <c r="C84" s="43" t="s">
        <v>23</v>
      </c>
      <c r="D84" s="104">
        <f t="shared" si="40"/>
        <v>172</v>
      </c>
      <c r="E84" s="47">
        <f t="shared" si="41"/>
        <v>0</v>
      </c>
      <c r="F84" s="220">
        <f t="shared" si="42"/>
        <v>4231.92</v>
      </c>
      <c r="G84" s="163">
        <f t="shared" si="43"/>
        <v>0</v>
      </c>
      <c r="H84" s="44">
        <f t="shared" si="44"/>
        <v>249</v>
      </c>
      <c r="I84" s="47">
        <f t="shared" si="45"/>
        <v>0</v>
      </c>
      <c r="J84" s="220">
        <f t="shared" si="46"/>
        <v>2656.778</v>
      </c>
      <c r="K84" s="155">
        <f t="shared" si="47"/>
        <v>0</v>
      </c>
      <c r="L84" s="167"/>
      <c r="M84" s="168"/>
      <c r="N84" s="184"/>
      <c r="O84" s="46"/>
    </row>
    <row r="85" spans="2:15" ht="12.75">
      <c r="B85" s="67"/>
      <c r="C85" s="43" t="s">
        <v>24</v>
      </c>
      <c r="D85" s="104">
        <f t="shared" si="40"/>
        <v>74</v>
      </c>
      <c r="E85" s="47">
        <f t="shared" si="41"/>
        <v>0</v>
      </c>
      <c r="F85" s="220">
        <f t="shared" si="42"/>
        <v>4231.92</v>
      </c>
      <c r="G85" s="163">
        <f t="shared" si="43"/>
        <v>0</v>
      </c>
      <c r="H85" s="44">
        <f t="shared" si="44"/>
        <v>476</v>
      </c>
      <c r="I85" s="47">
        <f t="shared" si="45"/>
        <v>2</v>
      </c>
      <c r="J85" s="220">
        <f t="shared" si="46"/>
        <v>2656.778</v>
      </c>
      <c r="K85" s="155">
        <f t="shared" si="47"/>
        <v>800.1840000000002</v>
      </c>
      <c r="L85" s="167"/>
      <c r="M85" s="168"/>
      <c r="N85" s="184"/>
      <c r="O85" s="46"/>
    </row>
    <row r="86" spans="2:15" ht="12.75">
      <c r="B86" s="67"/>
      <c r="C86" s="43" t="s">
        <v>25</v>
      </c>
      <c r="D86" s="104">
        <f t="shared" si="40"/>
        <v>72</v>
      </c>
      <c r="E86" s="47">
        <f t="shared" si="41"/>
        <v>0</v>
      </c>
      <c r="F86" s="220">
        <f t="shared" si="42"/>
        <v>4231.92</v>
      </c>
      <c r="G86" s="163">
        <f t="shared" si="43"/>
        <v>0</v>
      </c>
      <c r="H86" s="44">
        <f t="shared" si="44"/>
        <v>270</v>
      </c>
      <c r="I86" s="47">
        <f t="shared" si="45"/>
        <v>0</v>
      </c>
      <c r="J86" s="220">
        <f t="shared" si="46"/>
        <v>2656.778</v>
      </c>
      <c r="K86" s="155">
        <f t="shared" si="47"/>
        <v>0</v>
      </c>
      <c r="L86" s="167"/>
      <c r="M86" s="168"/>
      <c r="N86" s="184"/>
      <c r="O86" s="46"/>
    </row>
    <row r="87" spans="2:15" ht="12.75">
      <c r="B87" s="67"/>
      <c r="C87" s="43" t="s">
        <v>26</v>
      </c>
      <c r="D87" s="104">
        <f t="shared" si="40"/>
        <v>73</v>
      </c>
      <c r="E87" s="47">
        <f t="shared" si="41"/>
        <v>0</v>
      </c>
      <c r="F87" s="220">
        <f t="shared" si="42"/>
        <v>4231.92</v>
      </c>
      <c r="G87" s="163">
        <f t="shared" si="43"/>
        <v>0</v>
      </c>
      <c r="H87" s="44">
        <f t="shared" si="44"/>
        <v>254</v>
      </c>
      <c r="I87" s="47">
        <f t="shared" si="45"/>
        <v>0</v>
      </c>
      <c r="J87" s="220">
        <f t="shared" si="46"/>
        <v>2656.778</v>
      </c>
      <c r="K87" s="155">
        <f t="shared" si="47"/>
        <v>0</v>
      </c>
      <c r="L87" s="167"/>
      <c r="M87" s="168"/>
      <c r="N87" s="184"/>
      <c r="O87" s="46"/>
    </row>
    <row r="88" spans="2:15" ht="12.75">
      <c r="B88" s="67"/>
      <c r="C88" s="43" t="s">
        <v>27</v>
      </c>
      <c r="D88" s="104">
        <f t="shared" si="40"/>
        <v>69</v>
      </c>
      <c r="E88" s="47">
        <f t="shared" si="41"/>
        <v>0</v>
      </c>
      <c r="F88" s="220">
        <f t="shared" si="42"/>
        <v>4231.92</v>
      </c>
      <c r="G88" s="163">
        <f t="shared" si="43"/>
        <v>0</v>
      </c>
      <c r="H88" s="44">
        <f t="shared" si="44"/>
        <v>236</v>
      </c>
      <c r="I88" s="47">
        <f t="shared" si="45"/>
        <v>0</v>
      </c>
      <c r="J88" s="220">
        <f t="shared" si="46"/>
        <v>2656.778</v>
      </c>
      <c r="K88" s="155">
        <f t="shared" si="47"/>
        <v>0</v>
      </c>
      <c r="L88" s="167"/>
      <c r="M88" s="168"/>
      <c r="N88" s="184"/>
      <c r="O88" s="46"/>
    </row>
    <row r="89" spans="2:14" ht="13.5" thickBot="1">
      <c r="B89" s="67"/>
      <c r="C89" s="233" t="s">
        <v>28</v>
      </c>
      <c r="D89" s="280">
        <f t="shared" si="40"/>
        <v>68</v>
      </c>
      <c r="E89" s="233">
        <f t="shared" si="41"/>
        <v>0</v>
      </c>
      <c r="F89" s="234">
        <f t="shared" si="42"/>
        <v>4231.92</v>
      </c>
      <c r="G89" s="305">
        <f t="shared" si="43"/>
        <v>0</v>
      </c>
      <c r="H89" s="306">
        <f t="shared" si="44"/>
        <v>376</v>
      </c>
      <c r="I89" s="233">
        <f t="shared" si="45"/>
        <v>0</v>
      </c>
      <c r="J89" s="234">
        <f t="shared" si="46"/>
        <v>2656.778</v>
      </c>
      <c r="K89" s="235">
        <f t="shared" si="47"/>
        <v>0</v>
      </c>
      <c r="L89" s="284">
        <f>SUM(F83:G89)</f>
        <v>29623.439999999995</v>
      </c>
      <c r="M89" s="285">
        <f>SUM(J83:K89)</f>
        <v>19397.629999999997</v>
      </c>
      <c r="N89" s="105"/>
    </row>
    <row r="90" spans="2:14" ht="13.5" thickBot="1">
      <c r="B90" s="6"/>
      <c r="C90" s="255" t="s">
        <v>29</v>
      </c>
      <c r="D90" s="307">
        <f>D44</f>
        <v>76</v>
      </c>
      <c r="E90" s="255">
        <f>IF(D90&gt;$D$51,(IF(D90&gt;1.1*$D$51,2,1)),0)</f>
        <v>0</v>
      </c>
      <c r="F90" s="308">
        <f>IF(E90=0,$J$4*$D$51,(IF(E90=1,$J$4*D90,(IF(E90=2,$J$4*$D$51)))))</f>
        <v>4769.688</v>
      </c>
      <c r="G90" s="309">
        <f>IF(E90=0,0,(IF(E90=1,0,(IF(E90=2,(D90-$D$51)*$K$4)))))</f>
        <v>0</v>
      </c>
      <c r="H90" s="310">
        <f>H44</f>
        <v>343</v>
      </c>
      <c r="I90" s="255">
        <f>IF(H90&gt;$E$51,(IF(H90&gt;1.1*$E$51,2,1)),0)</f>
        <v>0</v>
      </c>
      <c r="J90" s="308">
        <f>IF(I90=0,$L$4*$E$51,(IF(I90=1,$L$4*H90,(IF(I90=2,$L$4*$E$51)))))</f>
        <v>3242.534</v>
      </c>
      <c r="K90" s="309">
        <f>IF(I90=0,0,(IF(I90=1,0,(IF(I90=2,(H90-$E$51)*$M$4)))))</f>
        <v>0</v>
      </c>
      <c r="L90" s="165">
        <f>SUM(F79:G82)+SUM(F90:G90)</f>
        <v>25301.485999999997</v>
      </c>
      <c r="M90" s="166">
        <f>SUM(J79:K82)+SUM(J90:K90)</f>
        <v>17190.262</v>
      </c>
      <c r="N90" s="90">
        <f>SUM(L89:M90)</f>
        <v>91512.81799999998</v>
      </c>
    </row>
    <row r="91" spans="4:13" ht="13.5" thickBot="1">
      <c r="D91" s="174"/>
      <c r="E91" s="174"/>
      <c r="I91" s="174"/>
      <c r="L91" s="52" t="s">
        <v>46</v>
      </c>
      <c r="M91" s="172">
        <f>SUM(L65:M66)+SUM(L77:M78)+SUM(L89:M90)</f>
        <v>271366.70999999996</v>
      </c>
    </row>
    <row r="92" spans="12:13" ht="12.75">
      <c r="L92" s="53"/>
      <c r="M92" s="57"/>
    </row>
    <row r="94" spans="2:17" s="105" customFormat="1" ht="12.75">
      <c r="B94" s="325"/>
      <c r="C94" s="325"/>
      <c r="D94" s="326"/>
      <c r="E94" s="326"/>
      <c r="F94" s="325"/>
      <c r="G94" s="325"/>
      <c r="H94" s="325"/>
      <c r="I94" s="326"/>
      <c r="J94" s="325"/>
      <c r="K94" s="326"/>
      <c r="L94" s="326"/>
      <c r="M94" s="326"/>
      <c r="N94" s="326"/>
      <c r="O94" s="326"/>
      <c r="P94" s="325"/>
      <c r="Q94" s="325"/>
    </row>
    <row r="95" spans="2:17" s="105" customFormat="1" ht="12.75">
      <c r="B95" s="326"/>
      <c r="C95" s="326"/>
      <c r="D95" s="326"/>
      <c r="E95" s="326"/>
      <c r="F95" s="327"/>
      <c r="G95" s="327"/>
      <c r="H95" s="327"/>
      <c r="I95" s="326"/>
      <c r="J95" s="326"/>
      <c r="K95" s="327"/>
      <c r="N95" s="326"/>
      <c r="O95" s="326"/>
      <c r="P95" s="326"/>
      <c r="Q95" s="326"/>
    </row>
    <row r="96" spans="2:17" s="105" customFormat="1" ht="12.75"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30"/>
      <c r="M96" s="326"/>
      <c r="N96" s="326"/>
      <c r="O96" s="326"/>
      <c r="P96" s="326"/>
      <c r="Q96" s="326"/>
    </row>
    <row r="97" spans="2:17" s="105" customFormat="1" ht="12.75">
      <c r="B97" s="326"/>
      <c r="C97" s="326"/>
      <c r="D97" s="326"/>
      <c r="E97" s="326"/>
      <c r="F97" s="327"/>
      <c r="G97" s="327"/>
      <c r="H97" s="327"/>
      <c r="I97" s="326"/>
      <c r="J97" s="326"/>
      <c r="K97" s="327"/>
      <c r="L97" s="327"/>
      <c r="M97" s="328"/>
      <c r="N97" s="326"/>
      <c r="O97" s="326"/>
      <c r="P97" s="326"/>
      <c r="Q97" s="326"/>
    </row>
    <row r="98" spans="2:17" s="105" customFormat="1" ht="12.75">
      <c r="B98" s="326"/>
      <c r="C98" s="326"/>
      <c r="D98" s="326"/>
      <c r="E98" s="326"/>
      <c r="F98" s="329"/>
      <c r="G98" s="329"/>
      <c r="H98" s="329"/>
      <c r="I98" s="326"/>
      <c r="J98" s="326"/>
      <c r="K98" s="327"/>
      <c r="L98" s="327"/>
      <c r="M98" s="327"/>
      <c r="N98" s="326"/>
      <c r="O98" s="326"/>
      <c r="P98" s="326"/>
      <c r="Q98" s="326"/>
    </row>
    <row r="99" spans="2:17" s="105" customFormat="1" ht="12.75"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30"/>
      <c r="M99" s="326"/>
      <c r="N99" s="326"/>
      <c r="O99" s="326"/>
      <c r="P99" s="326"/>
      <c r="Q99" s="326"/>
    </row>
    <row r="100" spans="2:17" s="105" customFormat="1" ht="12.75">
      <c r="B100" s="326"/>
      <c r="C100" s="326"/>
      <c r="D100" s="326"/>
      <c r="E100" s="326"/>
      <c r="F100" s="327"/>
      <c r="G100" s="327"/>
      <c r="H100" s="327"/>
      <c r="I100" s="326"/>
      <c r="J100" s="326"/>
      <c r="K100" s="327"/>
      <c r="L100" s="330"/>
      <c r="M100" s="326"/>
      <c r="N100" s="326"/>
      <c r="O100" s="326"/>
      <c r="P100" s="326"/>
      <c r="Q100" s="326"/>
    </row>
    <row r="101" spans="2:17" s="105" customFormat="1" ht="12.75">
      <c r="B101" s="327"/>
      <c r="C101" s="327"/>
      <c r="D101" s="326"/>
      <c r="E101" s="326"/>
      <c r="F101" s="327"/>
      <c r="G101" s="327"/>
      <c r="H101" s="327"/>
      <c r="I101" s="326"/>
      <c r="J101" s="326"/>
      <c r="K101" s="331"/>
      <c r="L101" s="331"/>
      <c r="M101" s="326"/>
      <c r="N101" s="326"/>
      <c r="O101" s="326"/>
      <c r="P101" s="327"/>
      <c r="Q101" s="327"/>
    </row>
    <row r="102" spans="2:17" s="105" customFormat="1" ht="12.75">
      <c r="B102" s="326"/>
      <c r="C102" s="332"/>
      <c r="D102" s="326"/>
      <c r="E102" s="326"/>
      <c r="F102" s="333"/>
      <c r="G102" s="334"/>
      <c r="H102" s="334"/>
      <c r="I102" s="326"/>
      <c r="J102" s="326"/>
      <c r="K102" s="331"/>
      <c r="L102" s="331"/>
      <c r="M102" s="326"/>
      <c r="N102" s="326"/>
      <c r="O102" s="326"/>
      <c r="P102" s="326"/>
      <c r="Q102" s="326"/>
    </row>
    <row r="103" spans="2:17" s="105" customFormat="1" ht="12.75">
      <c r="B103" s="326"/>
      <c r="C103" s="332"/>
      <c r="D103" s="326"/>
      <c r="E103" s="326"/>
      <c r="F103" s="333"/>
      <c r="G103" s="334"/>
      <c r="H103" s="334"/>
      <c r="I103" s="326"/>
      <c r="J103" s="326"/>
      <c r="K103" s="331"/>
      <c r="L103" s="331"/>
      <c r="M103" s="326"/>
      <c r="N103" s="326"/>
      <c r="O103" s="326"/>
      <c r="P103" s="326"/>
      <c r="Q103" s="326"/>
    </row>
    <row r="104" spans="2:17" s="105" customFormat="1" ht="12.75">
      <c r="B104" s="326"/>
      <c r="C104" s="332"/>
      <c r="D104" s="326"/>
      <c r="E104" s="326"/>
      <c r="F104" s="333"/>
      <c r="G104" s="334"/>
      <c r="H104" s="334"/>
      <c r="I104" s="326"/>
      <c r="J104" s="326"/>
      <c r="K104" s="331"/>
      <c r="L104" s="331"/>
      <c r="M104" s="326"/>
      <c r="N104" s="326"/>
      <c r="O104" s="326"/>
      <c r="P104" s="326"/>
      <c r="Q104" s="326"/>
    </row>
    <row r="105" spans="2:17" s="105" customFormat="1" ht="12.75">
      <c r="B105" s="326"/>
      <c r="C105" s="332"/>
      <c r="D105" s="326"/>
      <c r="E105" s="326"/>
      <c r="F105" s="333"/>
      <c r="G105" s="334"/>
      <c r="H105" s="334"/>
      <c r="I105" s="326"/>
      <c r="J105" s="326"/>
      <c r="K105" s="331"/>
      <c r="L105" s="331"/>
      <c r="M105" s="326"/>
      <c r="N105" s="326"/>
      <c r="O105" s="326"/>
      <c r="P105" s="326"/>
      <c r="Q105" s="326"/>
    </row>
    <row r="106" spans="2:17" s="105" customFormat="1" ht="12.75">
      <c r="B106" s="326"/>
      <c r="C106" s="332"/>
      <c r="D106" s="326"/>
      <c r="E106" s="326"/>
      <c r="F106" s="333"/>
      <c r="G106" s="334"/>
      <c r="H106" s="334"/>
      <c r="I106" s="326"/>
      <c r="J106" s="326"/>
      <c r="K106" s="335"/>
      <c r="L106" s="335"/>
      <c r="M106" s="326"/>
      <c r="N106" s="326"/>
      <c r="O106" s="326"/>
      <c r="P106" s="326"/>
      <c r="Q106" s="326"/>
    </row>
    <row r="107" spans="2:17" s="105" customFormat="1" ht="12.75">
      <c r="B107" s="326"/>
      <c r="C107" s="335"/>
      <c r="D107" s="326"/>
      <c r="E107" s="326"/>
      <c r="F107" s="336"/>
      <c r="G107" s="337"/>
      <c r="H107" s="337"/>
      <c r="I107" s="326"/>
      <c r="J107" s="326"/>
      <c r="K107" s="335"/>
      <c r="L107" s="335"/>
      <c r="M107" s="326"/>
      <c r="N107" s="326"/>
      <c r="O107" s="326"/>
      <c r="P107" s="326"/>
      <c r="Q107" s="326"/>
    </row>
    <row r="108" spans="2:17" s="105" customFormat="1" ht="12.75">
      <c r="B108" s="326"/>
      <c r="C108" s="335"/>
      <c r="D108" s="326"/>
      <c r="E108" s="326"/>
      <c r="F108" s="336"/>
      <c r="G108" s="337"/>
      <c r="H108" s="337"/>
      <c r="I108" s="326"/>
      <c r="J108" s="326"/>
      <c r="K108" s="335"/>
      <c r="L108" s="335"/>
      <c r="M108" s="326"/>
      <c r="N108" s="326"/>
      <c r="O108" s="326"/>
      <c r="P108" s="326"/>
      <c r="Q108" s="326"/>
    </row>
    <row r="109" spans="2:17" s="105" customFormat="1" ht="12.75">
      <c r="B109" s="326"/>
      <c r="C109" s="335"/>
      <c r="D109" s="326"/>
      <c r="E109" s="326"/>
      <c r="F109" s="336"/>
      <c r="G109" s="337"/>
      <c r="H109" s="337"/>
      <c r="I109" s="326"/>
      <c r="J109" s="326"/>
      <c r="K109" s="335"/>
      <c r="L109" s="335"/>
      <c r="M109" s="326"/>
      <c r="N109" s="326"/>
      <c r="O109" s="326"/>
      <c r="P109" s="326"/>
      <c r="Q109" s="326"/>
    </row>
    <row r="110" spans="2:17" s="105" customFormat="1" ht="12.75">
      <c r="B110" s="326"/>
      <c r="C110" s="335"/>
      <c r="D110" s="326"/>
      <c r="E110" s="326"/>
      <c r="F110" s="336"/>
      <c r="G110" s="337"/>
      <c r="H110" s="337"/>
      <c r="I110" s="326"/>
      <c r="J110" s="326"/>
      <c r="K110" s="335"/>
      <c r="L110" s="335"/>
      <c r="M110" s="326"/>
      <c r="N110" s="326"/>
      <c r="O110" s="326"/>
      <c r="P110" s="326"/>
      <c r="Q110" s="326"/>
    </row>
    <row r="111" spans="2:17" s="105" customFormat="1" ht="12.75">
      <c r="B111" s="326"/>
      <c r="C111" s="335"/>
      <c r="D111" s="326"/>
      <c r="E111" s="326"/>
      <c r="F111" s="336"/>
      <c r="G111" s="337"/>
      <c r="H111" s="337"/>
      <c r="I111" s="326"/>
      <c r="J111" s="326"/>
      <c r="K111" s="335"/>
      <c r="L111" s="335"/>
      <c r="M111" s="326"/>
      <c r="N111" s="326"/>
      <c r="O111" s="326"/>
      <c r="P111" s="326"/>
      <c r="Q111" s="326"/>
    </row>
    <row r="112" spans="2:17" s="105" customFormat="1" ht="12.75">
      <c r="B112" s="326"/>
      <c r="C112" s="335"/>
      <c r="D112" s="326"/>
      <c r="E112" s="326"/>
      <c r="F112" s="336"/>
      <c r="G112" s="337"/>
      <c r="H112" s="337"/>
      <c r="I112" s="326"/>
      <c r="J112" s="326"/>
      <c r="K112" s="335"/>
      <c r="L112" s="335"/>
      <c r="M112" s="326"/>
      <c r="N112" s="326"/>
      <c r="O112" s="326"/>
      <c r="P112" s="326"/>
      <c r="Q112" s="326"/>
    </row>
    <row r="113" spans="2:17" s="105" customFormat="1" ht="12.75">
      <c r="B113" s="326"/>
      <c r="C113" s="335"/>
      <c r="D113" s="338"/>
      <c r="E113" s="338"/>
      <c r="F113" s="336"/>
      <c r="G113" s="337"/>
      <c r="H113" s="337"/>
      <c r="I113" s="338"/>
      <c r="J113" s="339"/>
      <c r="K113" s="331"/>
      <c r="L113" s="331"/>
      <c r="M113" s="338"/>
      <c r="N113" s="326"/>
      <c r="O113" s="326"/>
      <c r="P113" s="326"/>
      <c r="Q113" s="326"/>
    </row>
    <row r="114" spans="2:17" s="105" customFormat="1" ht="12.75">
      <c r="B114" s="326"/>
      <c r="C114" s="332"/>
      <c r="D114" s="326"/>
      <c r="E114" s="326"/>
      <c r="F114" s="333"/>
      <c r="G114" s="334"/>
      <c r="H114" s="334"/>
      <c r="I114" s="326"/>
      <c r="J114" s="326"/>
      <c r="K114" s="331"/>
      <c r="L114" s="331"/>
      <c r="M114" s="340"/>
      <c r="N114" s="326"/>
      <c r="O114" s="326"/>
      <c r="P114" s="326"/>
      <c r="Q114" s="326"/>
    </row>
    <row r="115" spans="2:17" ht="12.75">
      <c r="B115" s="80"/>
      <c r="C115" s="91"/>
      <c r="D115" s="80"/>
      <c r="E115" s="80"/>
      <c r="F115" s="115"/>
      <c r="G115" s="116"/>
      <c r="H115" s="116"/>
      <c r="I115" s="80"/>
      <c r="J115" s="80"/>
      <c r="K115" s="75"/>
      <c r="L115" s="75"/>
      <c r="M115" s="121"/>
      <c r="N115" s="80"/>
      <c r="O115" s="80"/>
      <c r="P115" s="80"/>
      <c r="Q115" s="80"/>
    </row>
    <row r="116" spans="2:17" ht="12.75">
      <c r="B116" s="80"/>
      <c r="C116" s="91"/>
      <c r="D116" s="80"/>
      <c r="E116" s="80"/>
      <c r="F116" s="115"/>
      <c r="G116" s="116"/>
      <c r="H116" s="116"/>
      <c r="I116" s="80"/>
      <c r="J116" s="80"/>
      <c r="K116" s="75"/>
      <c r="L116" s="75"/>
      <c r="M116" s="80"/>
      <c r="N116" s="80"/>
      <c r="O116" s="80"/>
      <c r="P116" s="80"/>
      <c r="Q116" s="80"/>
    </row>
    <row r="117" spans="2:17" ht="12.75">
      <c r="B117" s="80"/>
      <c r="C117" s="91"/>
      <c r="D117" s="80"/>
      <c r="E117" s="80"/>
      <c r="F117" s="115"/>
      <c r="G117" s="116"/>
      <c r="H117" s="116"/>
      <c r="I117" s="80"/>
      <c r="J117" s="80"/>
      <c r="K117" s="75"/>
      <c r="L117" s="75"/>
      <c r="M117" s="80"/>
      <c r="N117" s="80"/>
      <c r="O117" s="80"/>
      <c r="P117" s="80"/>
      <c r="Q117" s="80"/>
    </row>
    <row r="118" spans="2:17" ht="12.75">
      <c r="B118" s="80"/>
      <c r="C118" s="91"/>
      <c r="D118" s="80"/>
      <c r="E118" s="80"/>
      <c r="F118" s="115"/>
      <c r="G118" s="116"/>
      <c r="H118" s="116"/>
      <c r="I118" s="80"/>
      <c r="J118" s="80"/>
      <c r="K118" s="78"/>
      <c r="L118" s="78"/>
      <c r="M118" s="80"/>
      <c r="N118" s="80"/>
      <c r="O118" s="80"/>
      <c r="P118" s="80"/>
      <c r="Q118" s="80"/>
    </row>
    <row r="119" spans="2:17" ht="12.75">
      <c r="B119" s="80"/>
      <c r="C119" s="78"/>
      <c r="D119" s="80"/>
      <c r="E119" s="80"/>
      <c r="F119" s="117"/>
      <c r="G119" s="85"/>
      <c r="H119" s="85"/>
      <c r="I119" s="80"/>
      <c r="J119" s="80"/>
      <c r="K119" s="78"/>
      <c r="L119" s="78"/>
      <c r="M119" s="80"/>
      <c r="N119" s="80"/>
      <c r="O119" s="80"/>
      <c r="P119" s="80"/>
      <c r="Q119" s="80"/>
    </row>
    <row r="120" spans="2:17" ht="12.75">
      <c r="B120" s="80"/>
      <c r="C120" s="78"/>
      <c r="D120" s="80"/>
      <c r="E120" s="80"/>
      <c r="F120" s="117"/>
      <c r="G120" s="85"/>
      <c r="H120" s="85"/>
      <c r="I120" s="80"/>
      <c r="J120" s="80"/>
      <c r="K120" s="78"/>
      <c r="L120" s="78"/>
      <c r="M120" s="80"/>
      <c r="N120" s="80"/>
      <c r="O120" s="80"/>
      <c r="P120" s="80"/>
      <c r="Q120" s="80"/>
    </row>
    <row r="121" spans="2:17" ht="12.75">
      <c r="B121" s="80"/>
      <c r="C121" s="78"/>
      <c r="D121" s="80"/>
      <c r="E121" s="80"/>
      <c r="F121" s="117"/>
      <c r="G121" s="85"/>
      <c r="H121" s="85"/>
      <c r="I121" s="80"/>
      <c r="J121" s="80"/>
      <c r="K121" s="78"/>
      <c r="L121" s="78"/>
      <c r="M121" s="80"/>
      <c r="N121" s="80"/>
      <c r="O121" s="80"/>
      <c r="P121" s="80"/>
      <c r="Q121" s="80"/>
    </row>
    <row r="122" spans="2:17" ht="12.75">
      <c r="B122" s="80"/>
      <c r="C122" s="78"/>
      <c r="D122" s="80"/>
      <c r="E122" s="80"/>
      <c r="F122" s="117"/>
      <c r="G122" s="85"/>
      <c r="H122" s="85"/>
      <c r="I122" s="80"/>
      <c r="J122" s="80"/>
      <c r="K122" s="78"/>
      <c r="L122" s="78"/>
      <c r="M122" s="80"/>
      <c r="N122" s="80"/>
      <c r="O122" s="80"/>
      <c r="P122" s="80"/>
      <c r="Q122" s="80"/>
    </row>
    <row r="123" spans="2:17" ht="12.75">
      <c r="B123" s="80"/>
      <c r="C123" s="78"/>
      <c r="D123" s="80"/>
      <c r="E123" s="80"/>
      <c r="F123" s="117"/>
      <c r="G123" s="85"/>
      <c r="H123" s="85"/>
      <c r="I123" s="80"/>
      <c r="J123" s="80"/>
      <c r="K123" s="78"/>
      <c r="L123" s="78"/>
      <c r="M123" s="80"/>
      <c r="N123" s="80"/>
      <c r="O123" s="80"/>
      <c r="P123" s="80"/>
      <c r="Q123" s="80"/>
    </row>
    <row r="124" spans="2:17" ht="12.75">
      <c r="B124" s="80"/>
      <c r="C124" s="78"/>
      <c r="D124" s="80"/>
      <c r="E124" s="80"/>
      <c r="F124" s="117"/>
      <c r="G124" s="85"/>
      <c r="H124" s="85"/>
      <c r="I124" s="80"/>
      <c r="J124" s="80"/>
      <c r="K124" s="78"/>
      <c r="L124" s="78"/>
      <c r="M124" s="80"/>
      <c r="N124" s="80"/>
      <c r="O124" s="80"/>
      <c r="P124" s="80"/>
      <c r="Q124" s="80"/>
    </row>
    <row r="125" spans="2:17" ht="12.75">
      <c r="B125" s="80"/>
      <c r="C125" s="78"/>
      <c r="D125" s="80"/>
      <c r="E125" s="80"/>
      <c r="F125" s="117"/>
      <c r="G125" s="85"/>
      <c r="H125" s="85"/>
      <c r="I125" s="80"/>
      <c r="J125" s="118"/>
      <c r="K125" s="75"/>
      <c r="L125" s="75"/>
      <c r="M125" s="80"/>
      <c r="N125" s="80"/>
      <c r="O125" s="80"/>
      <c r="P125" s="80"/>
      <c r="Q125" s="80"/>
    </row>
    <row r="126" spans="2:17" ht="12.75">
      <c r="B126" s="80"/>
      <c r="C126" s="91"/>
      <c r="D126" s="80"/>
      <c r="E126" s="80"/>
      <c r="F126" s="115"/>
      <c r="G126" s="116"/>
      <c r="H126" s="116"/>
      <c r="I126" s="80"/>
      <c r="J126" s="80"/>
      <c r="K126" s="75"/>
      <c r="L126" s="75"/>
      <c r="M126" s="80"/>
      <c r="N126" s="80"/>
      <c r="O126" s="80"/>
      <c r="P126" s="80"/>
      <c r="Q126" s="80"/>
    </row>
    <row r="127" spans="2:17" ht="12.75">
      <c r="B127" s="80"/>
      <c r="C127" s="91"/>
      <c r="D127" s="80"/>
      <c r="E127" s="80"/>
      <c r="F127" s="115"/>
      <c r="G127" s="116"/>
      <c r="H127" s="116"/>
      <c r="I127" s="80"/>
      <c r="J127" s="80"/>
      <c r="K127" s="75"/>
      <c r="L127" s="75"/>
      <c r="M127" s="80"/>
      <c r="N127" s="80"/>
      <c r="O127" s="80"/>
      <c r="P127" s="80"/>
      <c r="Q127" s="80"/>
    </row>
    <row r="128" spans="2:17" ht="12.75">
      <c r="B128" s="80"/>
      <c r="C128" s="91"/>
      <c r="D128" s="80"/>
      <c r="E128" s="80"/>
      <c r="F128" s="115"/>
      <c r="G128" s="116"/>
      <c r="H128" s="116"/>
      <c r="I128" s="80"/>
      <c r="J128" s="80"/>
      <c r="K128" s="75"/>
      <c r="L128" s="75"/>
      <c r="M128" s="80"/>
      <c r="N128" s="80"/>
      <c r="O128" s="80"/>
      <c r="P128" s="80"/>
      <c r="Q128" s="80"/>
    </row>
    <row r="129" spans="2:17" ht="12.75">
      <c r="B129" s="80"/>
      <c r="C129" s="91"/>
      <c r="D129" s="80"/>
      <c r="E129" s="80"/>
      <c r="F129" s="115"/>
      <c r="G129" s="116"/>
      <c r="H129" s="116"/>
      <c r="I129" s="80"/>
      <c r="J129" s="80"/>
      <c r="K129" s="75"/>
      <c r="L129" s="75"/>
      <c r="M129" s="80"/>
      <c r="N129" s="80"/>
      <c r="O129" s="80"/>
      <c r="P129" s="80"/>
      <c r="Q129" s="80"/>
    </row>
    <row r="130" spans="2:17" ht="12.75">
      <c r="B130" s="80"/>
      <c r="C130" s="91"/>
      <c r="D130" s="80"/>
      <c r="E130" s="80"/>
      <c r="F130" s="115"/>
      <c r="G130" s="116"/>
      <c r="H130" s="116"/>
      <c r="I130" s="80"/>
      <c r="J130" s="80"/>
      <c r="K130" s="78"/>
      <c r="L130" s="78"/>
      <c r="M130" s="80"/>
      <c r="N130" s="80"/>
      <c r="O130" s="80"/>
      <c r="P130" s="80"/>
      <c r="Q130" s="80"/>
    </row>
    <row r="131" spans="2:17" ht="12.75">
      <c r="B131" s="80"/>
      <c r="C131" s="78"/>
      <c r="D131" s="80"/>
      <c r="E131" s="80"/>
      <c r="F131" s="117"/>
      <c r="G131" s="85"/>
      <c r="H131" s="85"/>
      <c r="I131" s="80"/>
      <c r="J131" s="80"/>
      <c r="K131" s="78"/>
      <c r="L131" s="78"/>
      <c r="M131" s="80"/>
      <c r="N131" s="80"/>
      <c r="O131" s="80"/>
      <c r="P131" s="80"/>
      <c r="Q131" s="80"/>
    </row>
    <row r="132" spans="2:17" ht="12.75">
      <c r="B132" s="80"/>
      <c r="C132" s="78"/>
      <c r="D132" s="80"/>
      <c r="E132" s="80"/>
      <c r="F132" s="117"/>
      <c r="G132" s="85"/>
      <c r="H132" s="85"/>
      <c r="I132" s="80"/>
      <c r="J132" s="80"/>
      <c r="K132" s="78"/>
      <c r="L132" s="78"/>
      <c r="M132" s="80"/>
      <c r="N132" s="80"/>
      <c r="O132" s="80"/>
      <c r="P132" s="80"/>
      <c r="Q132" s="80"/>
    </row>
    <row r="133" spans="2:17" ht="12.75">
      <c r="B133" s="80"/>
      <c r="C133" s="78"/>
      <c r="D133" s="80"/>
      <c r="E133" s="80"/>
      <c r="F133" s="117"/>
      <c r="G133" s="85"/>
      <c r="H133" s="85"/>
      <c r="I133" s="80"/>
      <c r="J133" s="80"/>
      <c r="K133" s="78"/>
      <c r="L133" s="78"/>
      <c r="M133" s="80"/>
      <c r="N133" s="80"/>
      <c r="O133" s="80"/>
      <c r="P133" s="80"/>
      <c r="Q133" s="80"/>
    </row>
    <row r="134" spans="2:17" ht="12.75">
      <c r="B134" s="80"/>
      <c r="C134" s="78"/>
      <c r="D134" s="80"/>
      <c r="E134" s="80"/>
      <c r="F134" s="117"/>
      <c r="G134" s="85"/>
      <c r="H134" s="85"/>
      <c r="I134" s="80"/>
      <c r="J134" s="80"/>
      <c r="K134" s="78"/>
      <c r="L134" s="78"/>
      <c r="M134" s="80"/>
      <c r="N134" s="80"/>
      <c r="O134" s="80"/>
      <c r="P134" s="80"/>
      <c r="Q134" s="80"/>
    </row>
    <row r="135" spans="2:17" ht="12.75">
      <c r="B135" s="80"/>
      <c r="C135" s="78"/>
      <c r="D135" s="80"/>
      <c r="E135" s="80"/>
      <c r="F135" s="117"/>
      <c r="G135" s="85"/>
      <c r="H135" s="85"/>
      <c r="I135" s="80"/>
      <c r="J135" s="80"/>
      <c r="K135" s="78"/>
      <c r="L135" s="78"/>
      <c r="M135" s="132"/>
      <c r="N135" s="80"/>
      <c r="O135" s="80"/>
      <c r="P135" s="80"/>
      <c r="Q135" s="80"/>
    </row>
    <row r="136" spans="2:17" ht="12.75">
      <c r="B136" s="80"/>
      <c r="C136" s="78"/>
      <c r="D136" s="80"/>
      <c r="E136" s="80"/>
      <c r="F136" s="117"/>
      <c r="G136" s="85"/>
      <c r="H136" s="85"/>
      <c r="I136" s="80"/>
      <c r="J136" s="80"/>
      <c r="K136" s="78"/>
      <c r="L136" s="78"/>
      <c r="M136" s="80"/>
      <c r="N136" s="80"/>
      <c r="O136" s="80"/>
      <c r="P136" s="80"/>
      <c r="Q136" s="80"/>
    </row>
    <row r="137" spans="2:17" ht="12.75">
      <c r="B137" s="80"/>
      <c r="C137" s="78"/>
      <c r="D137" s="80"/>
      <c r="E137" s="80"/>
      <c r="F137" s="117"/>
      <c r="G137" s="85"/>
      <c r="H137" s="85"/>
      <c r="I137" s="80"/>
      <c r="J137" s="118"/>
      <c r="K137" s="80"/>
      <c r="L137" s="80"/>
      <c r="M137" s="80"/>
      <c r="N137" s="80"/>
      <c r="O137" s="80"/>
      <c r="P137" s="80"/>
      <c r="Q137" s="80"/>
    </row>
    <row r="138" spans="2:17" ht="12.75">
      <c r="B138" s="80"/>
      <c r="C138" s="80"/>
      <c r="D138" s="80"/>
      <c r="E138" s="80"/>
      <c r="F138" s="68"/>
      <c r="G138" s="119"/>
      <c r="H138" s="68"/>
      <c r="I138" s="80"/>
      <c r="J138" s="80"/>
      <c r="K138" s="133"/>
      <c r="L138" s="88"/>
      <c r="M138" s="80"/>
      <c r="N138" s="80"/>
      <c r="O138" s="80"/>
      <c r="P138" s="80"/>
      <c r="Q138" s="80"/>
    </row>
    <row r="139" spans="2:17" ht="12.75">
      <c r="B139" s="80"/>
      <c r="C139" s="80"/>
      <c r="D139" s="80"/>
      <c r="E139" s="80"/>
      <c r="F139" s="80"/>
      <c r="G139" s="80"/>
      <c r="H139" s="80"/>
      <c r="I139" s="80"/>
      <c r="J139" s="80"/>
      <c r="K139" s="134"/>
      <c r="L139" s="80"/>
      <c r="M139" s="80"/>
      <c r="N139" s="80"/>
      <c r="O139" s="80"/>
      <c r="P139" s="80"/>
      <c r="Q139" s="80"/>
    </row>
    <row r="140" spans="2:17" ht="12.75">
      <c r="B140" s="80"/>
      <c r="C140" s="80"/>
      <c r="D140" s="80"/>
      <c r="E140" s="80"/>
      <c r="F140" s="68"/>
      <c r="G140" s="120"/>
      <c r="H140" s="118"/>
      <c r="I140" s="80"/>
      <c r="J140" s="80"/>
      <c r="K140" s="80"/>
      <c r="L140" s="80"/>
      <c r="M140" s="80"/>
      <c r="N140" s="80"/>
      <c r="O140" s="80"/>
      <c r="P140" s="80"/>
      <c r="Q140" s="80"/>
    </row>
    <row r="141" spans="2:17" ht="12.75">
      <c r="B141" s="80"/>
      <c r="C141" s="88"/>
      <c r="D141" s="80"/>
      <c r="E141" s="80"/>
      <c r="F141" s="100"/>
      <c r="G141" s="121"/>
      <c r="H141" s="121"/>
      <c r="I141" s="80"/>
      <c r="J141" s="122"/>
      <c r="K141" s="80"/>
      <c r="L141" s="80"/>
      <c r="M141" s="80"/>
      <c r="N141" s="80"/>
      <c r="O141" s="80"/>
      <c r="P141" s="80"/>
      <c r="Q141" s="80"/>
    </row>
    <row r="142" spans="2:17" ht="12.75">
      <c r="B142" s="80"/>
      <c r="C142" s="80"/>
      <c r="D142" s="80"/>
      <c r="E142" s="80"/>
      <c r="F142" s="72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pans="2:17" ht="12.7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pans="2:17" ht="12.75">
      <c r="B144" s="80"/>
      <c r="C144" s="80"/>
      <c r="D144" s="80"/>
      <c r="E144" s="80"/>
      <c r="F144" s="80"/>
      <c r="G144" s="68"/>
      <c r="H144" s="68"/>
      <c r="I144" s="80"/>
      <c r="J144" s="68"/>
      <c r="K144" s="80"/>
      <c r="L144" s="131"/>
      <c r="M144" s="80"/>
      <c r="N144" s="80"/>
      <c r="O144" s="80"/>
      <c r="P144" s="80"/>
      <c r="Q144" s="80"/>
    </row>
    <row r="145" spans="2:17" ht="12.75">
      <c r="B145" s="80"/>
      <c r="C145" s="80"/>
      <c r="D145" s="80"/>
      <c r="E145" s="80"/>
      <c r="F145" s="68"/>
      <c r="G145" s="68"/>
      <c r="H145" s="68"/>
      <c r="I145" s="80"/>
      <c r="J145" s="68"/>
      <c r="K145" s="68"/>
      <c r="L145" s="131"/>
      <c r="M145" s="80"/>
      <c r="N145" s="80"/>
      <c r="O145" s="80"/>
      <c r="P145" s="80"/>
      <c r="Q145" s="80"/>
    </row>
    <row r="146" spans="2:17" ht="12.75">
      <c r="B146" s="80"/>
      <c r="C146" s="81"/>
      <c r="D146" s="80"/>
      <c r="E146" s="80"/>
      <c r="F146" s="73"/>
      <c r="G146" s="74"/>
      <c r="H146" s="74"/>
      <c r="I146" s="80"/>
      <c r="J146" s="82"/>
      <c r="K146" s="75"/>
      <c r="L146" s="75"/>
      <c r="M146" s="80"/>
      <c r="N146" s="80"/>
      <c r="O146" s="80"/>
      <c r="P146" s="80"/>
      <c r="Q146" s="80"/>
    </row>
    <row r="147" spans="2:17" ht="12.75">
      <c r="B147" s="80"/>
      <c r="C147" s="81"/>
      <c r="D147" s="80"/>
      <c r="E147" s="80"/>
      <c r="F147" s="73"/>
      <c r="G147" s="74"/>
      <c r="H147" s="74"/>
      <c r="I147" s="80"/>
      <c r="J147" s="82"/>
      <c r="K147" s="75"/>
      <c r="L147" s="75"/>
      <c r="M147" s="80"/>
      <c r="N147" s="80"/>
      <c r="O147" s="80"/>
      <c r="P147" s="80"/>
      <c r="Q147" s="80"/>
    </row>
    <row r="148" spans="2:17" ht="12.75">
      <c r="B148" s="80"/>
      <c r="C148" s="81"/>
      <c r="D148" s="80"/>
      <c r="E148" s="80"/>
      <c r="F148" s="73"/>
      <c r="G148" s="74"/>
      <c r="H148" s="74"/>
      <c r="I148" s="80"/>
      <c r="J148" s="82"/>
      <c r="K148" s="75"/>
      <c r="L148" s="75"/>
      <c r="M148" s="80"/>
      <c r="N148" s="80"/>
      <c r="O148" s="80"/>
      <c r="P148" s="80"/>
      <c r="Q148" s="80"/>
    </row>
    <row r="149" spans="2:17" ht="12.75">
      <c r="B149" s="80"/>
      <c r="C149" s="81"/>
      <c r="D149" s="80"/>
      <c r="E149" s="80"/>
      <c r="F149" s="73"/>
      <c r="G149" s="74"/>
      <c r="H149" s="74"/>
      <c r="I149" s="80"/>
      <c r="J149" s="82"/>
      <c r="K149" s="75"/>
      <c r="L149" s="75"/>
      <c r="M149" s="80"/>
      <c r="N149" s="80"/>
      <c r="O149" s="80"/>
      <c r="P149" s="80"/>
      <c r="Q149" s="80"/>
    </row>
    <row r="150" spans="2:17" ht="12.75">
      <c r="B150" s="80"/>
      <c r="C150" s="81"/>
      <c r="D150" s="80"/>
      <c r="E150" s="80"/>
      <c r="F150" s="73"/>
      <c r="G150" s="74"/>
      <c r="H150" s="74"/>
      <c r="I150" s="80"/>
      <c r="J150" s="83"/>
      <c r="K150" s="75"/>
      <c r="L150" s="75"/>
      <c r="M150" s="80"/>
      <c r="N150" s="80"/>
      <c r="O150" s="80"/>
      <c r="P150" s="80"/>
      <c r="Q150" s="80"/>
    </row>
    <row r="151" spans="2:17" ht="12.75">
      <c r="B151" s="80"/>
      <c r="C151" s="84"/>
      <c r="D151" s="80"/>
      <c r="E151" s="80"/>
      <c r="F151" s="76"/>
      <c r="G151" s="77"/>
      <c r="H151" s="77"/>
      <c r="I151" s="80"/>
      <c r="J151" s="85"/>
      <c r="K151" s="78"/>
      <c r="L151" s="78"/>
      <c r="M151" s="80"/>
      <c r="N151" s="80"/>
      <c r="O151" s="80"/>
      <c r="P151" s="80"/>
      <c r="Q151" s="80"/>
    </row>
    <row r="152" spans="2:17" ht="12.75">
      <c r="B152" s="80"/>
      <c r="C152" s="84"/>
      <c r="D152" s="80"/>
      <c r="E152" s="80"/>
      <c r="F152" s="76"/>
      <c r="G152" s="77"/>
      <c r="H152" s="77"/>
      <c r="I152" s="80"/>
      <c r="J152" s="85"/>
      <c r="K152" s="78"/>
      <c r="L152" s="78"/>
      <c r="M152" s="80"/>
      <c r="N152" s="80"/>
      <c r="O152" s="80"/>
      <c r="P152" s="80"/>
      <c r="Q152" s="80"/>
    </row>
    <row r="153" spans="2:17" ht="12.75">
      <c r="B153" s="80"/>
      <c r="C153" s="84"/>
      <c r="D153" s="80"/>
      <c r="E153" s="80"/>
      <c r="F153" s="76"/>
      <c r="G153" s="77"/>
      <c r="H153" s="77"/>
      <c r="I153" s="80"/>
      <c r="J153" s="85"/>
      <c r="K153" s="78"/>
      <c r="L153" s="78"/>
      <c r="M153" s="80"/>
      <c r="N153" s="80"/>
      <c r="O153" s="80"/>
      <c r="P153" s="80"/>
      <c r="Q153" s="80"/>
    </row>
    <row r="154" spans="2:17" ht="12.75">
      <c r="B154" s="80"/>
      <c r="C154" s="84"/>
      <c r="D154" s="80"/>
      <c r="E154" s="80"/>
      <c r="F154" s="76"/>
      <c r="G154" s="77"/>
      <c r="H154" s="77"/>
      <c r="I154" s="80"/>
      <c r="J154" s="85"/>
      <c r="K154" s="78"/>
      <c r="L154" s="78"/>
      <c r="M154" s="80"/>
      <c r="N154" s="80"/>
      <c r="O154" s="80"/>
      <c r="P154" s="80"/>
      <c r="Q154" s="80"/>
    </row>
    <row r="155" spans="2:17" ht="12.75">
      <c r="B155" s="80"/>
      <c r="C155" s="84"/>
      <c r="D155" s="80"/>
      <c r="E155" s="80"/>
      <c r="F155" s="76"/>
      <c r="G155" s="77"/>
      <c r="H155" s="77"/>
      <c r="I155" s="80"/>
      <c r="J155" s="85"/>
      <c r="K155" s="78"/>
      <c r="L155" s="78"/>
      <c r="M155" s="80"/>
      <c r="N155" s="80"/>
      <c r="O155" s="80"/>
      <c r="P155" s="80"/>
      <c r="Q155" s="80"/>
    </row>
    <row r="156" spans="2:17" ht="12.75">
      <c r="B156" s="80"/>
      <c r="C156" s="84"/>
      <c r="D156" s="80"/>
      <c r="E156" s="80"/>
      <c r="F156" s="76"/>
      <c r="G156" s="77"/>
      <c r="H156" s="77"/>
      <c r="I156" s="80"/>
      <c r="J156" s="85"/>
      <c r="K156" s="78"/>
      <c r="L156" s="78"/>
      <c r="M156" s="80"/>
      <c r="N156" s="80"/>
      <c r="O156" s="80"/>
      <c r="P156" s="80"/>
      <c r="Q156" s="80"/>
    </row>
    <row r="157" spans="2:17" ht="12.75">
      <c r="B157" s="80"/>
      <c r="C157" s="84"/>
      <c r="D157" s="80"/>
      <c r="E157" s="80"/>
      <c r="F157" s="76"/>
      <c r="G157" s="77"/>
      <c r="H157" s="77"/>
      <c r="I157" s="80"/>
      <c r="J157" s="86"/>
      <c r="K157" s="78"/>
      <c r="L157" s="78"/>
      <c r="M157" s="80"/>
      <c r="N157" s="80"/>
      <c r="O157" s="80"/>
      <c r="P157" s="80"/>
      <c r="Q157" s="80"/>
    </row>
    <row r="158" spans="2:17" ht="12.75">
      <c r="B158" s="80"/>
      <c r="C158" s="81"/>
      <c r="D158" s="80"/>
      <c r="E158" s="80"/>
      <c r="F158" s="73"/>
      <c r="G158" s="74"/>
      <c r="H158" s="74"/>
      <c r="I158" s="80"/>
      <c r="J158" s="82"/>
      <c r="K158" s="75"/>
      <c r="L158" s="75"/>
      <c r="M158" s="80"/>
      <c r="N158" s="80"/>
      <c r="O158" s="80"/>
      <c r="P158" s="80"/>
      <c r="Q158" s="80"/>
    </row>
    <row r="159" spans="2:17" ht="12.75">
      <c r="B159" s="80"/>
      <c r="C159" s="81"/>
      <c r="D159" s="80"/>
      <c r="E159" s="80"/>
      <c r="F159" s="73"/>
      <c r="G159" s="74"/>
      <c r="H159" s="74"/>
      <c r="I159" s="80"/>
      <c r="J159" s="82"/>
      <c r="K159" s="75"/>
      <c r="L159" s="75"/>
      <c r="M159" s="80"/>
      <c r="N159" s="80"/>
      <c r="O159" s="80"/>
      <c r="P159" s="80"/>
      <c r="Q159" s="80"/>
    </row>
    <row r="160" spans="2:17" ht="12.75">
      <c r="B160" s="80"/>
      <c r="C160" s="81"/>
      <c r="D160" s="80"/>
      <c r="E160" s="80"/>
      <c r="F160" s="73"/>
      <c r="G160" s="74"/>
      <c r="H160" s="74"/>
      <c r="I160" s="80"/>
      <c r="J160" s="82"/>
      <c r="K160" s="75"/>
      <c r="L160" s="75"/>
      <c r="M160" s="80"/>
      <c r="N160" s="80"/>
      <c r="O160" s="80"/>
      <c r="P160" s="80"/>
      <c r="Q160" s="80"/>
    </row>
    <row r="161" spans="2:17" ht="12.75">
      <c r="B161" s="80"/>
      <c r="C161" s="81"/>
      <c r="D161" s="80"/>
      <c r="E161" s="80"/>
      <c r="F161" s="73"/>
      <c r="G161" s="74"/>
      <c r="H161" s="74"/>
      <c r="I161" s="80"/>
      <c r="J161" s="82"/>
      <c r="K161" s="75"/>
      <c r="L161" s="75"/>
      <c r="M161" s="80"/>
      <c r="N161" s="80"/>
      <c r="O161" s="80"/>
      <c r="P161" s="80"/>
      <c r="Q161" s="80"/>
    </row>
    <row r="162" spans="2:17" ht="12.75">
      <c r="B162" s="80"/>
      <c r="C162" s="81"/>
      <c r="D162" s="80"/>
      <c r="E162" s="80"/>
      <c r="F162" s="73"/>
      <c r="G162" s="74"/>
      <c r="H162" s="74"/>
      <c r="I162" s="80"/>
      <c r="J162" s="83"/>
      <c r="K162" s="75"/>
      <c r="L162" s="75"/>
      <c r="M162" s="80"/>
      <c r="N162" s="80"/>
      <c r="O162" s="80"/>
      <c r="P162" s="80"/>
      <c r="Q162" s="80"/>
    </row>
    <row r="163" spans="2:17" ht="12.75">
      <c r="B163" s="80"/>
      <c r="C163" s="84"/>
      <c r="D163" s="80"/>
      <c r="E163" s="80"/>
      <c r="F163" s="76"/>
      <c r="G163" s="77"/>
      <c r="H163" s="77"/>
      <c r="I163" s="80"/>
      <c r="J163" s="85"/>
      <c r="K163" s="78"/>
      <c r="L163" s="78"/>
      <c r="M163" s="80"/>
      <c r="N163" s="80"/>
      <c r="O163" s="80"/>
      <c r="P163" s="80"/>
      <c r="Q163" s="80"/>
    </row>
    <row r="164" spans="2:17" ht="12.75">
      <c r="B164" s="80"/>
      <c r="C164" s="84"/>
      <c r="D164" s="80"/>
      <c r="E164" s="80"/>
      <c r="F164" s="76"/>
      <c r="G164" s="77"/>
      <c r="H164" s="77"/>
      <c r="I164" s="80"/>
      <c r="J164" s="85"/>
      <c r="K164" s="78"/>
      <c r="L164" s="78"/>
      <c r="M164" s="80"/>
      <c r="N164" s="80"/>
      <c r="O164" s="80"/>
      <c r="P164" s="80"/>
      <c r="Q164" s="80"/>
    </row>
    <row r="165" spans="2:17" ht="12.75">
      <c r="B165" s="80"/>
      <c r="C165" s="84"/>
      <c r="D165" s="80"/>
      <c r="E165" s="80"/>
      <c r="F165" s="76"/>
      <c r="G165" s="77"/>
      <c r="H165" s="77"/>
      <c r="I165" s="80"/>
      <c r="J165" s="85"/>
      <c r="K165" s="78"/>
      <c r="L165" s="78"/>
      <c r="M165" s="80"/>
      <c r="N165" s="80"/>
      <c r="O165" s="80"/>
      <c r="P165" s="80"/>
      <c r="Q165" s="80"/>
    </row>
    <row r="166" spans="2:17" ht="12.75">
      <c r="B166" s="80"/>
      <c r="C166" s="84"/>
      <c r="D166" s="80"/>
      <c r="E166" s="80"/>
      <c r="F166" s="76"/>
      <c r="G166" s="77"/>
      <c r="H166" s="77"/>
      <c r="I166" s="80"/>
      <c r="J166" s="85"/>
      <c r="K166" s="78"/>
      <c r="L166" s="78"/>
      <c r="M166" s="80"/>
      <c r="N166" s="80"/>
      <c r="O166" s="80"/>
      <c r="P166" s="80"/>
      <c r="Q166" s="80"/>
    </row>
    <row r="167" spans="2:17" ht="12.75">
      <c r="B167" s="80"/>
      <c r="C167" s="84"/>
      <c r="D167" s="80"/>
      <c r="E167" s="80"/>
      <c r="F167" s="76"/>
      <c r="G167" s="77"/>
      <c r="H167" s="77"/>
      <c r="I167" s="80"/>
      <c r="J167" s="85"/>
      <c r="K167" s="78"/>
      <c r="L167" s="78"/>
      <c r="M167" s="80"/>
      <c r="N167" s="80"/>
      <c r="O167" s="80"/>
      <c r="P167" s="80"/>
      <c r="Q167" s="80"/>
    </row>
    <row r="168" spans="2:17" ht="12.75">
      <c r="B168" s="80"/>
      <c r="C168" s="84"/>
      <c r="D168" s="80"/>
      <c r="E168" s="80"/>
      <c r="F168" s="76"/>
      <c r="G168" s="77"/>
      <c r="H168" s="77"/>
      <c r="I168" s="80"/>
      <c r="J168" s="85"/>
      <c r="K168" s="78"/>
      <c r="L168" s="78"/>
      <c r="M168" s="80"/>
      <c r="N168" s="80"/>
      <c r="O168" s="80"/>
      <c r="P168" s="80"/>
      <c r="Q168" s="80"/>
    </row>
    <row r="169" spans="2:17" ht="12.75">
      <c r="B169" s="80"/>
      <c r="C169" s="84"/>
      <c r="D169" s="80"/>
      <c r="E169" s="80"/>
      <c r="F169" s="76"/>
      <c r="G169" s="77"/>
      <c r="H169" s="77"/>
      <c r="I169" s="80"/>
      <c r="J169" s="86"/>
      <c r="K169" s="78"/>
      <c r="L169" s="78"/>
      <c r="M169" s="80"/>
      <c r="N169" s="80"/>
      <c r="O169" s="80"/>
      <c r="P169" s="80"/>
      <c r="Q169" s="80"/>
    </row>
    <row r="170" spans="2:17" ht="12.75">
      <c r="B170" s="80"/>
      <c r="C170" s="81"/>
      <c r="D170" s="80"/>
      <c r="E170" s="80"/>
      <c r="F170" s="73"/>
      <c r="G170" s="74"/>
      <c r="H170" s="74"/>
      <c r="I170" s="80"/>
      <c r="J170" s="82"/>
      <c r="K170" s="75"/>
      <c r="L170" s="75"/>
      <c r="M170" s="80"/>
      <c r="N170" s="80"/>
      <c r="O170" s="80"/>
      <c r="P170" s="80"/>
      <c r="Q170" s="80"/>
    </row>
    <row r="171" spans="2:17" ht="12.75">
      <c r="B171" s="80"/>
      <c r="C171" s="81"/>
      <c r="D171" s="80"/>
      <c r="E171" s="80"/>
      <c r="F171" s="73"/>
      <c r="G171" s="74"/>
      <c r="H171" s="74"/>
      <c r="I171" s="80"/>
      <c r="J171" s="82"/>
      <c r="K171" s="75"/>
      <c r="L171" s="75"/>
      <c r="M171" s="80"/>
      <c r="N171" s="80"/>
      <c r="O171" s="80"/>
      <c r="P171" s="80"/>
      <c r="Q171" s="80"/>
    </row>
    <row r="172" spans="2:17" ht="12.75">
      <c r="B172" s="80"/>
      <c r="C172" s="81"/>
      <c r="D172" s="80"/>
      <c r="E172" s="80"/>
      <c r="F172" s="73"/>
      <c r="G172" s="74"/>
      <c r="H172" s="74"/>
      <c r="I172" s="80"/>
      <c r="J172" s="82"/>
      <c r="K172" s="75"/>
      <c r="L172" s="75"/>
      <c r="M172" s="80"/>
      <c r="N172" s="80"/>
      <c r="O172" s="80"/>
      <c r="P172" s="80"/>
      <c r="Q172" s="80"/>
    </row>
    <row r="173" spans="2:17" ht="12.75">
      <c r="B173" s="80"/>
      <c r="C173" s="81"/>
      <c r="D173" s="80"/>
      <c r="E173" s="80"/>
      <c r="F173" s="73"/>
      <c r="G173" s="74"/>
      <c r="H173" s="74"/>
      <c r="I173" s="80"/>
      <c r="J173" s="82"/>
      <c r="K173" s="75"/>
      <c r="L173" s="75"/>
      <c r="M173" s="80"/>
      <c r="N173" s="80"/>
      <c r="O173" s="80"/>
      <c r="P173" s="80"/>
      <c r="Q173" s="80"/>
    </row>
    <row r="174" spans="2:17" ht="12.75">
      <c r="B174" s="80"/>
      <c r="C174" s="81"/>
      <c r="D174" s="80"/>
      <c r="E174" s="80"/>
      <c r="F174" s="73"/>
      <c r="G174" s="74"/>
      <c r="H174" s="74"/>
      <c r="I174" s="80"/>
      <c r="J174" s="83"/>
      <c r="K174" s="75"/>
      <c r="L174" s="75"/>
      <c r="M174" s="80"/>
      <c r="N174" s="80"/>
      <c r="O174" s="80"/>
      <c r="P174" s="80"/>
      <c r="Q174" s="80"/>
    </row>
    <row r="175" spans="2:17" ht="12.75">
      <c r="B175" s="80"/>
      <c r="C175" s="84"/>
      <c r="D175" s="80"/>
      <c r="E175" s="80"/>
      <c r="F175" s="76"/>
      <c r="G175" s="77"/>
      <c r="H175" s="77"/>
      <c r="I175" s="80"/>
      <c r="J175" s="85"/>
      <c r="K175" s="78"/>
      <c r="L175" s="78"/>
      <c r="M175" s="80"/>
      <c r="N175" s="80"/>
      <c r="O175" s="80"/>
      <c r="P175" s="80"/>
      <c r="Q175" s="80"/>
    </row>
    <row r="176" spans="2:17" ht="12.75">
      <c r="B176" s="80"/>
      <c r="C176" s="84"/>
      <c r="D176" s="80"/>
      <c r="E176" s="80"/>
      <c r="F176" s="76"/>
      <c r="G176" s="77"/>
      <c r="H176" s="77"/>
      <c r="I176" s="80"/>
      <c r="J176" s="85"/>
      <c r="K176" s="78"/>
      <c r="L176" s="78"/>
      <c r="M176" s="80"/>
      <c r="N176" s="80"/>
      <c r="O176" s="80"/>
      <c r="P176" s="80"/>
      <c r="Q176" s="80"/>
    </row>
    <row r="177" spans="2:17" ht="12.75">
      <c r="B177" s="80"/>
      <c r="C177" s="84"/>
      <c r="D177" s="80"/>
      <c r="E177" s="80"/>
      <c r="F177" s="76"/>
      <c r="G177" s="77"/>
      <c r="H177" s="77"/>
      <c r="I177" s="80"/>
      <c r="J177" s="85"/>
      <c r="K177" s="78"/>
      <c r="L177" s="78"/>
      <c r="M177" s="80"/>
      <c r="N177" s="80"/>
      <c r="O177" s="80"/>
      <c r="P177" s="80"/>
      <c r="Q177" s="80"/>
    </row>
    <row r="178" spans="2:17" ht="12.75">
      <c r="B178" s="80"/>
      <c r="C178" s="84"/>
      <c r="D178" s="80"/>
      <c r="E178" s="80"/>
      <c r="F178" s="76"/>
      <c r="G178" s="77"/>
      <c r="H178" s="77"/>
      <c r="I178" s="80"/>
      <c r="J178" s="85"/>
      <c r="K178" s="78"/>
      <c r="L178" s="78"/>
      <c r="M178" s="80"/>
      <c r="N178" s="80"/>
      <c r="O178" s="80"/>
      <c r="P178" s="80"/>
      <c r="Q178" s="80"/>
    </row>
    <row r="179" spans="2:17" ht="12.75">
      <c r="B179" s="80"/>
      <c r="C179" s="84"/>
      <c r="D179" s="80"/>
      <c r="E179" s="80"/>
      <c r="F179" s="76"/>
      <c r="G179" s="77"/>
      <c r="H179" s="77"/>
      <c r="I179" s="80"/>
      <c r="J179" s="85"/>
      <c r="K179" s="78"/>
      <c r="L179" s="78"/>
      <c r="M179" s="80"/>
      <c r="N179" s="80"/>
      <c r="O179" s="80"/>
      <c r="P179" s="80"/>
      <c r="Q179" s="80"/>
    </row>
    <row r="180" spans="2:17" ht="12.75">
      <c r="B180" s="80"/>
      <c r="C180" s="84"/>
      <c r="D180" s="80"/>
      <c r="E180" s="80"/>
      <c r="F180" s="76"/>
      <c r="G180" s="77"/>
      <c r="H180" s="77"/>
      <c r="I180" s="80"/>
      <c r="J180" s="85"/>
      <c r="K180" s="78"/>
      <c r="L180" s="78"/>
      <c r="M180" s="80"/>
      <c r="N180" s="80"/>
      <c r="O180" s="80"/>
      <c r="P180" s="80"/>
      <c r="Q180" s="80"/>
    </row>
    <row r="181" spans="2:17" ht="12.75">
      <c r="B181" s="80"/>
      <c r="C181" s="84"/>
      <c r="D181" s="80"/>
      <c r="E181" s="80"/>
      <c r="F181" s="76"/>
      <c r="G181" s="77"/>
      <c r="H181" s="77"/>
      <c r="I181" s="80"/>
      <c r="J181" s="86"/>
      <c r="K181" s="78"/>
      <c r="L181" s="78"/>
      <c r="M181" s="80"/>
      <c r="N181" s="80"/>
      <c r="O181" s="80"/>
      <c r="P181" s="80"/>
      <c r="Q181" s="80"/>
    </row>
    <row r="182" spans="2:17" ht="12.75">
      <c r="B182" s="80"/>
      <c r="C182" s="80"/>
      <c r="D182" s="80"/>
      <c r="E182" s="80"/>
      <c r="F182" s="80"/>
      <c r="G182" s="79"/>
      <c r="H182" s="79"/>
      <c r="I182" s="80"/>
      <c r="J182" s="87"/>
      <c r="K182" s="80"/>
      <c r="L182" s="80"/>
      <c r="M182" s="80"/>
      <c r="N182" s="80"/>
      <c r="O182" s="80"/>
      <c r="P182" s="80"/>
      <c r="Q182" s="80"/>
    </row>
    <row r="183" spans="2:17" ht="12.7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8"/>
      <c r="M183" s="80"/>
      <c r="N183" s="80"/>
      <c r="O183" s="80"/>
      <c r="P183" s="80"/>
      <c r="Q183" s="80"/>
    </row>
    <row r="184" spans="2:17" ht="12.7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pans="2:17" ht="12.7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pans="2:17" ht="12.7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</sheetData>
  <sheetProtection password="ED7E" sheet="1" objects="1" scenarios="1"/>
  <mergeCells count="24">
    <mergeCell ref="T48:U48"/>
    <mergeCell ref="R50:S50"/>
    <mergeCell ref="T50:U50"/>
    <mergeCell ref="L7:M7"/>
    <mergeCell ref="R7:S7"/>
    <mergeCell ref="R45:S45"/>
    <mergeCell ref="T45:U45"/>
    <mergeCell ref="D2:G2"/>
    <mergeCell ref="F53:G53"/>
    <mergeCell ref="J53:K53"/>
    <mergeCell ref="L53:M53"/>
    <mergeCell ref="R48:S48"/>
    <mergeCell ref="F49:G49"/>
    <mergeCell ref="D48:G48"/>
    <mergeCell ref="R2:U2"/>
    <mergeCell ref="R3:S3"/>
    <mergeCell ref="T3:U3"/>
    <mergeCell ref="T7:U7"/>
    <mergeCell ref="J2:M2"/>
    <mergeCell ref="D49:E49"/>
    <mergeCell ref="J7:K7"/>
    <mergeCell ref="D3:E3"/>
    <mergeCell ref="F3:G3"/>
    <mergeCell ref="F7:G7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landscape" paperSize="9" scale="56" r:id="rId4"/>
  <headerFooter alignWithMargins="0">
    <oddFooter>&amp;LPROCEL - T. Azul&amp;C&amp;D&amp;R&amp;P&amp;//&amp;N</oddFooter>
  </headerFooter>
  <rowBreaks count="3" manualBreakCount="3">
    <brk id="46" min="1" max="39" man="1"/>
    <brk id="94" min="1" max="34" man="1"/>
    <brk id="141" min="1" max="13" man="1"/>
  </rowBreaks>
  <colBreaks count="1" manualBreakCount="1">
    <brk id="14" max="93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5"/>
  <sheetViews>
    <sheetView zoomScale="75" zoomScaleNormal="75" zoomScalePageLayoutView="0" workbookViewId="0" topLeftCell="A1">
      <selection activeCell="F6" sqref="F6"/>
    </sheetView>
  </sheetViews>
  <sheetFormatPr defaultColWidth="9.140625" defaultRowHeight="12.75"/>
  <cols>
    <col min="1" max="1" width="2.8515625" style="3" customWidth="1"/>
    <col min="2" max="3" width="7.7109375" style="18" customWidth="1"/>
    <col min="4" max="4" width="15.28125" style="65" bestFit="1" customWidth="1"/>
    <col min="5" max="5" width="11.140625" style="3" customWidth="1"/>
    <col min="6" max="11" width="9.140625" style="3" customWidth="1"/>
    <col min="12" max="12" width="15.28125" style="3" bestFit="1" customWidth="1"/>
    <col min="13" max="16384" width="9.140625" style="3" customWidth="1"/>
  </cols>
  <sheetData>
    <row r="1" spans="6:20" ht="13.5" thickBot="1">
      <c r="F1" s="105"/>
      <c r="O1" s="105"/>
      <c r="P1" s="105"/>
      <c r="Q1" s="105"/>
      <c r="R1" s="105"/>
      <c r="S1" s="105"/>
      <c r="T1" s="105"/>
    </row>
    <row r="2" spans="2:20" ht="12.75">
      <c r="B2" s="428" t="s">
        <v>14</v>
      </c>
      <c r="C2" s="430" t="s">
        <v>15</v>
      </c>
      <c r="D2" s="430" t="s">
        <v>48</v>
      </c>
      <c r="E2" s="432" t="s">
        <v>16</v>
      </c>
      <c r="F2" s="105"/>
      <c r="O2" s="105"/>
      <c r="P2" s="105"/>
      <c r="Q2" s="105"/>
      <c r="R2" s="105"/>
      <c r="S2" s="105"/>
      <c r="T2" s="105"/>
    </row>
    <row r="3" spans="2:20" ht="13.5" thickBot="1">
      <c r="B3" s="429"/>
      <c r="C3" s="431"/>
      <c r="D3" s="431"/>
      <c r="E3" s="433"/>
      <c r="F3" s="105"/>
      <c r="O3" s="105"/>
      <c r="P3" s="105"/>
      <c r="Q3" s="105"/>
      <c r="R3" s="105"/>
      <c r="S3" s="105"/>
      <c r="T3" s="105"/>
    </row>
    <row r="4" spans="2:20" ht="14.25">
      <c r="B4" s="348">
        <v>1999</v>
      </c>
      <c r="C4" s="109" t="s">
        <v>18</v>
      </c>
      <c r="D4" s="128">
        <v>29.3</v>
      </c>
      <c r="E4" s="125">
        <v>623.2</v>
      </c>
      <c r="F4" s="105"/>
      <c r="O4" s="105"/>
      <c r="P4" s="105"/>
      <c r="Q4" s="105"/>
      <c r="R4" s="105"/>
      <c r="S4" s="105"/>
      <c r="T4" s="105"/>
    </row>
    <row r="5" spans="2:20" ht="14.25">
      <c r="B5" s="109"/>
      <c r="C5" s="109" t="s">
        <v>19</v>
      </c>
      <c r="D5" s="125">
        <v>29.4</v>
      </c>
      <c r="E5" s="125">
        <v>614</v>
      </c>
      <c r="F5" s="105"/>
      <c r="O5" s="105"/>
      <c r="P5" s="105"/>
      <c r="Q5" s="105"/>
      <c r="R5" s="105"/>
      <c r="S5" s="105"/>
      <c r="T5" s="105"/>
    </row>
    <row r="6" spans="2:20" ht="14.25">
      <c r="B6" s="109"/>
      <c r="C6" s="109" t="s">
        <v>20</v>
      </c>
      <c r="D6" s="125">
        <v>30</v>
      </c>
      <c r="E6" s="125">
        <v>653.6</v>
      </c>
      <c r="F6" s="105"/>
      <c r="O6" s="105"/>
      <c r="P6" s="105"/>
      <c r="Q6" s="105"/>
      <c r="R6" s="105"/>
      <c r="S6" s="105"/>
      <c r="T6" s="105"/>
    </row>
    <row r="7" spans="2:20" ht="14.25">
      <c r="B7" s="109"/>
      <c r="C7" s="109" t="s">
        <v>21</v>
      </c>
      <c r="D7" s="125">
        <v>25</v>
      </c>
      <c r="E7" s="125">
        <v>585.4</v>
      </c>
      <c r="F7" s="105"/>
      <c r="O7" s="105"/>
      <c r="P7" s="105"/>
      <c r="Q7" s="105"/>
      <c r="R7" s="105"/>
      <c r="S7" s="105"/>
      <c r="T7" s="105"/>
    </row>
    <row r="8" spans="2:20" ht="14.25">
      <c r="B8" s="109"/>
      <c r="C8" s="109" t="s">
        <v>22</v>
      </c>
      <c r="D8" s="125">
        <v>25.5</v>
      </c>
      <c r="E8" s="125">
        <v>484.5</v>
      </c>
      <c r="F8" s="105"/>
      <c r="O8" s="105"/>
      <c r="P8" s="105"/>
      <c r="Q8" s="105"/>
      <c r="R8" s="105"/>
      <c r="S8" s="105"/>
      <c r="T8" s="105"/>
    </row>
    <row r="9" spans="2:20" ht="14.25">
      <c r="B9" s="109"/>
      <c r="C9" s="109" t="s">
        <v>23</v>
      </c>
      <c r="D9" s="125">
        <v>20.8</v>
      </c>
      <c r="E9" s="125">
        <v>247.9</v>
      </c>
      <c r="F9" s="105"/>
      <c r="O9" s="105"/>
      <c r="P9" s="105"/>
      <c r="Q9" s="105"/>
      <c r="R9" s="105"/>
      <c r="S9" s="105"/>
      <c r="T9" s="105"/>
    </row>
    <row r="10" spans="2:20" ht="14.25">
      <c r="B10" s="109"/>
      <c r="C10" s="109" t="s">
        <v>24</v>
      </c>
      <c r="D10" s="125">
        <v>20</v>
      </c>
      <c r="E10" s="125">
        <v>274.3</v>
      </c>
      <c r="F10" s="105"/>
      <c r="O10" s="105"/>
      <c r="P10" s="105"/>
      <c r="Q10" s="105"/>
      <c r="R10" s="105"/>
      <c r="S10" s="105"/>
      <c r="T10" s="105"/>
    </row>
    <row r="11" spans="2:20" ht="14.25">
      <c r="B11" s="109"/>
      <c r="C11" s="109" t="s">
        <v>25</v>
      </c>
      <c r="D11" s="125">
        <v>22</v>
      </c>
      <c r="E11" s="125">
        <v>384.7</v>
      </c>
      <c r="F11" s="105"/>
      <c r="O11" s="105"/>
      <c r="P11" s="105"/>
      <c r="Q11" s="105"/>
      <c r="R11" s="105"/>
      <c r="S11" s="105"/>
      <c r="T11" s="105"/>
    </row>
    <row r="12" spans="2:20" ht="14.25">
      <c r="B12" s="109"/>
      <c r="C12" s="109" t="s">
        <v>26</v>
      </c>
      <c r="D12" s="125">
        <v>23</v>
      </c>
      <c r="E12" s="125">
        <v>361.2</v>
      </c>
      <c r="F12" s="105"/>
      <c r="O12" s="105"/>
      <c r="P12" s="105"/>
      <c r="Q12" s="105"/>
      <c r="R12" s="105"/>
      <c r="S12" s="105"/>
      <c r="T12" s="105"/>
    </row>
    <row r="13" spans="2:20" ht="14.25">
      <c r="B13" s="109"/>
      <c r="C13" s="109" t="s">
        <v>27</v>
      </c>
      <c r="D13" s="125">
        <v>22.8</v>
      </c>
      <c r="E13" s="125">
        <v>296.2</v>
      </c>
      <c r="F13" s="105"/>
      <c r="O13" s="105"/>
      <c r="P13" s="105"/>
      <c r="Q13" s="105"/>
      <c r="R13" s="105"/>
      <c r="S13" s="105"/>
      <c r="T13" s="105"/>
    </row>
    <row r="14" spans="2:20" ht="14.25">
      <c r="B14" s="109"/>
      <c r="C14" s="109" t="s">
        <v>28</v>
      </c>
      <c r="D14" s="125">
        <v>24.8</v>
      </c>
      <c r="E14" s="125">
        <v>384.9</v>
      </c>
      <c r="F14" s="105"/>
      <c r="O14" s="105"/>
      <c r="P14" s="105"/>
      <c r="Q14" s="105"/>
      <c r="R14" s="105"/>
      <c r="S14" s="105"/>
      <c r="T14" s="105"/>
    </row>
    <row r="15" spans="2:20" ht="15" thickBot="1">
      <c r="B15" s="111"/>
      <c r="C15" s="109" t="s">
        <v>29</v>
      </c>
      <c r="D15" s="126">
        <v>27.2</v>
      </c>
      <c r="E15" s="126">
        <v>453.2</v>
      </c>
      <c r="F15" s="105"/>
      <c r="O15" s="105"/>
      <c r="P15" s="105"/>
      <c r="Q15" s="105"/>
      <c r="R15" s="105"/>
      <c r="S15" s="105"/>
      <c r="T15" s="105"/>
    </row>
    <row r="16" spans="2:20" ht="14.25">
      <c r="B16" s="349">
        <v>2000</v>
      </c>
      <c r="C16" s="110" t="s">
        <v>18</v>
      </c>
      <c r="D16" s="128">
        <v>29</v>
      </c>
      <c r="E16" s="125">
        <v>619.4</v>
      </c>
      <c r="F16" s="105"/>
      <c r="O16" s="105"/>
      <c r="P16" s="105"/>
      <c r="Q16" s="105"/>
      <c r="R16" s="105"/>
      <c r="S16" s="105"/>
      <c r="T16" s="105"/>
    </row>
    <row r="17" spans="2:20" ht="14.25">
      <c r="B17" s="109"/>
      <c r="C17" s="109" t="s">
        <v>19</v>
      </c>
      <c r="D17" s="125">
        <v>29.6</v>
      </c>
      <c r="E17" s="125">
        <v>630.1</v>
      </c>
      <c r="F17" s="105"/>
      <c r="O17" s="105"/>
      <c r="P17" s="105"/>
      <c r="Q17" s="105"/>
      <c r="R17" s="105"/>
      <c r="S17" s="105"/>
      <c r="T17" s="105"/>
    </row>
    <row r="18" spans="2:20" ht="14.25">
      <c r="B18" s="109"/>
      <c r="C18" s="109" t="s">
        <v>20</v>
      </c>
      <c r="D18" s="125">
        <v>28</v>
      </c>
      <c r="E18" s="125">
        <v>623.3</v>
      </c>
      <c r="F18" s="105"/>
      <c r="O18" s="105"/>
      <c r="P18" s="105"/>
      <c r="Q18" s="105"/>
      <c r="R18" s="105"/>
      <c r="S18" s="105"/>
      <c r="T18" s="105"/>
    </row>
    <row r="19" spans="2:20" ht="14.25">
      <c r="B19" s="109"/>
      <c r="C19" s="109" t="s">
        <v>21</v>
      </c>
      <c r="D19" s="125">
        <v>27.5</v>
      </c>
      <c r="E19" s="125">
        <v>599.1</v>
      </c>
      <c r="F19" s="105"/>
      <c r="O19" s="105"/>
      <c r="P19" s="105"/>
      <c r="Q19" s="105"/>
      <c r="R19" s="105"/>
      <c r="S19" s="105"/>
      <c r="T19" s="105"/>
    </row>
    <row r="20" spans="2:20" ht="15" thickBot="1">
      <c r="B20" s="109"/>
      <c r="C20" s="109" t="s">
        <v>22</v>
      </c>
      <c r="D20" s="125">
        <v>24.2</v>
      </c>
      <c r="E20" s="125">
        <v>473.4</v>
      </c>
      <c r="F20" s="105"/>
      <c r="O20" s="105"/>
      <c r="P20" s="105"/>
      <c r="Q20" s="105"/>
      <c r="R20" s="105"/>
      <c r="S20" s="105"/>
      <c r="T20" s="105"/>
    </row>
    <row r="21" spans="2:20" ht="14.25" customHeight="1">
      <c r="B21" s="109"/>
      <c r="C21" s="109" t="s">
        <v>23</v>
      </c>
      <c r="D21" s="125">
        <v>22.3</v>
      </c>
      <c r="E21" s="125">
        <v>310.8</v>
      </c>
      <c r="F21" s="105"/>
      <c r="H21" s="419" t="s">
        <v>62</v>
      </c>
      <c r="I21" s="420"/>
      <c r="J21" s="420"/>
      <c r="K21" s="420"/>
      <c r="L21" s="420"/>
      <c r="M21" s="421"/>
      <c r="O21" s="105"/>
      <c r="P21" s="105"/>
      <c r="Q21" s="105"/>
      <c r="R21" s="105"/>
      <c r="S21" s="105"/>
      <c r="T21" s="105"/>
    </row>
    <row r="22" spans="2:20" ht="14.25">
      <c r="B22" s="109"/>
      <c r="C22" s="109" t="s">
        <v>24</v>
      </c>
      <c r="D22" s="125">
        <v>19.2</v>
      </c>
      <c r="E22" s="125">
        <v>283</v>
      </c>
      <c r="F22" s="105"/>
      <c r="H22" s="422"/>
      <c r="I22" s="423"/>
      <c r="J22" s="423"/>
      <c r="K22" s="423"/>
      <c r="L22" s="423"/>
      <c r="M22" s="424"/>
      <c r="O22" s="105"/>
      <c r="P22" s="105"/>
      <c r="Q22" s="105"/>
      <c r="R22" s="105"/>
      <c r="S22" s="105"/>
      <c r="T22" s="105"/>
    </row>
    <row r="23" spans="2:20" ht="14.25">
      <c r="B23" s="109"/>
      <c r="C23" s="109" t="s">
        <v>25</v>
      </c>
      <c r="D23" s="125">
        <v>20.1</v>
      </c>
      <c r="E23" s="125">
        <v>232.4</v>
      </c>
      <c r="F23" s="105"/>
      <c r="H23" s="422"/>
      <c r="I23" s="423"/>
      <c r="J23" s="423"/>
      <c r="K23" s="423"/>
      <c r="L23" s="423"/>
      <c r="M23" s="424"/>
      <c r="O23" s="105"/>
      <c r="P23" s="105"/>
      <c r="Q23" s="105"/>
      <c r="R23" s="105"/>
      <c r="S23" s="105"/>
      <c r="T23" s="105"/>
    </row>
    <row r="24" spans="2:20" ht="14.25">
      <c r="B24" s="109"/>
      <c r="C24" s="109" t="s">
        <v>26</v>
      </c>
      <c r="D24" s="125">
        <v>21.2</v>
      </c>
      <c r="E24" s="125">
        <v>276.5</v>
      </c>
      <c r="F24" s="105"/>
      <c r="H24" s="422"/>
      <c r="I24" s="423"/>
      <c r="J24" s="423"/>
      <c r="K24" s="423"/>
      <c r="L24" s="423"/>
      <c r="M24" s="424"/>
      <c r="O24" s="105"/>
      <c r="P24" s="105"/>
      <c r="Q24" s="105"/>
      <c r="R24" s="105"/>
      <c r="S24" s="105"/>
      <c r="T24" s="105"/>
    </row>
    <row r="25" spans="2:20" ht="14.25">
      <c r="B25" s="109"/>
      <c r="C25" s="109" t="s">
        <v>27</v>
      </c>
      <c r="D25" s="125">
        <v>24.7</v>
      </c>
      <c r="E25" s="125">
        <v>484.8</v>
      </c>
      <c r="F25" s="105"/>
      <c r="H25" s="422"/>
      <c r="I25" s="423"/>
      <c r="J25" s="423"/>
      <c r="K25" s="423"/>
      <c r="L25" s="423"/>
      <c r="M25" s="424"/>
      <c r="O25" s="105"/>
      <c r="P25" s="105"/>
      <c r="Q25" s="105"/>
      <c r="R25" s="105"/>
      <c r="S25" s="105"/>
      <c r="T25" s="105"/>
    </row>
    <row r="26" spans="2:20" ht="14.25">
      <c r="B26" s="109"/>
      <c r="C26" s="109" t="s">
        <v>28</v>
      </c>
      <c r="D26" s="125">
        <v>26.2</v>
      </c>
      <c r="E26" s="125">
        <v>547</v>
      </c>
      <c r="F26" s="105"/>
      <c r="H26" s="422"/>
      <c r="I26" s="423"/>
      <c r="J26" s="423"/>
      <c r="K26" s="423"/>
      <c r="L26" s="423"/>
      <c r="M26" s="424"/>
      <c r="O26" s="105"/>
      <c r="P26" s="105"/>
      <c r="Q26" s="105"/>
      <c r="R26" s="105"/>
      <c r="S26" s="105"/>
      <c r="T26" s="105"/>
    </row>
    <row r="27" spans="2:20" ht="15" thickBot="1">
      <c r="B27" s="111"/>
      <c r="C27" s="111" t="s">
        <v>29</v>
      </c>
      <c r="D27" s="126">
        <v>29.1</v>
      </c>
      <c r="E27" s="126">
        <v>537.6</v>
      </c>
      <c r="F27" s="105"/>
      <c r="H27" s="422"/>
      <c r="I27" s="423"/>
      <c r="J27" s="423"/>
      <c r="K27" s="423"/>
      <c r="L27" s="423"/>
      <c r="M27" s="424"/>
      <c r="O27" s="105"/>
      <c r="P27" s="105"/>
      <c r="Q27" s="105"/>
      <c r="R27" s="105"/>
      <c r="S27" s="105"/>
      <c r="T27" s="105"/>
    </row>
    <row r="28" spans="2:20" ht="15" thickBot="1">
      <c r="B28" s="349">
        <v>2001</v>
      </c>
      <c r="C28" s="109" t="s">
        <v>18</v>
      </c>
      <c r="D28" s="128">
        <v>28.91219787708507</v>
      </c>
      <c r="E28" s="125">
        <v>630.5</v>
      </c>
      <c r="F28" s="105"/>
      <c r="H28" s="425"/>
      <c r="I28" s="426"/>
      <c r="J28" s="426"/>
      <c r="K28" s="426"/>
      <c r="L28" s="426"/>
      <c r="M28" s="427"/>
      <c r="O28" s="105"/>
      <c r="P28" s="105"/>
      <c r="Q28" s="105"/>
      <c r="R28" s="105"/>
      <c r="S28" s="105"/>
      <c r="T28" s="105"/>
    </row>
    <row r="29" spans="2:20" ht="14.25">
      <c r="B29" s="109"/>
      <c r="C29" s="109" t="s">
        <v>19</v>
      </c>
      <c r="D29" s="125">
        <v>30</v>
      </c>
      <c r="E29" s="125">
        <v>684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2:20" ht="14.25">
      <c r="B30" s="109"/>
      <c r="C30" s="109" t="s">
        <v>20</v>
      </c>
      <c r="D30" s="125">
        <v>29.268354617996945</v>
      </c>
      <c r="E30" s="125">
        <v>646.4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2:20" ht="14.25">
      <c r="B31" s="109"/>
      <c r="C31" s="109" t="s">
        <v>21</v>
      </c>
      <c r="D31" s="125">
        <v>27.312852512235505</v>
      </c>
      <c r="E31" s="125">
        <v>559.1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2:20" ht="14.25">
      <c r="B32" s="109"/>
      <c r="C32" s="109" t="s">
        <v>22</v>
      </c>
      <c r="D32" s="125">
        <v>27.438291364380568</v>
      </c>
      <c r="E32" s="125">
        <v>564.7</v>
      </c>
      <c r="F32" s="105"/>
      <c r="G32" s="105"/>
      <c r="H32" s="105"/>
      <c r="I32" s="105"/>
      <c r="J32" s="105"/>
      <c r="K32" s="105"/>
      <c r="L32" s="191"/>
      <c r="M32" s="105"/>
      <c r="N32" s="105"/>
      <c r="O32" s="105"/>
      <c r="P32" s="105"/>
      <c r="Q32" s="105"/>
      <c r="R32" s="105"/>
      <c r="S32" s="105"/>
      <c r="T32" s="105"/>
    </row>
    <row r="33" spans="2:20" ht="14.25">
      <c r="B33" s="109"/>
      <c r="C33" s="109" t="s">
        <v>23</v>
      </c>
      <c r="D33" s="125">
        <v>23.397368341707445</v>
      </c>
      <c r="E33" s="125">
        <v>384.3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</row>
    <row r="34" spans="2:20" ht="14.25">
      <c r="B34" s="109"/>
      <c r="C34" s="109" t="s">
        <v>24</v>
      </c>
      <c r="D34" s="125">
        <v>20.272596935593803</v>
      </c>
      <c r="E34" s="125">
        <v>244.8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2:20" ht="14.25">
      <c r="B35" s="109"/>
      <c r="C35" s="109" t="s">
        <v>25</v>
      </c>
      <c r="D35" s="125">
        <v>20.8</v>
      </c>
      <c r="E35" s="125">
        <v>289.7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</row>
    <row r="36" spans="2:20" ht="14.25">
      <c r="B36" s="109"/>
      <c r="C36" s="109" t="s">
        <v>26</v>
      </c>
      <c r="D36" s="125">
        <v>21.2</v>
      </c>
      <c r="E36" s="125">
        <v>272.9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</row>
    <row r="37" spans="2:20" ht="14.25">
      <c r="B37" s="109"/>
      <c r="C37" s="109" t="s">
        <v>27</v>
      </c>
      <c r="D37" s="125">
        <v>23.2</v>
      </c>
      <c r="E37" s="125">
        <v>380.7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</row>
    <row r="38" spans="2:20" ht="14.25">
      <c r="B38" s="109"/>
      <c r="C38" s="109" t="s">
        <v>28</v>
      </c>
      <c r="D38" s="125">
        <v>24.9</v>
      </c>
      <c r="E38" s="125">
        <v>432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</row>
    <row r="39" spans="2:20" ht="15" thickBot="1">
      <c r="B39" s="111"/>
      <c r="C39" s="111" t="s">
        <v>29</v>
      </c>
      <c r="D39" s="126">
        <v>26.8</v>
      </c>
      <c r="E39" s="126">
        <v>527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</row>
    <row r="40" spans="2:20" ht="12.75">
      <c r="B40" s="317"/>
      <c r="C40" s="317"/>
      <c r="D40" s="318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2:20" ht="12.75">
      <c r="B41" s="317"/>
      <c r="C41" s="317"/>
      <c r="D41" s="318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2:20" ht="12.75">
      <c r="B42" s="317"/>
      <c r="C42" s="317"/>
      <c r="D42" s="318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2:20" ht="12.75">
      <c r="B43" s="317"/>
      <c r="C43" s="317"/>
      <c r="D43" s="318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2:20" ht="12.75">
      <c r="B44" s="317"/>
      <c r="C44" s="317"/>
      <c r="D44" s="318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2:20" ht="12.75">
      <c r="B45" s="317"/>
      <c r="C45" s="317"/>
      <c r="D45" s="318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</sheetData>
  <sheetProtection password="ED7E" sheet="1" objects="1" scenarios="1"/>
  <mergeCells count="5">
    <mergeCell ref="H21:M28"/>
    <mergeCell ref="B2:B3"/>
    <mergeCell ref="C2:C3"/>
    <mergeCell ref="D2:D3"/>
    <mergeCell ref="E2:E3"/>
  </mergeCells>
  <printOptions/>
  <pageMargins left="0.984251968503937" right="0.7874015748031497" top="0.984251968503937" bottom="0.7874015748031497" header="0.5118110236220472" footer="0.5118110236220472"/>
  <pageSetup horizontalDpi="300" verticalDpi="300" orientation="landscape" paperSize="9" scale="85" r:id="rId4"/>
  <headerFooter alignWithMargins="0">
    <oddFooter>&amp;LPROCEL&amp;C&amp;D&amp;R&amp;P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Aquiles</cp:lastModifiedBy>
  <cp:lastPrinted>2002-03-18T19:02:34Z</cp:lastPrinted>
  <dcterms:created xsi:type="dcterms:W3CDTF">2001-05-02T08:17:29Z</dcterms:created>
  <dcterms:modified xsi:type="dcterms:W3CDTF">2012-04-23T13:08:41Z</dcterms:modified>
  <cp:category/>
  <cp:version/>
  <cp:contentType/>
  <cp:contentStatus/>
</cp:coreProperties>
</file>