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Margarete\disciplinas\2016_1\les667\FINANCEIRO\"/>
    </mc:Choice>
  </mc:AlternateContent>
  <bookViews>
    <workbookView xWindow="480" yWindow="45" windowWidth="22995" windowHeight="10035" activeTab="3"/>
  </bookViews>
  <sheets>
    <sheet name="Exercio1_Avista(aula)" sheetId="5" r:id="rId1"/>
    <sheet name="Exerc2_APrazo(aula)" sheetId="4" r:id="rId2"/>
    <sheet name="Exercicio_CASA(tarefa)" sheetId="6" r:id="rId3"/>
    <sheet name="MELHOR" sheetId="7" r:id="rId4"/>
  </sheets>
  <calcPr calcId="152511"/>
</workbook>
</file>

<file path=xl/calcChain.xml><?xml version="1.0" encoding="utf-8"?>
<calcChain xmlns="http://schemas.openxmlformats.org/spreadsheetml/2006/main">
  <c r="D23" i="4" l="1"/>
  <c r="C4" i="7" l="1"/>
  <c r="N44" i="6" l="1"/>
  <c r="L44" i="6"/>
  <c r="N43" i="6"/>
  <c r="L43" i="6"/>
  <c r="N42" i="6"/>
  <c r="L42" i="6"/>
  <c r="N41" i="6"/>
  <c r="L41" i="6"/>
  <c r="N40" i="6"/>
  <c r="L40" i="6"/>
  <c r="N39" i="6"/>
  <c r="L39" i="6"/>
  <c r="N38" i="6"/>
  <c r="L38" i="6"/>
  <c r="N37" i="6"/>
  <c r="L37" i="6"/>
  <c r="N36" i="6"/>
  <c r="L36" i="6"/>
  <c r="N35" i="6"/>
  <c r="L35" i="6"/>
  <c r="N34" i="6"/>
  <c r="L34" i="6"/>
  <c r="N33" i="6"/>
  <c r="L33" i="6"/>
  <c r="N32" i="6"/>
  <c r="L32" i="6"/>
  <c r="N31" i="6"/>
  <c r="L31" i="6"/>
  <c r="N30" i="6"/>
  <c r="L30" i="6"/>
  <c r="N29" i="6"/>
  <c r="L29" i="6"/>
  <c r="N28" i="6"/>
  <c r="L28" i="6"/>
  <c r="N27" i="6"/>
  <c r="L27" i="6"/>
  <c r="N26" i="6"/>
  <c r="L26" i="6"/>
  <c r="N25" i="6"/>
  <c r="L25" i="6"/>
  <c r="N24" i="6"/>
  <c r="L24" i="6"/>
  <c r="N23" i="6"/>
  <c r="L23" i="6"/>
  <c r="N22" i="6"/>
  <c r="L22" i="6"/>
  <c r="N21" i="6"/>
  <c r="L21" i="6"/>
  <c r="C21" i="6"/>
  <c r="C22" i="6" s="1"/>
  <c r="F20" i="6"/>
  <c r="B18" i="6"/>
  <c r="D17" i="6"/>
  <c r="D13" i="6"/>
  <c r="D9" i="6"/>
  <c r="D20" i="6"/>
  <c r="D21" i="6" l="1"/>
  <c r="G20" i="6"/>
  <c r="J22" i="6"/>
  <c r="I22" i="6"/>
  <c r="J21" i="6"/>
  <c r="J18" i="6" s="1"/>
  <c r="J17" i="6" s="1"/>
  <c r="F21" i="6"/>
  <c r="I21" i="6"/>
  <c r="I18" i="6" s="1"/>
  <c r="I17" i="6" s="1"/>
  <c r="E21" i="6"/>
  <c r="F22" i="6" s="1"/>
  <c r="D22" i="6"/>
  <c r="E22" i="6" s="1"/>
  <c r="E20" i="6"/>
  <c r="C23" i="6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33" i="5"/>
  <c r="L33" i="5"/>
  <c r="N32" i="5"/>
  <c r="L32" i="5"/>
  <c r="N31" i="5"/>
  <c r="L31" i="5"/>
  <c r="N30" i="5"/>
  <c r="L30" i="5"/>
  <c r="N29" i="5"/>
  <c r="L29" i="5"/>
  <c r="N28" i="5"/>
  <c r="L28" i="5"/>
  <c r="N27" i="5"/>
  <c r="L27" i="5"/>
  <c r="N26" i="5"/>
  <c r="L26" i="5"/>
  <c r="N25" i="5"/>
  <c r="L25" i="5"/>
  <c r="N24" i="5"/>
  <c r="L24" i="5"/>
  <c r="N23" i="5"/>
  <c r="L23" i="5"/>
  <c r="N22" i="5"/>
  <c r="L22" i="5"/>
  <c r="N21" i="5"/>
  <c r="L21" i="5"/>
  <c r="J21" i="5"/>
  <c r="J18" i="5" s="1"/>
  <c r="J17" i="5" s="1"/>
  <c r="C21" i="5"/>
  <c r="C22" i="5" s="1"/>
  <c r="I22" i="5" s="1"/>
  <c r="F20" i="5"/>
  <c r="B18" i="5"/>
  <c r="D17" i="5"/>
  <c r="D13" i="5"/>
  <c r="D9" i="5"/>
  <c r="B6" i="5"/>
  <c r="I21" i="5" l="1"/>
  <c r="I18" i="5" s="1"/>
  <c r="I17" i="5" s="1"/>
  <c r="F21" i="5"/>
  <c r="G21" i="6"/>
  <c r="K21" i="6" s="1"/>
  <c r="G22" i="6"/>
  <c r="K22" i="6" s="1"/>
  <c r="J23" i="6"/>
  <c r="F23" i="6"/>
  <c r="I23" i="6"/>
  <c r="C24" i="6"/>
  <c r="D23" i="6"/>
  <c r="E23" i="6" s="1"/>
  <c r="H20" i="6"/>
  <c r="E20" i="5"/>
  <c r="D20" i="5"/>
  <c r="J22" i="5"/>
  <c r="C23" i="5"/>
  <c r="L44" i="4"/>
  <c r="L43" i="4"/>
  <c r="L42" i="4"/>
  <c r="L41" i="4"/>
  <c r="L40" i="4"/>
  <c r="L39" i="4"/>
  <c r="L38" i="4"/>
  <c r="L37" i="4"/>
  <c r="L36" i="4"/>
  <c r="L35" i="4"/>
  <c r="L34" i="4"/>
  <c r="N33" i="4"/>
  <c r="L32" i="4"/>
  <c r="N31" i="4"/>
  <c r="C21" i="4"/>
  <c r="C22" i="4" s="1"/>
  <c r="F20" i="4"/>
  <c r="B18" i="4"/>
  <c r="D17" i="4"/>
  <c r="D13" i="4"/>
  <c r="D9" i="4"/>
  <c r="E20" i="4"/>
  <c r="H21" i="6" l="1"/>
  <c r="M21" i="6"/>
  <c r="M22" i="6" s="1"/>
  <c r="H22" i="6"/>
  <c r="J24" i="6"/>
  <c r="F24" i="6"/>
  <c r="I24" i="6"/>
  <c r="D24" i="6"/>
  <c r="E24" i="6" s="1"/>
  <c r="C25" i="6"/>
  <c r="G23" i="6"/>
  <c r="D21" i="5"/>
  <c r="G20" i="5"/>
  <c r="J23" i="5"/>
  <c r="C24" i="5"/>
  <c r="I23" i="5"/>
  <c r="N32" i="4"/>
  <c r="J21" i="4"/>
  <c r="N40" i="4"/>
  <c r="N39" i="4"/>
  <c r="D20" i="4"/>
  <c r="D21" i="4" s="1"/>
  <c r="N36" i="4"/>
  <c r="N44" i="4"/>
  <c r="N35" i="4"/>
  <c r="N43" i="4"/>
  <c r="N37" i="4"/>
  <c r="N41" i="4"/>
  <c r="N34" i="4"/>
  <c r="N38" i="4"/>
  <c r="N42" i="4"/>
  <c r="J22" i="4"/>
  <c r="E21" i="4"/>
  <c r="F22" i="4" s="1"/>
  <c r="L31" i="4"/>
  <c r="F21" i="4"/>
  <c r="C23" i="4"/>
  <c r="L33" i="4"/>
  <c r="G21" i="5" l="1"/>
  <c r="E21" i="5"/>
  <c r="F22" i="5" s="1"/>
  <c r="D22" i="5"/>
  <c r="D23" i="5" s="1"/>
  <c r="G24" i="6"/>
  <c r="K24" i="6" s="1"/>
  <c r="M23" i="6"/>
  <c r="H23" i="6"/>
  <c r="K23" i="6"/>
  <c r="J25" i="6"/>
  <c r="F25" i="6"/>
  <c r="I25" i="6"/>
  <c r="D25" i="6"/>
  <c r="E25" i="6" s="1"/>
  <c r="C26" i="6"/>
  <c r="H21" i="5"/>
  <c r="M21" i="5"/>
  <c r="K21" i="5"/>
  <c r="H20" i="5"/>
  <c r="J24" i="5"/>
  <c r="C25" i="5"/>
  <c r="I24" i="5"/>
  <c r="D22" i="4"/>
  <c r="E22" i="4" s="1"/>
  <c r="F23" i="4" s="1"/>
  <c r="G20" i="4"/>
  <c r="H20" i="4" s="1"/>
  <c r="J23" i="4"/>
  <c r="C24" i="4"/>
  <c r="G21" i="4"/>
  <c r="E23" i="5" l="1"/>
  <c r="F24" i="5" s="1"/>
  <c r="E22" i="5"/>
  <c r="F23" i="5" s="1"/>
  <c r="G23" i="5" s="1"/>
  <c r="K23" i="5" s="1"/>
  <c r="G22" i="5"/>
  <c r="D24" i="5"/>
  <c r="E24" i="5" s="1"/>
  <c r="F25" i="5" s="1"/>
  <c r="H24" i="6"/>
  <c r="M24" i="6"/>
  <c r="J26" i="6"/>
  <c r="F26" i="6"/>
  <c r="I26" i="6"/>
  <c r="C27" i="6"/>
  <c r="D26" i="6"/>
  <c r="E26" i="6" s="1"/>
  <c r="G25" i="6"/>
  <c r="J25" i="5"/>
  <c r="C26" i="5"/>
  <c r="I25" i="5"/>
  <c r="E23" i="4"/>
  <c r="F24" i="4" s="1"/>
  <c r="G22" i="4"/>
  <c r="H22" i="4" s="1"/>
  <c r="M21" i="4"/>
  <c r="H21" i="4"/>
  <c r="C25" i="4"/>
  <c r="J24" i="4"/>
  <c r="M22" i="4" l="1"/>
  <c r="D25" i="5"/>
  <c r="D26" i="5" s="1"/>
  <c r="G24" i="5"/>
  <c r="H24" i="5" s="1"/>
  <c r="H23" i="5"/>
  <c r="M22" i="5"/>
  <c r="M23" i="5" s="1"/>
  <c r="K22" i="5"/>
  <c r="H22" i="5"/>
  <c r="J27" i="6"/>
  <c r="F27" i="6"/>
  <c r="I27" i="6"/>
  <c r="C28" i="6"/>
  <c r="D27" i="6"/>
  <c r="E27" i="6" s="1"/>
  <c r="M25" i="6"/>
  <c r="H25" i="6"/>
  <c r="K25" i="6"/>
  <c r="G26" i="6"/>
  <c r="G25" i="5"/>
  <c r="K24" i="5"/>
  <c r="J26" i="5"/>
  <c r="C27" i="5"/>
  <c r="I26" i="5"/>
  <c r="G23" i="4"/>
  <c r="M23" i="4" s="1"/>
  <c r="D24" i="4"/>
  <c r="E24" i="4" s="1"/>
  <c r="F25" i="4" s="1"/>
  <c r="C26" i="4"/>
  <c r="J25" i="4"/>
  <c r="M24" i="5" l="1"/>
  <c r="H23" i="4"/>
  <c r="E25" i="5"/>
  <c r="F26" i="5" s="1"/>
  <c r="G26" i="5" s="1"/>
  <c r="M26" i="6"/>
  <c r="H26" i="6"/>
  <c r="K26" i="6"/>
  <c r="J28" i="6"/>
  <c r="F28" i="6"/>
  <c r="I28" i="6"/>
  <c r="D28" i="6"/>
  <c r="E28" i="6" s="1"/>
  <c r="C29" i="6"/>
  <c r="G27" i="6"/>
  <c r="J27" i="5"/>
  <c r="C28" i="5"/>
  <c r="D27" i="5"/>
  <c r="I27" i="5"/>
  <c r="M25" i="5"/>
  <c r="H25" i="5"/>
  <c r="K25" i="5"/>
  <c r="G24" i="4"/>
  <c r="M24" i="4" s="1"/>
  <c r="D25" i="4"/>
  <c r="E25" i="4" s="1"/>
  <c r="F26" i="4" s="1"/>
  <c r="C27" i="4"/>
  <c r="J26" i="4"/>
  <c r="H26" i="5" l="1"/>
  <c r="K26" i="5"/>
  <c r="E27" i="5"/>
  <c r="M26" i="5"/>
  <c r="E26" i="5"/>
  <c r="F27" i="5" s="1"/>
  <c r="H24" i="4"/>
  <c r="M27" i="6"/>
  <c r="H27" i="6"/>
  <c r="K27" i="6"/>
  <c r="J29" i="6"/>
  <c r="F29" i="6"/>
  <c r="I29" i="6"/>
  <c r="D29" i="6"/>
  <c r="E29" i="6" s="1"/>
  <c r="C30" i="6"/>
  <c r="G28" i="6"/>
  <c r="J28" i="5"/>
  <c r="F28" i="5"/>
  <c r="C29" i="5"/>
  <c r="D28" i="5"/>
  <c r="E28" i="5" s="1"/>
  <c r="I28" i="5"/>
  <c r="G27" i="5"/>
  <c r="D26" i="4"/>
  <c r="E26" i="4" s="1"/>
  <c r="F27" i="4" s="1"/>
  <c r="G25" i="4"/>
  <c r="H25" i="4" s="1"/>
  <c r="C28" i="4"/>
  <c r="J27" i="4"/>
  <c r="M28" i="6" l="1"/>
  <c r="H28" i="6"/>
  <c r="K28" i="6"/>
  <c r="J30" i="6"/>
  <c r="F30" i="6"/>
  <c r="I30" i="6"/>
  <c r="C31" i="6"/>
  <c r="D30" i="6"/>
  <c r="E30" i="6" s="1"/>
  <c r="G29" i="6"/>
  <c r="M27" i="5"/>
  <c r="H27" i="5"/>
  <c r="K27" i="5"/>
  <c r="J29" i="5"/>
  <c r="F29" i="5"/>
  <c r="C30" i="5"/>
  <c r="I29" i="5"/>
  <c r="D29" i="5"/>
  <c r="E29" i="5" s="1"/>
  <c r="G28" i="5"/>
  <c r="M25" i="4"/>
  <c r="G26" i="4"/>
  <c r="H26" i="4" s="1"/>
  <c r="D27" i="4"/>
  <c r="E27" i="4" s="1"/>
  <c r="F28" i="4" s="1"/>
  <c r="C29" i="4"/>
  <c r="J28" i="4"/>
  <c r="M26" i="4" l="1"/>
  <c r="G30" i="6"/>
  <c r="J31" i="6"/>
  <c r="F31" i="6"/>
  <c r="I31" i="6"/>
  <c r="C32" i="6"/>
  <c r="D31" i="6"/>
  <c r="E31" i="6" s="1"/>
  <c r="M29" i="6"/>
  <c r="H29" i="6"/>
  <c r="K29" i="6"/>
  <c r="H28" i="5"/>
  <c r="M28" i="5"/>
  <c r="K28" i="5"/>
  <c r="J30" i="5"/>
  <c r="F30" i="5"/>
  <c r="C31" i="5"/>
  <c r="D30" i="5"/>
  <c r="E30" i="5" s="1"/>
  <c r="I30" i="5"/>
  <c r="G29" i="5"/>
  <c r="G27" i="4"/>
  <c r="H27" i="4" s="1"/>
  <c r="D28" i="4"/>
  <c r="E28" i="4" s="1"/>
  <c r="F29" i="4" s="1"/>
  <c r="C30" i="4"/>
  <c r="J29" i="4"/>
  <c r="G30" i="5" l="1"/>
  <c r="M30" i="6"/>
  <c r="H30" i="6"/>
  <c r="K30" i="6"/>
  <c r="J32" i="6"/>
  <c r="F32" i="6"/>
  <c r="I32" i="6"/>
  <c r="D32" i="6"/>
  <c r="E32" i="6" s="1"/>
  <c r="C33" i="6"/>
  <c r="G31" i="6"/>
  <c r="H29" i="5"/>
  <c r="M29" i="5"/>
  <c r="K29" i="5"/>
  <c r="J31" i="5"/>
  <c r="F31" i="5"/>
  <c r="C32" i="5"/>
  <c r="D31" i="5"/>
  <c r="E31" i="5" s="1"/>
  <c r="I31" i="5"/>
  <c r="M27" i="4"/>
  <c r="G28" i="4"/>
  <c r="D29" i="4"/>
  <c r="E29" i="4" s="1"/>
  <c r="F30" i="4" s="1"/>
  <c r="C31" i="4"/>
  <c r="J30" i="4"/>
  <c r="M30" i="5" l="1"/>
  <c r="K30" i="5"/>
  <c r="H30" i="5"/>
  <c r="M31" i="6"/>
  <c r="H31" i="6"/>
  <c r="K31" i="6"/>
  <c r="J33" i="6"/>
  <c r="F33" i="6"/>
  <c r="I33" i="6"/>
  <c r="D33" i="6"/>
  <c r="E33" i="6" s="1"/>
  <c r="C34" i="6"/>
  <c r="G32" i="6"/>
  <c r="J32" i="5"/>
  <c r="F32" i="5"/>
  <c r="C33" i="5"/>
  <c r="I32" i="5"/>
  <c r="D32" i="5"/>
  <c r="E32" i="5" s="1"/>
  <c r="G31" i="5"/>
  <c r="G29" i="4"/>
  <c r="H29" i="4" s="1"/>
  <c r="D30" i="4"/>
  <c r="E30" i="4" s="1"/>
  <c r="F31" i="4" s="1"/>
  <c r="H28" i="4"/>
  <c r="M28" i="4"/>
  <c r="I31" i="4"/>
  <c r="C32" i="4"/>
  <c r="J31" i="4"/>
  <c r="G33" i="6" l="1"/>
  <c r="K33" i="6" s="1"/>
  <c r="M32" i="6"/>
  <c r="H32" i="6"/>
  <c r="K32" i="6"/>
  <c r="J34" i="6"/>
  <c r="F34" i="6"/>
  <c r="I34" i="6"/>
  <c r="C35" i="6"/>
  <c r="D34" i="6"/>
  <c r="E34" i="6" s="1"/>
  <c r="M31" i="5"/>
  <c r="H31" i="5"/>
  <c r="K31" i="5"/>
  <c r="J33" i="5"/>
  <c r="F33" i="5"/>
  <c r="C34" i="5"/>
  <c r="I33" i="5"/>
  <c r="D33" i="5"/>
  <c r="E33" i="5" s="1"/>
  <c r="G32" i="5"/>
  <c r="M29" i="4"/>
  <c r="G30" i="4"/>
  <c r="H30" i="4" s="1"/>
  <c r="D31" i="4"/>
  <c r="E31" i="4" s="1"/>
  <c r="F32" i="4" s="1"/>
  <c r="C33" i="4"/>
  <c r="J32" i="4"/>
  <c r="I32" i="4"/>
  <c r="G31" i="4" l="1"/>
  <c r="K31" i="4" s="1"/>
  <c r="H33" i="6"/>
  <c r="M33" i="6"/>
  <c r="G34" i="6"/>
  <c r="J35" i="6"/>
  <c r="F35" i="6"/>
  <c r="I35" i="6"/>
  <c r="C36" i="6"/>
  <c r="D35" i="6"/>
  <c r="E35" i="6" s="1"/>
  <c r="G33" i="5"/>
  <c r="H32" i="5"/>
  <c r="M32" i="5"/>
  <c r="K32" i="5"/>
  <c r="J34" i="5"/>
  <c r="F34" i="5"/>
  <c r="C35" i="5"/>
  <c r="D34" i="5"/>
  <c r="E34" i="5" s="1"/>
  <c r="I34" i="5"/>
  <c r="M30" i="4"/>
  <c r="D32" i="4"/>
  <c r="E32" i="4" s="1"/>
  <c r="F33" i="4" s="1"/>
  <c r="I33" i="4"/>
  <c r="C34" i="4"/>
  <c r="J33" i="4"/>
  <c r="H31" i="4" l="1"/>
  <c r="M31" i="4"/>
  <c r="J36" i="6"/>
  <c r="F36" i="6"/>
  <c r="I36" i="6"/>
  <c r="D36" i="6"/>
  <c r="E36" i="6" s="1"/>
  <c r="C37" i="6"/>
  <c r="G35" i="6"/>
  <c r="M34" i="6"/>
  <c r="H34" i="6"/>
  <c r="K34" i="6"/>
  <c r="J35" i="5"/>
  <c r="F35" i="5"/>
  <c r="C36" i="5"/>
  <c r="D35" i="5"/>
  <c r="E35" i="5" s="1"/>
  <c r="I35" i="5"/>
  <c r="G34" i="5"/>
  <c r="H33" i="5"/>
  <c r="M33" i="5"/>
  <c r="K33" i="5"/>
  <c r="D33" i="4"/>
  <c r="E33" i="4" s="1"/>
  <c r="F34" i="4" s="1"/>
  <c r="G32" i="4"/>
  <c r="K32" i="4" s="1"/>
  <c r="I34" i="4"/>
  <c r="C35" i="4"/>
  <c r="J34" i="4"/>
  <c r="M32" i="4" l="1"/>
  <c r="M35" i="6"/>
  <c r="H35" i="6"/>
  <c r="K35" i="6"/>
  <c r="J37" i="6"/>
  <c r="F37" i="6"/>
  <c r="I37" i="6"/>
  <c r="D37" i="6"/>
  <c r="E37" i="6" s="1"/>
  <c r="C38" i="6"/>
  <c r="G36" i="6"/>
  <c r="J36" i="5"/>
  <c r="F36" i="5"/>
  <c r="C37" i="5"/>
  <c r="D36" i="5"/>
  <c r="E36" i="5" s="1"/>
  <c r="I36" i="5"/>
  <c r="G35" i="5"/>
  <c r="H34" i="5"/>
  <c r="M34" i="5"/>
  <c r="K34" i="5"/>
  <c r="H32" i="4"/>
  <c r="D34" i="4"/>
  <c r="E34" i="4" s="1"/>
  <c r="F35" i="4" s="1"/>
  <c r="G33" i="4"/>
  <c r="M33" i="4" s="1"/>
  <c r="C36" i="4"/>
  <c r="I35" i="4"/>
  <c r="J35" i="4"/>
  <c r="G34" i="4" l="1"/>
  <c r="M34" i="4" s="1"/>
  <c r="M36" i="6"/>
  <c r="H36" i="6"/>
  <c r="K36" i="6"/>
  <c r="J38" i="6"/>
  <c r="F38" i="6"/>
  <c r="I38" i="6"/>
  <c r="C39" i="6"/>
  <c r="D38" i="6"/>
  <c r="E38" i="6" s="1"/>
  <c r="G37" i="6"/>
  <c r="J37" i="5"/>
  <c r="F37" i="5"/>
  <c r="C38" i="5"/>
  <c r="I37" i="5"/>
  <c r="D37" i="5"/>
  <c r="E37" i="5" s="1"/>
  <c r="G36" i="5"/>
  <c r="M35" i="5"/>
  <c r="H35" i="5"/>
  <c r="K35" i="5"/>
  <c r="D35" i="4"/>
  <c r="E35" i="4" s="1"/>
  <c r="F36" i="4" s="1"/>
  <c r="K33" i="4"/>
  <c r="H33" i="4"/>
  <c r="H34" i="4"/>
  <c r="K34" i="4"/>
  <c r="I36" i="4"/>
  <c r="C37" i="4"/>
  <c r="J36" i="4"/>
  <c r="J39" i="6" l="1"/>
  <c r="F39" i="6"/>
  <c r="I39" i="6"/>
  <c r="C40" i="6"/>
  <c r="D39" i="6"/>
  <c r="E39" i="6" s="1"/>
  <c r="M37" i="6"/>
  <c r="H37" i="6"/>
  <c r="K37" i="6"/>
  <c r="G38" i="6"/>
  <c r="J38" i="5"/>
  <c r="F38" i="5"/>
  <c r="I38" i="5"/>
  <c r="C39" i="5"/>
  <c r="D38" i="5"/>
  <c r="E38" i="5" s="1"/>
  <c r="G37" i="5"/>
  <c r="H36" i="5"/>
  <c r="M36" i="5"/>
  <c r="K36" i="5"/>
  <c r="D36" i="4"/>
  <c r="E36" i="4" s="1"/>
  <c r="F37" i="4" s="1"/>
  <c r="G35" i="4"/>
  <c r="H35" i="4" s="1"/>
  <c r="C38" i="4"/>
  <c r="I37" i="4"/>
  <c r="J37" i="4"/>
  <c r="M38" i="6" l="1"/>
  <c r="H38" i="6"/>
  <c r="K38" i="6"/>
  <c r="J40" i="6"/>
  <c r="F40" i="6"/>
  <c r="I40" i="6"/>
  <c r="D40" i="6"/>
  <c r="E40" i="6" s="1"/>
  <c r="C41" i="6"/>
  <c r="G39" i="6"/>
  <c r="G38" i="5"/>
  <c r="H37" i="5"/>
  <c r="M37" i="5"/>
  <c r="K37" i="5"/>
  <c r="J39" i="5"/>
  <c r="F39" i="5"/>
  <c r="C40" i="5"/>
  <c r="I39" i="5"/>
  <c r="D39" i="5"/>
  <c r="E39" i="5" s="1"/>
  <c r="D37" i="4"/>
  <c r="E37" i="4" s="1"/>
  <c r="F38" i="4" s="1"/>
  <c r="G36" i="4"/>
  <c r="K36" i="4" s="1"/>
  <c r="K35" i="4"/>
  <c r="M35" i="4"/>
  <c r="I38" i="4"/>
  <c r="C39" i="4"/>
  <c r="J38" i="4"/>
  <c r="D38" i="4"/>
  <c r="E38" i="4" s="1"/>
  <c r="H36" i="4" l="1"/>
  <c r="M39" i="6"/>
  <c r="H39" i="6"/>
  <c r="K39" i="6"/>
  <c r="J41" i="6"/>
  <c r="F41" i="6"/>
  <c r="I41" i="6"/>
  <c r="D41" i="6"/>
  <c r="E41" i="6" s="1"/>
  <c r="C42" i="6"/>
  <c r="G40" i="6"/>
  <c r="J40" i="5"/>
  <c r="F40" i="5"/>
  <c r="I40" i="5"/>
  <c r="C41" i="5"/>
  <c r="D40" i="5"/>
  <c r="E40" i="5" s="1"/>
  <c r="G39" i="5"/>
  <c r="M38" i="5"/>
  <c r="H38" i="5"/>
  <c r="K38" i="5"/>
  <c r="M36" i="4"/>
  <c r="G37" i="4"/>
  <c r="M37" i="4" s="1"/>
  <c r="G38" i="4"/>
  <c r="C40" i="4"/>
  <c r="I39" i="4"/>
  <c r="F39" i="4"/>
  <c r="J39" i="4"/>
  <c r="D39" i="4"/>
  <c r="E39" i="4" s="1"/>
  <c r="K37" i="4" l="1"/>
  <c r="H37" i="4"/>
  <c r="M40" i="6"/>
  <c r="H40" i="6"/>
  <c r="K40" i="6"/>
  <c r="J42" i="6"/>
  <c r="F42" i="6"/>
  <c r="I42" i="6"/>
  <c r="D42" i="6"/>
  <c r="E42" i="6" s="1"/>
  <c r="C43" i="6"/>
  <c r="G41" i="6"/>
  <c r="G40" i="5"/>
  <c r="M39" i="5"/>
  <c r="H39" i="5"/>
  <c r="K39" i="5"/>
  <c r="J41" i="5"/>
  <c r="F41" i="5"/>
  <c r="C42" i="5"/>
  <c r="I41" i="5"/>
  <c r="D41" i="5"/>
  <c r="E41" i="5" s="1"/>
  <c r="G39" i="4"/>
  <c r="J40" i="4"/>
  <c r="D40" i="4"/>
  <c r="E40" i="4" s="1"/>
  <c r="I40" i="4"/>
  <c r="C41" i="4"/>
  <c r="F40" i="4"/>
  <c r="M38" i="4"/>
  <c r="H38" i="4"/>
  <c r="K38" i="4"/>
  <c r="M41" i="6" l="1"/>
  <c r="H41" i="6"/>
  <c r="K41" i="6"/>
  <c r="J43" i="6"/>
  <c r="F43" i="6"/>
  <c r="I43" i="6"/>
  <c r="D43" i="6"/>
  <c r="E43" i="6" s="1"/>
  <c r="C44" i="6"/>
  <c r="G42" i="6"/>
  <c r="G41" i="5"/>
  <c r="J42" i="5"/>
  <c r="F42" i="5"/>
  <c r="I42" i="5"/>
  <c r="C43" i="5"/>
  <c r="D42" i="5"/>
  <c r="E42" i="5" s="1"/>
  <c r="M40" i="5"/>
  <c r="H40" i="5"/>
  <c r="K40" i="5"/>
  <c r="G40" i="4"/>
  <c r="F41" i="4"/>
  <c r="C42" i="4"/>
  <c r="I41" i="4"/>
  <c r="J41" i="4"/>
  <c r="D41" i="4"/>
  <c r="E41" i="4" s="1"/>
  <c r="M39" i="4"/>
  <c r="H39" i="4"/>
  <c r="K39" i="4"/>
  <c r="M42" i="6" l="1"/>
  <c r="H42" i="6"/>
  <c r="K42" i="6"/>
  <c r="J44" i="6"/>
  <c r="F44" i="6"/>
  <c r="I44" i="6"/>
  <c r="D44" i="6"/>
  <c r="E44" i="6" s="1"/>
  <c r="G43" i="6"/>
  <c r="G42" i="5"/>
  <c r="J43" i="5"/>
  <c r="F43" i="5"/>
  <c r="I43" i="5"/>
  <c r="C44" i="5"/>
  <c r="D43" i="5"/>
  <c r="E43" i="5" s="1"/>
  <c r="M41" i="5"/>
  <c r="H41" i="5"/>
  <c r="K41" i="5"/>
  <c r="J42" i="4"/>
  <c r="I42" i="4"/>
  <c r="C43" i="4"/>
  <c r="D42" i="4"/>
  <c r="E42" i="4" s="1"/>
  <c r="F42" i="4"/>
  <c r="G41" i="4"/>
  <c r="M40" i="4"/>
  <c r="H40" i="4"/>
  <c r="K40" i="4"/>
  <c r="M43" i="6" l="1"/>
  <c r="H43" i="6"/>
  <c r="K43" i="6"/>
  <c r="G44" i="6"/>
  <c r="F18" i="6"/>
  <c r="G43" i="5"/>
  <c r="J44" i="5"/>
  <c r="F44" i="5"/>
  <c r="I44" i="5"/>
  <c r="D44" i="5"/>
  <c r="E44" i="5" s="1"/>
  <c r="M42" i="5"/>
  <c r="H42" i="5"/>
  <c r="K42" i="5"/>
  <c r="G42" i="4"/>
  <c r="K42" i="4" s="1"/>
  <c r="F43" i="4"/>
  <c r="C44" i="4"/>
  <c r="I43" i="4"/>
  <c r="J43" i="4"/>
  <c r="D43" i="4"/>
  <c r="E43" i="4" s="1"/>
  <c r="M41" i="4"/>
  <c r="H41" i="4"/>
  <c r="K41" i="4"/>
  <c r="H42" i="4"/>
  <c r="M42" i="4" l="1"/>
  <c r="M44" i="6"/>
  <c r="H44" i="6"/>
  <c r="H18" i="6" s="1"/>
  <c r="H17" i="6" s="1"/>
  <c r="C6" i="7" s="1"/>
  <c r="G18" i="6"/>
  <c r="G17" i="6" s="1"/>
  <c r="K44" i="6"/>
  <c r="G44" i="5"/>
  <c r="F18" i="5"/>
  <c r="M43" i="5"/>
  <c r="H43" i="5"/>
  <c r="K43" i="5"/>
  <c r="I44" i="4"/>
  <c r="J44" i="4"/>
  <c r="J18" i="4" s="1"/>
  <c r="J17" i="4" s="1"/>
  <c r="D44" i="4"/>
  <c r="E44" i="4" s="1"/>
  <c r="F44" i="4"/>
  <c r="G43" i="4"/>
  <c r="M44" i="5" l="1"/>
  <c r="H44" i="5"/>
  <c r="H18" i="5" s="1"/>
  <c r="H17" i="5" s="1"/>
  <c r="G18" i="5"/>
  <c r="G17" i="5" s="1"/>
  <c r="K44" i="5"/>
  <c r="G44" i="4"/>
  <c r="F18" i="4"/>
  <c r="M43" i="4"/>
  <c r="H43" i="4"/>
  <c r="K43" i="4"/>
  <c r="H44" i="4" l="1"/>
  <c r="H18" i="4" s="1"/>
  <c r="M44" i="4"/>
  <c r="G18" i="4"/>
  <c r="G17" i="4" s="1"/>
  <c r="K44" i="4"/>
  <c r="H17" i="4" l="1"/>
  <c r="C5" i="7" s="1"/>
  <c r="K28" i="4" l="1"/>
  <c r="I28" i="4"/>
  <c r="K30" i="4"/>
  <c r="I30" i="4"/>
  <c r="I27" i="4"/>
  <c r="K27" i="4"/>
  <c r="I29" i="4"/>
  <c r="K29" i="4"/>
  <c r="I26" i="4"/>
  <c r="K26" i="4"/>
  <c r="I25" i="4"/>
  <c r="K25" i="4"/>
  <c r="L21" i="4"/>
  <c r="K21" i="4"/>
  <c r="N21" i="4"/>
  <c r="N22" i="4" s="1"/>
  <c r="N23" i="4" s="1"/>
  <c r="N24" i="4" s="1"/>
  <c r="N25" i="4" s="1"/>
  <c r="N26" i="4" s="1"/>
  <c r="N27" i="4" s="1"/>
  <c r="N28" i="4" s="1"/>
  <c r="N29" i="4" s="1"/>
  <c r="N30" i="4" s="1"/>
  <c r="I21" i="4"/>
  <c r="L22" i="4"/>
  <c r="L23" i="4" s="1"/>
  <c r="L24" i="4" s="1"/>
  <c r="L25" i="4" s="1"/>
  <c r="L26" i="4" s="1"/>
  <c r="L27" i="4" s="1"/>
  <c r="L28" i="4" s="1"/>
  <c r="L29" i="4" s="1"/>
  <c r="L30" i="4" s="1"/>
  <c r="I22" i="4"/>
  <c r="K22" i="4"/>
  <c r="K24" i="4"/>
  <c r="I24" i="4"/>
  <c r="K23" i="4"/>
  <c r="I23" i="4"/>
  <c r="I18" i="4" l="1"/>
  <c r="I17" i="4" s="1"/>
</calcChain>
</file>

<file path=xl/comments1.xml><?xml version="1.0" encoding="utf-8"?>
<comments xmlns="http://schemas.openxmlformats.org/spreadsheetml/2006/main">
  <authors>
    <author>Margarete Boteon</author>
    <author>Lucilio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Valor da entrada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Valor total do financiamento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Período que vc não paga as parcelas fixas. Então, você inicia no ano subsequente.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Ano que se inicia o pgto dos juros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Juros nominal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Considerando um juro pré-fixado.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Qto vale essa máquina (estimativa) após a via útil?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Considerar o juros nominal.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I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INVESTIMENTO CAPITALIZADO</t>
        </r>
      </text>
    </comment>
    <comment ref="J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CAPITALIZADO SE FOSSE PAGO TUDO À VISTA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Valor original do financiamento divido por anos de financiamento (descontado o período de carência)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Juros sobre o valor residual do financiamento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Valor da Parcela fixa + Juros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Trata-se de trazer para o presente (jan/2013) o valor do total da parcela a pagar no futuro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Valor Residual do Financiamento x juros (aa)</t>
        </r>
      </text>
    </comment>
  </commentList>
</comments>
</file>

<file path=xl/comments2.xml><?xml version="1.0" encoding="utf-8"?>
<comments xmlns="http://schemas.openxmlformats.org/spreadsheetml/2006/main">
  <authors>
    <author>Margarete Boteon</author>
    <author>Lucilio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Valor da entrada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Valor total do financiamento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Período que vc não paga as parcelas fixas. Então, você inicia no ano subsequente.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Ano que se inicia o pgto dos juros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Juros nominal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Considerando um juro pré-fixado.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Qto vale essa máquina (estimativa) após a via útil?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Considerar o juros nominal.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I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INVESTIMENTO CAPITALIZADO</t>
        </r>
      </text>
    </comment>
    <comment ref="J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CAPITALIZADO SE FOSSE PAGO TUDO À VISTA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Valor original do financiamento divido por anos de financiamento (descontado o período de carência)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Juros sobre o valor residual do financiamento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Valor da Parcela fixa + Juros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Trata-se de trazer para o presente (jan/2013) o valor do total da parcela a pagar no futuro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Valor Residual do Financiamento x juros (aa)</t>
        </r>
      </text>
    </comment>
  </commentList>
</comments>
</file>

<file path=xl/comments3.xml><?xml version="1.0" encoding="utf-8"?>
<comments xmlns="http://schemas.openxmlformats.org/spreadsheetml/2006/main">
  <authors>
    <author>Margarete Boteon</author>
    <author>Lucilio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Valor da entrada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Valor total do financiamento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Período que vc não paga as parcelas fixas. Então, você inicia no ano subsequente.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Ano que se inicia o pgto dos juros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Juros nominal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Considerando um juro pré-fixado.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Qto vale essa máquina (estimativa) após a via útil?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Considerar o juros nominal.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Somente para ter um parâmetro do Custo de Oportunidade e da taxa de juros efetiva anual.</t>
        </r>
      </text>
    </comment>
    <comment ref="I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INVESTIMENTO CAPITALIZADO</t>
        </r>
      </text>
    </comment>
    <comment ref="J18" authorId="1" shapeId="0">
      <text>
        <r>
          <rPr>
            <b/>
            <sz val="8"/>
            <color indexed="81"/>
            <rFont val="Tahoma"/>
            <family val="2"/>
          </rPr>
          <t>Lucilio:</t>
        </r>
        <r>
          <rPr>
            <sz val="8"/>
            <color indexed="81"/>
            <rFont val="Tahoma"/>
            <family val="2"/>
          </rPr>
          <t xml:space="preserve">
SOMA DO CARP CAPITALIZADO SE FOSSE PAGO TUDO À VISTA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Valor original do financiamento divido por anos de financiamento (descontado o período de carência)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Juros sobre o valor residual do financiamento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Valor da Parcela fixa + Juros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Trata-se de trazer para o presente (jan/2013) o valor do total da parcela a pagar no futuro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Valor Residual do Financiamento x juros (aa)</t>
        </r>
      </text>
    </comment>
  </commentList>
</comments>
</file>

<file path=xl/sharedStrings.xml><?xml version="1.0" encoding="utf-8"?>
<sst xmlns="http://schemas.openxmlformats.org/spreadsheetml/2006/main" count="115" uniqueCount="45">
  <si>
    <t>Planilha para análise de financiamento de máquinas e equipamentos</t>
  </si>
  <si>
    <t>Variáveis a serem definidas</t>
  </si>
  <si>
    <t>Item Financiado:</t>
  </si>
  <si>
    <t>COLHEDORA KTR JACTO</t>
  </si>
  <si>
    <t>Valor de entrada:</t>
  </si>
  <si>
    <t>Valor financiado:</t>
  </si>
  <si>
    <t>Valor total do ativo financiado:</t>
  </si>
  <si>
    <t>Valor a vista</t>
  </si>
  <si>
    <t>Prazo do financiamento, em anos:</t>
  </si>
  <si>
    <t>Carências, em anos:</t>
  </si>
  <si>
    <t>Ano de pagamento dos juros:</t>
  </si>
  <si>
    <t>Taxa de juro efetiva anual (%):</t>
  </si>
  <si>
    <t>Inflação média esperada anual (%):</t>
  </si>
  <si>
    <t xml:space="preserve">Vida útil do bem, em anos: </t>
  </si>
  <si>
    <t>Valor do financiamento</t>
  </si>
  <si>
    <t>Valor de sucata (%):</t>
  </si>
  <si>
    <t>Total</t>
  </si>
  <si>
    <t>Valor Presente (VP)</t>
  </si>
  <si>
    <t xml:space="preserve">Custo de oportunidade do proprietário (%): </t>
  </si>
  <si>
    <t>Fator de recuperação do capital (frc):</t>
  </si>
  <si>
    <t>Calendário de Pgtos</t>
  </si>
  <si>
    <t>Prazo do 
Financiamento</t>
  </si>
  <si>
    <t>Valor da Parcela Fixa</t>
  </si>
  <si>
    <t>Valor Residual do Financiamento</t>
  </si>
  <si>
    <t>Juros pagos no período</t>
  </si>
  <si>
    <t>Valor total da parcela</t>
  </si>
  <si>
    <t>Valor presente (VP) da parcela</t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</si>
  <si>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investimento - final</t>
    </r>
  </si>
  <si>
    <r>
      <t xml:space="preserve">Valor capitalizado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com pagto a vista - final</t>
    </r>
  </si>
  <si>
    <r>
      <t>CARP</t>
    </r>
    <r>
      <rPr>
        <b/>
        <sz val="10"/>
        <rFont val="Arial"/>
        <family val="2"/>
      </rPr>
      <t xml:space="preserve"> do bem financiado (-) parcela a pagar</t>
    </r>
  </si>
  <si>
    <r>
      <t xml:space="preserve">Valor acumulado do </t>
    </r>
    <r>
      <rPr>
        <b/>
        <u/>
        <sz val="10"/>
        <rFont val="Arial"/>
        <family val="2"/>
      </rPr>
      <t>CARP</t>
    </r>
    <r>
      <rPr>
        <b/>
        <sz val="10"/>
        <rFont val="Arial"/>
        <family val="2"/>
      </rPr>
      <t xml:space="preserve"> capitalizado</t>
    </r>
  </si>
  <si>
    <t>Valor acumulado da PARCELA capitalizado</t>
  </si>
  <si>
    <r>
      <t>CARP</t>
    </r>
    <r>
      <rPr>
        <b/>
        <sz val="10"/>
        <rFont val="Arial"/>
        <family val="2"/>
      </rPr>
      <t xml:space="preserve"> Financiado (capitalizado) (-) parcela a pagar</t>
    </r>
  </si>
  <si>
    <t>Total de juros</t>
  </si>
  <si>
    <t>Carência:</t>
  </si>
  <si>
    <t>(olhe o calendário de ptgos abaixo)</t>
  </si>
  <si>
    <t>PLANODE FINANCIAMENTO</t>
  </si>
  <si>
    <t>Parcelas</t>
  </si>
  <si>
    <t>inCLUI A ENTRADA DE 80 MIL</t>
  </si>
  <si>
    <t>opção 1</t>
  </si>
  <si>
    <t>opção 2</t>
  </si>
  <si>
    <t>opção 3</t>
  </si>
  <si>
    <t>A melhor opção é dar uma entrada e pagar o restante financiado.</t>
  </si>
  <si>
    <t>Essa é a segunda melhor opção, se não houver como pagar uma parcela, entrada</t>
  </si>
  <si>
    <t>Vale mais a pena financiar, dado que o custo de oportunidade é mais elevado que os juros do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</si>
</sst>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0.00%\ &quot;nominal&quot;"/>
    <numFmt numFmtId="168" formatCode="0.00%\ &quot;real&quot;"/>
    <numFmt numFmtId="169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2"/>
      <color theme="0" tint="-0.49998474074526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i/>
      <sz val="12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16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4" applyNumberFormat="0" applyAlignment="0" applyProtection="0"/>
    <xf numFmtId="0" fontId="13" fillId="0" borderId="9" applyNumberFormat="0" applyFill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23" borderId="0" applyNumberFormat="0" applyBorder="0" applyAlignment="0" applyProtection="0"/>
    <xf numFmtId="0" fontId="14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6" fillId="0" borderId="0" applyNumberFormat="0" applyFill="0" applyBorder="0" applyAlignment="0" applyProtection="0"/>
    <xf numFmtId="0" fontId="16" fillId="24" borderId="10" applyNumberFormat="0" applyFont="0" applyAlignment="0" applyProtection="0"/>
    <xf numFmtId="0" fontId="17" fillId="21" borderId="11" applyNumberForma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0" fontId="0" fillId="2" borderId="0" xfId="0" applyFill="1"/>
    <xf numFmtId="0" fontId="22" fillId="0" borderId="0" xfId="0" applyFont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2" fillId="28" borderId="21" xfId="0" applyFont="1" applyFill="1" applyBorder="1" applyAlignment="1">
      <alignment horizontal="center" vertical="center" wrapText="1"/>
    </xf>
    <xf numFmtId="0" fontId="22" fillId="28" borderId="22" xfId="0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8" borderId="29" xfId="0" applyFont="1" applyFill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center" vertical="center" wrapText="1"/>
    </xf>
    <xf numFmtId="0" fontId="24" fillId="29" borderId="17" xfId="0" applyFont="1" applyFill="1" applyBorder="1" applyAlignment="1">
      <alignment horizontal="center" vertical="center" wrapText="1"/>
    </xf>
    <xf numFmtId="0" fontId="0" fillId="25" borderId="0" xfId="0" applyFill="1"/>
    <xf numFmtId="0" fontId="0" fillId="28" borderId="18" xfId="0" applyFill="1" applyBorder="1"/>
    <xf numFmtId="43" fontId="0" fillId="28" borderId="3" xfId="80" applyFont="1" applyFill="1" applyBorder="1"/>
    <xf numFmtId="43" fontId="0" fillId="28" borderId="15" xfId="80" applyFont="1" applyFill="1" applyBorder="1"/>
    <xf numFmtId="43" fontId="0" fillId="28" borderId="24" xfId="80" applyFont="1" applyFill="1" applyBorder="1"/>
    <xf numFmtId="43" fontId="0" fillId="27" borderId="18" xfId="0" applyNumberFormat="1" applyFill="1" applyBorder="1"/>
    <xf numFmtId="43" fontId="0" fillId="25" borderId="2" xfId="80" applyFont="1" applyFill="1" applyBorder="1"/>
    <xf numFmtId="43" fontId="0" fillId="28" borderId="30" xfId="80" applyFont="1" applyFill="1" applyBorder="1"/>
    <xf numFmtId="43" fontId="0" fillId="28" borderId="34" xfId="80" applyFont="1" applyFill="1" applyBorder="1"/>
    <xf numFmtId="43" fontId="0" fillId="25" borderId="35" xfId="80" applyFont="1" applyFill="1" applyBorder="1"/>
    <xf numFmtId="43" fontId="0" fillId="29" borderId="36" xfId="80" applyFont="1" applyFill="1" applyBorder="1"/>
    <xf numFmtId="43" fontId="0" fillId="28" borderId="12" xfId="80" applyFont="1" applyFill="1" applyBorder="1"/>
    <xf numFmtId="43" fontId="0" fillId="29" borderId="19" xfId="80" applyFont="1" applyFill="1" applyBorder="1"/>
    <xf numFmtId="0" fontId="0" fillId="28" borderId="19" xfId="0" applyFill="1" applyBorder="1"/>
    <xf numFmtId="43" fontId="0" fillId="27" borderId="19" xfId="0" applyNumberFormat="1" applyFill="1" applyBorder="1"/>
    <xf numFmtId="43" fontId="0" fillId="25" borderId="31" xfId="80" applyFont="1" applyFill="1" applyBorder="1"/>
    <xf numFmtId="0" fontId="0" fillId="28" borderId="20" xfId="0" applyFill="1" applyBorder="1"/>
    <xf numFmtId="43" fontId="0" fillId="28" borderId="25" xfId="80" applyFont="1" applyFill="1" applyBorder="1"/>
    <xf numFmtId="43" fontId="0" fillId="28" borderId="26" xfId="80" applyFont="1" applyFill="1" applyBorder="1"/>
    <xf numFmtId="43" fontId="0" fillId="27" borderId="20" xfId="0" applyNumberFormat="1" applyFill="1" applyBorder="1"/>
    <xf numFmtId="43" fontId="0" fillId="25" borderId="13" xfId="80" applyFont="1" applyFill="1" applyBorder="1"/>
    <xf numFmtId="43" fontId="0" fillId="28" borderId="32" xfId="80" applyFont="1" applyFill="1" applyBorder="1"/>
    <xf numFmtId="43" fontId="0" fillId="25" borderId="33" xfId="80" applyFont="1" applyFill="1" applyBorder="1"/>
    <xf numFmtId="43" fontId="0" fillId="29" borderId="20" xfId="80" applyFont="1" applyFill="1" applyBorder="1"/>
    <xf numFmtId="43" fontId="0" fillId="28" borderId="14" xfId="80" applyFont="1" applyFill="1" applyBorder="1"/>
    <xf numFmtId="0" fontId="22" fillId="0" borderId="0" xfId="0" applyFont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43" fontId="0" fillId="2" borderId="0" xfId="0" applyNumberFormat="1" applyFill="1"/>
    <xf numFmtId="0" fontId="22" fillId="2" borderId="0" xfId="0" applyFont="1" applyFill="1" applyAlignment="1">
      <alignment horizontal="center" vertical="center" wrapText="1"/>
    </xf>
    <xf numFmtId="43" fontId="0" fillId="2" borderId="0" xfId="80" applyFont="1" applyFill="1"/>
    <xf numFmtId="17" fontId="0" fillId="2" borderId="0" xfId="0" applyNumberFormat="1" applyFill="1"/>
    <xf numFmtId="0" fontId="29" fillId="25" borderId="27" xfId="0" applyFont="1" applyFill="1" applyBorder="1" applyAlignment="1">
      <alignment vertical="center"/>
    </xf>
    <xf numFmtId="0" fontId="30" fillId="2" borderId="15" xfId="0" applyFont="1" applyFill="1" applyBorder="1"/>
    <xf numFmtId="0" fontId="29" fillId="2" borderId="0" xfId="0" applyFont="1" applyFill="1"/>
    <xf numFmtId="0" fontId="29" fillId="0" borderId="0" xfId="0" applyFont="1"/>
    <xf numFmtId="0" fontId="31" fillId="25" borderId="15" xfId="0" applyFont="1" applyFill="1" applyBorder="1" applyAlignment="1">
      <alignment vertical="center"/>
    </xf>
    <xf numFmtId="9" fontId="30" fillId="2" borderId="15" xfId="0" applyNumberFormat="1" applyFont="1" applyFill="1" applyBorder="1"/>
    <xf numFmtId="7" fontId="29" fillId="2" borderId="0" xfId="0" applyNumberFormat="1" applyFont="1" applyFill="1"/>
    <xf numFmtId="0" fontId="32" fillId="26" borderId="15" xfId="0" applyFont="1" applyFill="1" applyBorder="1" applyAlignment="1">
      <alignment vertical="center"/>
    </xf>
    <xf numFmtId="7" fontId="30" fillId="2" borderId="15" xfId="0" applyNumberFormat="1" applyFont="1" applyFill="1" applyBorder="1"/>
    <xf numFmtId="0" fontId="29" fillId="25" borderId="15" xfId="0" applyFont="1" applyFill="1" applyBorder="1" applyAlignment="1">
      <alignment vertical="center"/>
    </xf>
    <xf numFmtId="0" fontId="33" fillId="2" borderId="0" xfId="77" applyFont="1" applyFill="1" applyAlignment="1" applyProtection="1"/>
    <xf numFmtId="0" fontId="31" fillId="2" borderId="0" xfId="0" applyFont="1" applyFill="1"/>
    <xf numFmtId="0" fontId="31" fillId="2" borderId="0" xfId="0" applyFont="1" applyFill="1" applyAlignment="1">
      <alignment horizontal="center"/>
    </xf>
    <xf numFmtId="0" fontId="31" fillId="30" borderId="0" xfId="0" applyFont="1" applyFill="1"/>
    <xf numFmtId="168" fontId="34" fillId="2" borderId="15" xfId="81" applyNumberFormat="1" applyFont="1" applyFill="1" applyBorder="1" applyAlignment="1">
      <alignment horizontal="left"/>
    </xf>
    <xf numFmtId="43" fontId="31" fillId="0" borderId="15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167" fontId="35" fillId="2" borderId="0" xfId="81" applyNumberFormat="1" applyFont="1" applyFill="1" applyAlignment="1">
      <alignment horizontal="left"/>
    </xf>
    <xf numFmtId="43" fontId="29" fillId="0" borderId="15" xfId="0" applyNumberFormat="1" applyFont="1" applyBorder="1" applyAlignment="1">
      <alignment horizontal="center"/>
    </xf>
    <xf numFmtId="43" fontId="29" fillId="25" borderId="0" xfId="80" applyFont="1" applyFill="1"/>
    <xf numFmtId="43" fontId="23" fillId="26" borderId="37" xfId="0" applyNumberFormat="1" applyFont="1" applyFill="1" applyBorder="1"/>
    <xf numFmtId="43" fontId="23" fillId="26" borderId="16" xfId="0" applyNumberFormat="1" applyFont="1" applyFill="1" applyBorder="1"/>
    <xf numFmtId="0" fontId="37" fillId="2" borderId="15" xfId="0" applyFont="1" applyFill="1" applyBorder="1" applyAlignment="1">
      <alignment vertical="center"/>
    </xf>
    <xf numFmtId="0" fontId="34" fillId="2" borderId="15" xfId="0" applyFont="1" applyFill="1" applyBorder="1" applyAlignment="1">
      <alignment vertical="center"/>
    </xf>
    <xf numFmtId="0" fontId="39" fillId="2" borderId="15" xfId="0" applyFont="1" applyFill="1" applyBorder="1"/>
    <xf numFmtId="7" fontId="39" fillId="2" borderId="15" xfId="0" applyNumberFormat="1" applyFont="1" applyFill="1" applyBorder="1"/>
    <xf numFmtId="0" fontId="22" fillId="31" borderId="15" xfId="0" applyFont="1" applyFill="1" applyBorder="1" applyAlignment="1">
      <alignment horizontal="center" vertical="center" wrapText="1"/>
    </xf>
    <xf numFmtId="17" fontId="0" fillId="31" borderId="15" xfId="0" applyNumberFormat="1" applyFill="1" applyBorder="1"/>
    <xf numFmtId="0" fontId="22" fillId="28" borderId="40" xfId="0" applyFont="1" applyFill="1" applyBorder="1" applyAlignment="1">
      <alignment horizontal="center" vertical="center" wrapText="1"/>
    </xf>
    <xf numFmtId="0" fontId="0" fillId="28" borderId="41" xfId="0" applyFill="1" applyBorder="1"/>
    <xf numFmtId="0" fontId="0" fillId="28" borderId="42" xfId="0" applyFill="1" applyBorder="1"/>
    <xf numFmtId="0" fontId="22" fillId="25" borderId="15" xfId="0" applyFont="1" applyFill="1" applyBorder="1" applyAlignment="1">
      <alignment horizontal="center" vertical="center" wrapText="1"/>
    </xf>
    <xf numFmtId="0" fontId="0" fillId="25" borderId="15" xfId="0" applyFill="1" applyBorder="1"/>
    <xf numFmtId="0" fontId="40" fillId="2" borderId="0" xfId="0" applyFont="1" applyFill="1"/>
    <xf numFmtId="0" fontId="41" fillId="2" borderId="0" xfId="0" applyFont="1" applyFill="1" applyAlignment="1">
      <alignment horizontal="center" vertical="center" wrapText="1"/>
    </xf>
    <xf numFmtId="43" fontId="40" fillId="2" borderId="0" xfId="80" applyFont="1" applyFill="1"/>
    <xf numFmtId="43" fontId="40" fillId="2" borderId="0" xfId="0" applyNumberFormat="1" applyFont="1" applyFill="1"/>
    <xf numFmtId="0" fontId="40" fillId="0" borderId="0" xfId="0" applyFont="1"/>
    <xf numFmtId="0" fontId="36" fillId="2" borderId="15" xfId="0" applyFont="1" applyFill="1" applyBorder="1" applyAlignment="1">
      <alignment horizontal="center"/>
    </xf>
    <xf numFmtId="43" fontId="29" fillId="2" borderId="0" xfId="80" applyFont="1" applyFill="1"/>
    <xf numFmtId="169" fontId="0" fillId="2" borderId="0" xfId="81" applyNumberFormat="1" applyFont="1" applyFill="1"/>
    <xf numFmtId="169" fontId="29" fillId="2" borderId="0" xfId="81" applyNumberFormat="1" applyFont="1" applyFill="1"/>
    <xf numFmtId="43" fontId="29" fillId="32" borderId="15" xfId="0" applyNumberFormat="1" applyFont="1" applyFill="1" applyBorder="1" applyAlignment="1">
      <alignment horizontal="center"/>
    </xf>
    <xf numFmtId="43" fontId="31" fillId="32" borderId="15" xfId="0" applyNumberFormat="1" applyFont="1" applyFill="1" applyBorder="1" applyAlignment="1">
      <alignment horizontal="center"/>
    </xf>
    <xf numFmtId="43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10" fontId="29" fillId="0" borderId="1" xfId="0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/>
    </xf>
    <xf numFmtId="10" fontId="36" fillId="0" borderId="1" xfId="0" applyNumberFormat="1" applyFont="1" applyBorder="1" applyAlignment="1">
      <alignment horizontal="center" vertical="center"/>
    </xf>
    <xf numFmtId="10" fontId="36" fillId="0" borderId="3" xfId="0" applyNumberFormat="1" applyFont="1" applyBorder="1" applyAlignment="1">
      <alignment horizontal="center" vertical="center"/>
    </xf>
    <xf numFmtId="166" fontId="38" fillId="2" borderId="1" xfId="80" applyNumberFormat="1" applyFont="1" applyFill="1" applyBorder="1" applyAlignment="1">
      <alignment horizontal="center" vertical="center"/>
    </xf>
    <xf numFmtId="166" fontId="38" fillId="2" borderId="38" xfId="8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7" fontId="23" fillId="26" borderId="1" xfId="0" applyNumberFormat="1" applyFont="1" applyFill="1" applyBorder="1" applyAlignment="1">
      <alignment horizontal="center" vertical="center"/>
    </xf>
    <xf numFmtId="7" fontId="23" fillId="26" borderId="3" xfId="0" applyNumberFormat="1" applyFont="1" applyFill="1" applyBorder="1" applyAlignment="1">
      <alignment horizontal="center" vertical="center"/>
    </xf>
    <xf numFmtId="0" fontId="23" fillId="26" borderId="0" xfId="0" applyFont="1" applyFill="1" applyAlignment="1">
      <alignment horizontal="center" wrapText="1"/>
    </xf>
    <xf numFmtId="0" fontId="22" fillId="0" borderId="3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7" fontId="29" fillId="0" borderId="1" xfId="0" applyNumberFormat="1" applyFont="1" applyBorder="1" applyAlignment="1">
      <alignment horizontal="center" vertical="center"/>
    </xf>
    <xf numFmtId="7" fontId="29" fillId="0" borderId="3" xfId="0" applyNumberFormat="1" applyFont="1" applyBorder="1" applyAlignment="1">
      <alignment horizontal="center" vertical="center"/>
    </xf>
    <xf numFmtId="10" fontId="34" fillId="2" borderId="1" xfId="0" applyNumberFormat="1" applyFont="1" applyFill="1" applyBorder="1" applyAlignment="1">
      <alignment horizontal="center" vertical="center"/>
    </xf>
    <xf numFmtId="10" fontId="34" fillId="2" borderId="3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8" fontId="29" fillId="2" borderId="0" xfId="0" applyNumberFormat="1" applyFont="1" applyFill="1"/>
    <xf numFmtId="10" fontId="29" fillId="2" borderId="0" xfId="0" applyNumberFormat="1" applyFont="1" applyFill="1"/>
    <xf numFmtId="8" fontId="0" fillId="2" borderId="0" xfId="0" applyNumberFormat="1" applyFill="1"/>
    <xf numFmtId="43" fontId="29" fillId="0" borderId="0" xfId="80" applyFont="1"/>
    <xf numFmtId="0" fontId="0" fillId="32" borderId="0" xfId="0" applyFill="1"/>
    <xf numFmtId="43" fontId="0" fillId="32" borderId="0" xfId="0" applyNumberFormat="1" applyFill="1"/>
  </cellXfs>
  <cellStyles count="8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3 2" xfId="34"/>
    <cellStyle name="Heading 3 2 2" xfId="35"/>
    <cellStyle name="Heading 3 3" xfId="36"/>
    <cellStyle name="Heading 3 3 2" xfId="37"/>
    <cellStyle name="Heading 3 4" xfId="38"/>
    <cellStyle name="Heading 3 4 2" xfId="73"/>
    <cellStyle name="Heading 3 5" xfId="39"/>
    <cellStyle name="Heading 4" xfId="40"/>
    <cellStyle name="Hiperlink" xfId="77" builtinId="8"/>
    <cellStyle name="Hiperlink 2" xfId="74"/>
    <cellStyle name="Input" xfId="41"/>
    <cellStyle name="Linked Cell" xfId="42"/>
    <cellStyle name="Moeda 2" xfId="43"/>
    <cellStyle name="Moeda 2 2" xfId="44"/>
    <cellStyle name="Moeda 2 2 2" xfId="75"/>
    <cellStyle name="Moeda 3" xfId="45"/>
    <cellStyle name="Moeda 4" xfId="1"/>
    <cellStyle name="Moeda 4 2" xfId="46"/>
    <cellStyle name="Moeda 5" xfId="47"/>
    <cellStyle name="Moeda 6" xfId="48"/>
    <cellStyle name="Neutral" xfId="49"/>
    <cellStyle name="Normal" xfId="0" builtinId="0"/>
    <cellStyle name="Normal 2" xfId="50"/>
    <cellStyle name="Normal 2 2" xfId="51"/>
    <cellStyle name="Normal 2 3" xfId="78"/>
    <cellStyle name="Normal 2_CT1" xfId="52"/>
    <cellStyle name="Normal 3" xfId="53"/>
    <cellStyle name="Normal 4" xfId="54"/>
    <cellStyle name="Normal 4 2" xfId="55"/>
    <cellStyle name="Note" xfId="56"/>
    <cellStyle name="Output" xfId="57"/>
    <cellStyle name="Porcentagem" xfId="81" builtinId="5"/>
    <cellStyle name="Porcentagem 2" xfId="58"/>
    <cellStyle name="Porcentagem 2 2" xfId="59"/>
    <cellStyle name="Porcentagem 2 2 2" xfId="76"/>
    <cellStyle name="Porcentagem 3" xfId="60"/>
    <cellStyle name="Porcentagem 4" xfId="61"/>
    <cellStyle name="Porcentagem 5" xfId="62"/>
    <cellStyle name="Separador de milhares 2" xfId="63"/>
    <cellStyle name="Separador de milhares 2 2" xfId="64"/>
    <cellStyle name="Separador de milhares 3" xfId="65"/>
    <cellStyle name="Separador de milhares 4" xfId="66"/>
    <cellStyle name="Separador de milhares 5" xfId="67"/>
    <cellStyle name="Title" xfId="68"/>
    <cellStyle name="Vírgula" xfId="80" builtinId="3"/>
    <cellStyle name="Vírgula 2" xfId="69"/>
    <cellStyle name="Vírgula 3" xfId="70"/>
    <cellStyle name="Vírgula 4" xfId="71"/>
    <cellStyle name="Vírgula 5" xfId="79"/>
    <cellStyle name="Warning Text" xfId="72"/>
  </cellStyles>
  <dxfs count="6"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0</xdr:row>
      <xdr:rowOff>104776</xdr:rowOff>
    </xdr:from>
    <xdr:to>
      <xdr:col>14</xdr:col>
      <xdr:colOff>152400</xdr:colOff>
      <xdr:row>13</xdr:row>
      <xdr:rowOff>10183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04776"/>
          <a:ext cx="2743200" cy="2524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66676</xdr:rowOff>
    </xdr:from>
    <xdr:to>
      <xdr:col>14</xdr:col>
      <xdr:colOff>28575</xdr:colOff>
      <xdr:row>13</xdr:row>
      <xdr:rowOff>114958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6676"/>
          <a:ext cx="2219325" cy="237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933449</xdr:colOff>
      <xdr:row>2</xdr:row>
      <xdr:rowOff>85726</xdr:rowOff>
    </xdr:from>
    <xdr:to>
      <xdr:col>7</xdr:col>
      <xdr:colOff>1295399</xdr:colOff>
      <xdr:row>13</xdr:row>
      <xdr:rowOff>19708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4" y="561976"/>
          <a:ext cx="3362325" cy="2381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7"/>
  <sheetViews>
    <sheetView topLeftCell="A5" workbookViewId="0">
      <selection activeCell="P6" sqref="P6:Q13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4.5703125" style="1" customWidth="1"/>
    <col min="5" max="5" width="14.5703125" style="1" hidden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25">
      <c r="A1" s="104" t="s">
        <v>0</v>
      </c>
      <c r="B1" s="104"/>
      <c r="C1" s="104"/>
      <c r="D1" s="40"/>
      <c r="E1" s="2"/>
      <c r="F1" s="2"/>
    </row>
    <row r="2" spans="1:40" x14ac:dyDescent="0.25">
      <c r="A2" s="104"/>
      <c r="B2" s="104"/>
      <c r="C2" s="104"/>
      <c r="D2" s="2"/>
      <c r="E2" s="2"/>
      <c r="F2" s="2"/>
    </row>
    <row r="3" spans="1:40" ht="15.75" thickBot="1" x14ac:dyDescent="0.3">
      <c r="D3" s="41"/>
      <c r="E3" s="41"/>
      <c r="F3" s="2"/>
    </row>
    <row r="4" spans="1:40" ht="15.75" thickBot="1" x14ac:dyDescent="0.3">
      <c r="A4" s="105" t="s">
        <v>1</v>
      </c>
      <c r="B4" s="106"/>
      <c r="C4" s="107"/>
      <c r="D4" s="2"/>
      <c r="E4" s="2"/>
      <c r="F4" s="2"/>
    </row>
    <row r="5" spans="1:40" s="49" customFormat="1" ht="15.75" x14ac:dyDescent="0.25">
      <c r="A5" s="46" t="s">
        <v>2</v>
      </c>
      <c r="B5" s="108" t="s">
        <v>3</v>
      </c>
      <c r="C5" s="108"/>
      <c r="D5" s="47"/>
      <c r="E5" s="48"/>
      <c r="F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5.75" x14ac:dyDescent="0.25">
      <c r="A6" s="50" t="s">
        <v>4</v>
      </c>
      <c r="B6" s="109">
        <f>B8*D6</f>
        <v>0</v>
      </c>
      <c r="C6" s="110"/>
      <c r="D6" s="51">
        <v>0</v>
      </c>
      <c r="E6" s="48"/>
      <c r="F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5.75" x14ac:dyDescent="0.25">
      <c r="A7" s="50" t="s">
        <v>5</v>
      </c>
      <c r="B7" s="109">
        <v>400000</v>
      </c>
      <c r="C7" s="110"/>
      <c r="D7" s="51">
        <v>1</v>
      </c>
      <c r="E7" s="52"/>
      <c r="F7" s="48"/>
      <c r="O7" s="48"/>
      <c r="P7" s="115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5.75" x14ac:dyDescent="0.25">
      <c r="A8" s="53" t="s">
        <v>6</v>
      </c>
      <c r="B8" s="102">
        <v>400000</v>
      </c>
      <c r="C8" s="103"/>
      <c r="D8" s="47"/>
      <c r="E8" s="48"/>
      <c r="F8" s="48"/>
      <c r="O8" s="48"/>
      <c r="P8" s="115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5.75" x14ac:dyDescent="0.25">
      <c r="A9" s="50" t="s">
        <v>7</v>
      </c>
      <c r="B9" s="109">
        <v>400000</v>
      </c>
      <c r="C9" s="110"/>
      <c r="D9" s="54">
        <f>B8-B9</f>
        <v>0</v>
      </c>
      <c r="E9" s="48"/>
      <c r="F9" s="48"/>
      <c r="O9" s="48"/>
      <c r="P9" s="115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5.75" x14ac:dyDescent="0.25">
      <c r="A10" s="55" t="s">
        <v>8</v>
      </c>
      <c r="B10" s="100">
        <v>10</v>
      </c>
      <c r="C10" s="101"/>
      <c r="D10" s="48"/>
      <c r="E10" s="48"/>
      <c r="F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5.75" x14ac:dyDescent="0.25">
      <c r="A11" s="55" t="s">
        <v>9</v>
      </c>
      <c r="B11" s="100">
        <v>0</v>
      </c>
      <c r="C11" s="101"/>
      <c r="D11" s="48"/>
      <c r="E11" s="56"/>
      <c r="F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5.75" x14ac:dyDescent="0.25">
      <c r="A12" s="55" t="s">
        <v>10</v>
      </c>
      <c r="B12" s="100">
        <v>1</v>
      </c>
      <c r="C12" s="101"/>
      <c r="D12" s="48"/>
      <c r="E12" s="57"/>
      <c r="F12" s="58"/>
      <c r="G12" s="59"/>
      <c r="H12" s="59"/>
      <c r="O12" s="48"/>
      <c r="P12" s="116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8.75" x14ac:dyDescent="0.25">
      <c r="A13" s="55" t="s">
        <v>11</v>
      </c>
      <c r="B13" s="96">
        <v>8.5000000000000006E-2</v>
      </c>
      <c r="C13" s="97"/>
      <c r="D13" s="60">
        <f>(1+$B$13)/(1+$B$14)-1</f>
        <v>-2.2522522522522626E-2</v>
      </c>
      <c r="E13" s="48"/>
      <c r="F13" s="48"/>
      <c r="O13" s="48"/>
      <c r="P13" s="116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5.75" x14ac:dyDescent="0.25">
      <c r="A14" s="55" t="s">
        <v>12</v>
      </c>
      <c r="B14" s="93">
        <v>0.11</v>
      </c>
      <c r="C14" s="94"/>
      <c r="D14" s="48"/>
      <c r="E14" s="48"/>
      <c r="F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5.75" x14ac:dyDescent="0.25">
      <c r="A15" s="55" t="s">
        <v>13</v>
      </c>
      <c r="B15" s="100">
        <v>10</v>
      </c>
      <c r="C15" s="101"/>
      <c r="D15" s="48"/>
      <c r="E15" s="48"/>
      <c r="F15" s="48"/>
      <c r="G15" s="91" t="s">
        <v>14</v>
      </c>
      <c r="H15" s="92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5.75" x14ac:dyDescent="0.25">
      <c r="A16" s="55" t="s">
        <v>15</v>
      </c>
      <c r="B16" s="93">
        <v>0</v>
      </c>
      <c r="C16" s="94"/>
      <c r="D16" s="52"/>
      <c r="E16" s="48"/>
      <c r="F16" s="95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">
      <c r="A17" s="55" t="s">
        <v>18</v>
      </c>
      <c r="B17" s="96">
        <v>2.5000000000000001E-2</v>
      </c>
      <c r="C17" s="97"/>
      <c r="D17" s="63">
        <f>(1+$B$17)*(1+$B$14)-1</f>
        <v>0.13775000000000004</v>
      </c>
      <c r="E17" s="48"/>
      <c r="F17" s="95"/>
      <c r="G17" s="64">
        <f>G18+B6</f>
        <v>587000</v>
      </c>
      <c r="H17" s="61">
        <f>H18+B6</f>
        <v>519801.86262679042</v>
      </c>
      <c r="I17" s="65" t="e">
        <f>I18/((1+$B$17)^$B$15)</f>
        <v>#REF!</v>
      </c>
      <c r="J17" s="65" t="e">
        <f>J18/((1+$B$17)^$B$15)</f>
        <v>#REF!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6.5" thickBot="1" x14ac:dyDescent="0.3">
      <c r="A18" s="68" t="s">
        <v>19</v>
      </c>
      <c r="B18" s="98">
        <f>(((1+$B$17)^$B$15)*$B$17)/(((1+$B$17)^$B$15)-1)</f>
        <v>0.11425876317714058</v>
      </c>
      <c r="C18" s="99"/>
      <c r="F18" s="66">
        <f>SUM(F20:F44)</f>
        <v>187000</v>
      </c>
      <c r="G18" s="66">
        <f>SUM(G20:G44)</f>
        <v>587000</v>
      </c>
      <c r="H18" s="66">
        <f>SUM(H20:H44)</f>
        <v>519801.86262679042</v>
      </c>
      <c r="I18" s="67" t="e">
        <f>SUM(I20:I44)</f>
        <v>#REF!</v>
      </c>
      <c r="J18" s="67" t="e">
        <f>SUM(J20:J44)</f>
        <v>#REF!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51.75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400000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40000</v>
      </c>
      <c r="E21" s="17">
        <f t="shared" si="0"/>
        <v>360000</v>
      </c>
      <c r="F21" s="18">
        <f t="shared" si="1"/>
        <v>34000</v>
      </c>
      <c r="G21" s="28">
        <f t="shared" si="2"/>
        <v>74000</v>
      </c>
      <c r="H21" s="20">
        <f>G21/((1+$B$17)^C21)</f>
        <v>72195.121951219524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74000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40000</v>
      </c>
      <c r="E22" s="17">
        <f t="shared" si="0"/>
        <v>320000</v>
      </c>
      <c r="F22" s="18">
        <f t="shared" si="1"/>
        <v>30600.000000000004</v>
      </c>
      <c r="G22" s="28">
        <f>F22+D22</f>
        <v>70600</v>
      </c>
      <c r="H22" s="20">
        <f t="shared" si="3"/>
        <v>67198.096371207619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146450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40000</v>
      </c>
      <c r="E23" s="17">
        <f t="shared" si="0"/>
        <v>280000</v>
      </c>
      <c r="F23" s="18">
        <f t="shared" si="1"/>
        <v>27200.000000000004</v>
      </c>
      <c r="G23" s="28">
        <f t="shared" si="2"/>
        <v>67200</v>
      </c>
      <c r="H23" s="20">
        <f t="shared" si="3"/>
        <v>62401.880413807121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217311.25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40000</v>
      </c>
      <c r="E24" s="17">
        <f t="shared" si="0"/>
        <v>240000</v>
      </c>
      <c r="F24" s="18">
        <f t="shared" si="1"/>
        <v>23800</v>
      </c>
      <c r="G24" s="28">
        <f t="shared" si="2"/>
        <v>63800</v>
      </c>
      <c r="H24" s="20">
        <f t="shared" si="3"/>
        <v>57799.65113822437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286544.03125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40000</v>
      </c>
      <c r="E25" s="17">
        <f t="shared" si="0"/>
        <v>200000</v>
      </c>
      <c r="F25" s="18">
        <f t="shared" si="1"/>
        <v>20400</v>
      </c>
      <c r="G25" s="28">
        <f t="shared" si="2"/>
        <v>60400</v>
      </c>
      <c r="H25" s="20">
        <f t="shared" si="3"/>
        <v>53384.798971614837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354107.63203124999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40000</v>
      </c>
      <c r="E26" s="17">
        <f t="shared" si="0"/>
        <v>160000</v>
      </c>
      <c r="F26" s="18">
        <f t="shared" si="1"/>
        <v>17000</v>
      </c>
      <c r="G26" s="28">
        <f t="shared" si="2"/>
        <v>57000</v>
      </c>
      <c r="H26" s="20">
        <f t="shared" si="3"/>
        <v>49150.921359748761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419960.32283203123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40000</v>
      </c>
      <c r="E27" s="17">
        <f t="shared" si="0"/>
        <v>120000</v>
      </c>
      <c r="F27" s="18">
        <f t="shared" si="1"/>
        <v>13600.000000000002</v>
      </c>
      <c r="G27" s="28">
        <f t="shared" si="2"/>
        <v>53600</v>
      </c>
      <c r="H27" s="20">
        <f t="shared" si="3"/>
        <v>45091.816600471262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484059.33090283198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40000</v>
      </c>
      <c r="E28" s="17">
        <f t="shared" si="0"/>
        <v>80000</v>
      </c>
      <c r="F28" s="18">
        <f t="shared" si="1"/>
        <v>10200</v>
      </c>
      <c r="G28" s="28">
        <f t="shared" si="2"/>
        <v>50200</v>
      </c>
      <c r="H28" s="20">
        <f t="shared" si="3"/>
        <v>41201.477854817211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546360.81417540275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40000</v>
      </c>
      <c r="E29" s="17">
        <f t="shared" si="0"/>
        <v>40000</v>
      </c>
      <c r="F29" s="18">
        <f t="shared" si="1"/>
        <v>6800.0000000000009</v>
      </c>
      <c r="G29" s="28">
        <f t="shared" si="2"/>
        <v>46800</v>
      </c>
      <c r="H29" s="20">
        <f t="shared" si="3"/>
        <v>37474.087330783128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606819.83452978777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40000</v>
      </c>
      <c r="E30" s="17">
        <f t="shared" si="0"/>
        <v>0</v>
      </c>
      <c r="F30" s="18">
        <f t="shared" si="1"/>
        <v>3400.0000000000005</v>
      </c>
      <c r="G30" s="28">
        <f t="shared" si="2"/>
        <v>43400</v>
      </c>
      <c r="H30" s="20">
        <f t="shared" si="3"/>
        <v>33904.010634896556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665390.3303930324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  <mergeCell ref="G15:H15"/>
    <mergeCell ref="B16:C16"/>
    <mergeCell ref="F16:F17"/>
    <mergeCell ref="B17:C17"/>
    <mergeCell ref="B18:C18"/>
  </mergeCells>
  <conditionalFormatting sqref="N20:N44 K20:K4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7"/>
  <sheetViews>
    <sheetView topLeftCell="A4" workbookViewId="0">
      <selection activeCell="A9" sqref="A9"/>
    </sheetView>
  </sheetViews>
  <sheetFormatPr defaultRowHeight="15" x14ac:dyDescent="0.25"/>
  <cols>
    <col min="1" max="1" width="42.85546875" style="1" customWidth="1"/>
    <col min="2" max="2" width="14.7109375" style="1" bestFit="1" customWidth="1"/>
    <col min="3" max="3" width="15.5703125" style="1" customWidth="1"/>
    <col min="4" max="4" width="17.5703125" style="1" bestFit="1" customWidth="1"/>
    <col min="5" max="5" width="14.5703125" style="1" hidden="1" customWidth="1"/>
    <col min="6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ht="17.25" customHeight="1" x14ac:dyDescent="0.25">
      <c r="A1" s="104" t="s">
        <v>0</v>
      </c>
      <c r="B1" s="104"/>
      <c r="C1" s="104"/>
      <c r="D1" s="40"/>
      <c r="E1" s="2"/>
      <c r="F1" s="2"/>
      <c r="G1" s="2"/>
      <c r="H1" s="2"/>
      <c r="I1" s="2"/>
      <c r="J1" s="2"/>
      <c r="K1" s="2"/>
      <c r="L1" s="2"/>
      <c r="M1" s="2"/>
      <c r="N1" s="2"/>
    </row>
    <row r="2" spans="1:40" ht="17.25" customHeight="1" x14ac:dyDescent="0.25">
      <c r="A2" s="104"/>
      <c r="B2" s="104"/>
      <c r="C2" s="10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3</v>
      </c>
    </row>
    <row r="3" spans="1:40" ht="13.5" customHeight="1" thickBot="1" x14ac:dyDescent="0.3">
      <c r="D3" s="41"/>
      <c r="E3" s="41" t="s">
        <v>3</v>
      </c>
      <c r="F3" s="2"/>
      <c r="G3" s="2"/>
      <c r="H3" s="2"/>
      <c r="I3" s="2"/>
      <c r="J3" s="2"/>
      <c r="K3" s="2"/>
      <c r="L3" s="2"/>
      <c r="M3" s="2"/>
      <c r="N3" s="2"/>
      <c r="O3" s="117">
        <v>400000</v>
      </c>
    </row>
    <row r="4" spans="1:40" ht="13.5" customHeight="1" thickBot="1" x14ac:dyDescent="0.3">
      <c r="A4" s="105" t="s">
        <v>1</v>
      </c>
      <c r="B4" s="106"/>
      <c r="C4" s="10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17">
        <v>20000</v>
      </c>
    </row>
    <row r="5" spans="1:40" s="49" customFormat="1" ht="13.5" customHeight="1" x14ac:dyDescent="0.25">
      <c r="A5" s="46" t="s">
        <v>2</v>
      </c>
      <c r="B5" s="108" t="s">
        <v>3</v>
      </c>
      <c r="C5" s="108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115">
        <v>380000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</row>
    <row r="6" spans="1:40" s="49" customFormat="1" ht="13.5" customHeight="1" x14ac:dyDescent="0.25">
      <c r="A6" s="50" t="s">
        <v>4</v>
      </c>
      <c r="B6" s="109">
        <v>20000</v>
      </c>
      <c r="C6" s="110"/>
      <c r="D6" s="51"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>
        <v>10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</row>
    <row r="7" spans="1:40" s="49" customFormat="1" ht="13.5" customHeight="1" x14ac:dyDescent="0.25">
      <c r="A7" s="50" t="s">
        <v>5</v>
      </c>
      <c r="B7" s="109">
        <v>380000</v>
      </c>
      <c r="C7" s="110"/>
      <c r="D7" s="51">
        <v>1</v>
      </c>
      <c r="E7" s="52"/>
      <c r="F7" s="48"/>
      <c r="G7" s="48"/>
      <c r="H7" s="48"/>
      <c r="I7" s="48"/>
      <c r="J7" s="48"/>
      <c r="K7" s="48"/>
      <c r="L7" s="48"/>
      <c r="M7" s="48"/>
      <c r="N7" s="48"/>
      <c r="O7" s="48">
        <v>2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</row>
    <row r="8" spans="1:40" s="49" customFormat="1" ht="13.5" customHeight="1" x14ac:dyDescent="0.25">
      <c r="A8" s="53" t="s">
        <v>5</v>
      </c>
      <c r="B8" s="102">
        <v>380000</v>
      </c>
      <c r="C8" s="103"/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116">
        <v>8.5000000000000006E-2</v>
      </c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s="49" customFormat="1" ht="13.5" customHeight="1" x14ac:dyDescent="0.25">
      <c r="A9" s="50" t="s">
        <v>7</v>
      </c>
      <c r="B9" s="109">
        <v>400000</v>
      </c>
      <c r="C9" s="110"/>
      <c r="D9" s="54">
        <f>B8-B9</f>
        <v>-20000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116">
        <v>2.5000000000000001E-2</v>
      </c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s="49" customFormat="1" ht="13.5" customHeight="1" x14ac:dyDescent="0.25">
      <c r="A10" s="55" t="s">
        <v>8</v>
      </c>
      <c r="B10" s="100">
        <v>10</v>
      </c>
      <c r="C10" s="101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ht="13.5" customHeight="1" x14ac:dyDescent="0.25">
      <c r="A11" s="55" t="s">
        <v>9</v>
      </c>
      <c r="B11" s="100">
        <v>2</v>
      </c>
      <c r="C11" s="101"/>
      <c r="D11" s="48"/>
      <c r="E11" s="56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ht="13.5" customHeight="1" x14ac:dyDescent="0.25">
      <c r="A12" s="55" t="s">
        <v>10</v>
      </c>
      <c r="B12" s="100">
        <v>1</v>
      </c>
      <c r="C12" s="101"/>
      <c r="D12" s="48"/>
      <c r="E12" s="57"/>
      <c r="F12" s="58"/>
      <c r="G12" s="57"/>
      <c r="H12" s="5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ht="13.5" customHeight="1" x14ac:dyDescent="0.25">
      <c r="A13" s="55" t="s">
        <v>11</v>
      </c>
      <c r="B13" s="96">
        <v>8.5000000000000006E-2</v>
      </c>
      <c r="C13" s="97"/>
      <c r="D13" s="60">
        <f>(1+$B$13)/(1+$B$14)-1</f>
        <v>-2.2522522522522626E-2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ht="13.5" customHeight="1" x14ac:dyDescent="0.25">
      <c r="A14" s="55" t="s">
        <v>12</v>
      </c>
      <c r="B14" s="93">
        <v>0.11</v>
      </c>
      <c r="C14" s="94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ht="13.5" customHeight="1" x14ac:dyDescent="0.25">
      <c r="A15" s="55" t="s">
        <v>13</v>
      </c>
      <c r="B15" s="100">
        <v>10</v>
      </c>
      <c r="C15" s="101"/>
      <c r="D15" s="48"/>
      <c r="E15" s="48"/>
      <c r="F15" s="48"/>
      <c r="G15" s="91" t="s">
        <v>14</v>
      </c>
      <c r="H15" s="92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ht="13.5" customHeight="1" x14ac:dyDescent="0.25">
      <c r="A16" s="55" t="s">
        <v>15</v>
      </c>
      <c r="B16" s="93">
        <v>0</v>
      </c>
      <c r="C16" s="94"/>
      <c r="D16" s="52"/>
      <c r="E16" s="48"/>
      <c r="F16" s="95" t="s">
        <v>33</v>
      </c>
      <c r="G16" s="61" t="s">
        <v>16</v>
      </c>
      <c r="H16" s="62" t="s">
        <v>17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3.5" customHeight="1" thickBot="1" x14ac:dyDescent="0.3">
      <c r="A17" s="55" t="s">
        <v>18</v>
      </c>
      <c r="B17" s="96">
        <v>2.5000000000000001E-2</v>
      </c>
      <c r="C17" s="97"/>
      <c r="D17" s="63">
        <f>(1+$B$17)*(1+$B$14)-1</f>
        <v>0.13775000000000004</v>
      </c>
      <c r="E17" s="48"/>
      <c r="F17" s="95"/>
      <c r="G17" s="88">
        <f>G18+B6</f>
        <v>609950</v>
      </c>
      <c r="H17" s="89">
        <f>H18+B6</f>
        <v>533991.06523040822</v>
      </c>
      <c r="I17" s="65" t="e">
        <f>I18/((1+$B$17)^$B$15)</f>
        <v>#REF!</v>
      </c>
      <c r="J17" s="65" t="e">
        <f>J18/((1+$B$17)^$B$15)</f>
        <v>#REF!</v>
      </c>
      <c r="O17" s="48" t="s">
        <v>38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3.5" customHeight="1" thickBot="1" x14ac:dyDescent="0.3">
      <c r="A18" s="68" t="s">
        <v>19</v>
      </c>
      <c r="B18" s="98">
        <f>(((1+$B$17)^$B$15)*$B$17)/(((1+$B$17)^$B$15)-1)</f>
        <v>0.11425876317714058</v>
      </c>
      <c r="C18" s="99"/>
      <c r="F18" s="66">
        <f>SUM(F20:F44)</f>
        <v>209950</v>
      </c>
      <c r="G18" s="66">
        <f>SUM(G20:G44)</f>
        <v>589950</v>
      </c>
      <c r="H18" s="66">
        <f>SUM(H20:H44)</f>
        <v>513991.06523040816</v>
      </c>
      <c r="I18" s="67" t="e">
        <f>SUM(I20:I44)</f>
        <v>#REF!</v>
      </c>
      <c r="J18" s="67" t="e">
        <f>SUM(J20:J44)</f>
        <v>#REF!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57.75" customHeight="1" thickBot="1" x14ac:dyDescent="0.3">
      <c r="A19" s="43" t="s">
        <v>20</v>
      </c>
      <c r="B19" s="4"/>
      <c r="C19" s="5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25">
      <c r="A20" s="45">
        <v>41671</v>
      </c>
      <c r="B20" s="14">
        <v>0</v>
      </c>
      <c r="C20" s="1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380000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  <c r="O20" s="44"/>
    </row>
    <row r="21" spans="1:40" x14ac:dyDescent="0.25">
      <c r="A21" s="45">
        <v>42036</v>
      </c>
      <c r="B21" s="14">
        <v>1</v>
      </c>
      <c r="C21" s="27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380000</v>
      </c>
      <c r="F21" s="18">
        <f t="shared" si="1"/>
        <v>32300.000000000004</v>
      </c>
      <c r="G21" s="28">
        <f t="shared" si="2"/>
        <v>32300.000000000004</v>
      </c>
      <c r="H21" s="20">
        <f>G21/((1+$B$17)^C21)</f>
        <v>31512.195121951227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32300.000000000004</v>
      </c>
      <c r="N21" s="26" t="e">
        <f>IF(#REF!&gt;0,(#REF!-G21)+(N20*(1+$B$17)),0)</f>
        <v>#REF!</v>
      </c>
      <c r="O21" s="44"/>
      <c r="P21" s="44"/>
    </row>
    <row r="22" spans="1:40" x14ac:dyDescent="0.25">
      <c r="A22" s="45">
        <v>42401</v>
      </c>
      <c r="B22" s="14">
        <v>2</v>
      </c>
      <c r="C22" s="27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380000</v>
      </c>
      <c r="F22" s="18">
        <f t="shared" si="1"/>
        <v>32300.000000000004</v>
      </c>
      <c r="G22" s="28">
        <f>F22+D22</f>
        <v>32300.000000000004</v>
      </c>
      <c r="H22" s="20">
        <f t="shared" si="3"/>
        <v>30743.604997025584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65407.5</v>
      </c>
      <c r="N22" s="26" t="e">
        <f>IF(#REF!&gt;0,(#REF!-G22)+(N21*(1+$B$17)),0)</f>
        <v>#REF!</v>
      </c>
      <c r="O22" s="44"/>
      <c r="P22" s="42"/>
    </row>
    <row r="23" spans="1:40" x14ac:dyDescent="0.25">
      <c r="A23" s="45">
        <v>42767</v>
      </c>
      <c r="B23" s="14">
        <v>3</v>
      </c>
      <c r="C23" s="27">
        <f t="shared" si="5"/>
        <v>3</v>
      </c>
      <c r="D23" s="16">
        <f>IF(C23=($B$11+1),$B$7/($B$10-$B$11),IF(AND($C23&gt;($B$11+1),SUM($D$19:D22)&lt;$B$7),$B$7/($B$10-$B$11),0))</f>
        <v>47500</v>
      </c>
      <c r="E23" s="17">
        <f t="shared" si="0"/>
        <v>332500</v>
      </c>
      <c r="F23" s="18">
        <f t="shared" si="1"/>
        <v>32300.000000000004</v>
      </c>
      <c r="G23" s="28">
        <f t="shared" si="2"/>
        <v>79800</v>
      </c>
      <c r="H23" s="20">
        <f t="shared" si="3"/>
        <v>74102.232991395955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146842.6875</v>
      </c>
      <c r="N23" s="26" t="e">
        <f>IF(#REF!&gt;0,(#REF!-G23)+(N22*(1+$B$17)),0)</f>
        <v>#REF!</v>
      </c>
      <c r="O23" s="44"/>
    </row>
    <row r="24" spans="1:40" x14ac:dyDescent="0.25">
      <c r="A24" s="45">
        <v>43132</v>
      </c>
      <c r="B24" s="14">
        <v>4</v>
      </c>
      <c r="C24" s="27">
        <f t="shared" si="5"/>
        <v>4</v>
      </c>
      <c r="D24" s="16">
        <f>IF(C24=($B$11+1),$B$7/($B$10-$B$11),IF(AND($C24&gt;($B$11+1),SUM($D$19:D23)&lt;$B$7),$B$7/($B$10-$B$11),0))</f>
        <v>47500</v>
      </c>
      <c r="E24" s="17">
        <f t="shared" si="0"/>
        <v>285000</v>
      </c>
      <c r="F24" s="18">
        <f t="shared" si="1"/>
        <v>28262.500000000004</v>
      </c>
      <c r="G24" s="28">
        <f t="shared" si="2"/>
        <v>75762.5</v>
      </c>
      <c r="H24" s="20">
        <f t="shared" si="3"/>
        <v>68637.085726641439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226276.25468749998</v>
      </c>
      <c r="N24" s="26" t="e">
        <f>IF(#REF!&gt;0,(#REF!-G24)+(N23*(1+$B$17)),0)</f>
        <v>#REF!</v>
      </c>
      <c r="O24" s="44"/>
    </row>
    <row r="25" spans="1:40" x14ac:dyDescent="0.25">
      <c r="A25" s="45">
        <v>43497</v>
      </c>
      <c r="B25" s="14">
        <v>5</v>
      </c>
      <c r="C25" s="27">
        <f t="shared" si="5"/>
        <v>5</v>
      </c>
      <c r="D25" s="16">
        <f>IF(C25=($B$11+1),$B$7/($B$10-$B$11),IF(AND($C25&gt;($B$11+1),SUM($D$19:D24)&lt;$B$7),$B$7/($B$10-$B$11),0))</f>
        <v>47500</v>
      </c>
      <c r="E25" s="17">
        <f t="shared" si="0"/>
        <v>237500</v>
      </c>
      <c r="F25" s="18">
        <f t="shared" si="1"/>
        <v>24225</v>
      </c>
      <c r="G25" s="28">
        <f t="shared" si="2"/>
        <v>71725</v>
      </c>
      <c r="H25" s="20">
        <f t="shared" si="3"/>
        <v>63394.448778792619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303658.16105468746</v>
      </c>
      <c r="N25" s="26" t="e">
        <f>IF(#REF!&gt;0,(#REF!-G25)+(N24*(1+$B$17)),0)</f>
        <v>#REF!</v>
      </c>
      <c r="O25" s="44"/>
    </row>
    <row r="26" spans="1:40" x14ac:dyDescent="0.25">
      <c r="A26" s="45">
        <v>43862</v>
      </c>
      <c r="B26" s="14">
        <v>6</v>
      </c>
      <c r="C26" s="27">
        <f t="shared" si="5"/>
        <v>6</v>
      </c>
      <c r="D26" s="16">
        <f>IF(C26=($B$11+1),$B$7/($B$10-$B$11),IF(AND($C26&gt;($B$11+1),SUM($D$19:D25)&lt;$B$7),$B$7/($B$10-$B$11),0))</f>
        <v>47500</v>
      </c>
      <c r="E26" s="17">
        <f t="shared" si="0"/>
        <v>190000</v>
      </c>
      <c r="F26" s="18">
        <f t="shared" si="1"/>
        <v>20187.5</v>
      </c>
      <c r="G26" s="28">
        <f t="shared" si="2"/>
        <v>67687.5</v>
      </c>
      <c r="H26" s="20">
        <f t="shared" si="3"/>
        <v>58366.719114701657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378937.11508105462</v>
      </c>
      <c r="N26" s="26" t="e">
        <f>IF(#REF!&gt;0,(#REF!-G26)+(N25*(1+$B$17)),0)</f>
        <v>#REF!</v>
      </c>
      <c r="O26" s="44"/>
    </row>
    <row r="27" spans="1:40" x14ac:dyDescent="0.25">
      <c r="A27" s="45">
        <v>44228</v>
      </c>
      <c r="B27" s="14">
        <v>7</v>
      </c>
      <c r="C27" s="27">
        <f t="shared" si="5"/>
        <v>7</v>
      </c>
      <c r="D27" s="16">
        <f>IF(C27=($B$11+1),$B$7/($B$10-$B$11),IF(AND($C27&gt;($B$11+1),SUM($D$19:D26)&lt;$B$7),$B$7/($B$10-$B$11),0))</f>
        <v>47500</v>
      </c>
      <c r="E27" s="17">
        <f t="shared" si="0"/>
        <v>142500</v>
      </c>
      <c r="F27" s="18">
        <f t="shared" si="1"/>
        <v>16150.000000000002</v>
      </c>
      <c r="G27" s="28">
        <f t="shared" si="2"/>
        <v>63650</v>
      </c>
      <c r="H27" s="20">
        <f t="shared" si="3"/>
        <v>53546.532213059625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452060.54295808094</v>
      </c>
      <c r="N27" s="26" t="e">
        <f>IF(#REF!&gt;0,(#REF!-G27)+(N26*(1+$B$17)),0)</f>
        <v>#REF!</v>
      </c>
      <c r="O27" s="44"/>
    </row>
    <row r="28" spans="1:40" x14ac:dyDescent="0.25">
      <c r="A28" s="45">
        <v>44593</v>
      </c>
      <c r="B28" s="14">
        <v>8</v>
      </c>
      <c r="C28" s="27">
        <f t="shared" si="5"/>
        <v>8</v>
      </c>
      <c r="D28" s="16">
        <f>IF(C28=($B$11+1),$B$7/($B$10-$B$11),IF(AND($C28&gt;($B$11+1),SUM($D$19:D27)&lt;$B$7),$B$7/($B$10-$B$11),0))</f>
        <v>47500</v>
      </c>
      <c r="E28" s="17">
        <f t="shared" si="0"/>
        <v>95000</v>
      </c>
      <c r="F28" s="18">
        <f t="shared" si="1"/>
        <v>12112.5</v>
      </c>
      <c r="G28" s="28">
        <f t="shared" si="2"/>
        <v>59612.5</v>
      </c>
      <c r="H28" s="20">
        <f t="shared" si="3"/>
        <v>48926.754952595438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522974.5565320329</v>
      </c>
      <c r="N28" s="26" t="e">
        <f>IF(#REF!&gt;0,(#REF!-G28)+(N27*(1+$B$17)),0)</f>
        <v>#REF!</v>
      </c>
      <c r="O28" s="44"/>
    </row>
    <row r="29" spans="1:40" x14ac:dyDescent="0.25">
      <c r="A29" s="45">
        <v>44958</v>
      </c>
      <c r="B29" s="14">
        <v>9</v>
      </c>
      <c r="C29" s="27">
        <f t="shared" si="5"/>
        <v>9</v>
      </c>
      <c r="D29" s="16">
        <f>IF(C29=($B$11+1),$B$7/($B$10-$B$11),IF(AND($C29&gt;($B$11+1),SUM($D$19:D28)&lt;$B$7),$B$7/($B$10-$B$11),0))</f>
        <v>47500</v>
      </c>
      <c r="E29" s="17">
        <f t="shared" si="0"/>
        <v>47500</v>
      </c>
      <c r="F29" s="18">
        <f t="shared" si="1"/>
        <v>8075.0000000000009</v>
      </c>
      <c r="G29" s="28">
        <f t="shared" si="2"/>
        <v>55575</v>
      </c>
      <c r="H29" s="20">
        <f t="shared" si="3"/>
        <v>44500.478705304966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591623.9204453337</v>
      </c>
      <c r="N29" s="26" t="e">
        <f>IF(#REF!&gt;0,(#REF!-G29)+(N28*(1+$B$17)),0)</f>
        <v>#REF!</v>
      </c>
      <c r="O29" s="44"/>
    </row>
    <row r="30" spans="1:40" x14ac:dyDescent="0.25">
      <c r="A30" s="45">
        <v>45323</v>
      </c>
      <c r="B30" s="14">
        <v>10</v>
      </c>
      <c r="C30" s="27">
        <f t="shared" si="5"/>
        <v>10</v>
      </c>
      <c r="D30" s="16">
        <f>IF(C30=($B$11+1),$B$7/($B$10-$B$11),IF(AND($C30&gt;($B$11+1),SUM($D$19:D29)&lt;$B$7),$B$7/($B$10-$B$11),0))</f>
        <v>47500</v>
      </c>
      <c r="E30" s="17">
        <f t="shared" si="0"/>
        <v>0</v>
      </c>
      <c r="F30" s="18">
        <f t="shared" si="1"/>
        <v>4037.5000000000005</v>
      </c>
      <c r="G30" s="28">
        <f t="shared" si="2"/>
        <v>51537.5</v>
      </c>
      <c r="H30" s="20">
        <f t="shared" si="3"/>
        <v>40261.012628939658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657952.01845646696</v>
      </c>
      <c r="N30" s="26" t="e">
        <f>IF(#REF!&gt;0,(#REF!-G30)+(N29*(1+$B$17)),0)</f>
        <v>#REF!</v>
      </c>
      <c r="O30" s="44"/>
    </row>
    <row r="31" spans="1:40" x14ac:dyDescent="0.25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  <c r="O31" s="44"/>
    </row>
    <row r="32" spans="1:40" x14ac:dyDescent="0.25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  <c r="O32" s="44"/>
    </row>
    <row r="33" spans="1:15" s="1" customFormat="1" x14ac:dyDescent="0.25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44"/>
    </row>
    <row r="34" spans="1:15" s="1" customFormat="1" x14ac:dyDescent="0.25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44"/>
    </row>
    <row r="35" spans="1:15" s="1" customFormat="1" x14ac:dyDescent="0.25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44"/>
    </row>
    <row r="36" spans="1:15" s="1" customFormat="1" x14ac:dyDescent="0.25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2"/>
    </row>
    <row r="37" spans="1:15" s="1" customFormat="1" x14ac:dyDescent="0.25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2"/>
    </row>
    <row r="38" spans="1:15" s="1" customFormat="1" x14ac:dyDescent="0.25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2"/>
    </row>
    <row r="39" spans="1:15" s="1" customFormat="1" x14ac:dyDescent="0.25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2"/>
    </row>
    <row r="40" spans="1:15" s="1" customFormat="1" x14ac:dyDescent="0.25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2"/>
    </row>
    <row r="41" spans="1:15" s="1" customFormat="1" x14ac:dyDescent="0.25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2"/>
    </row>
    <row r="42" spans="1:15" s="1" customFormat="1" x14ac:dyDescent="0.25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2"/>
    </row>
    <row r="43" spans="1:15" s="1" customFormat="1" x14ac:dyDescent="0.25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2"/>
    </row>
    <row r="44" spans="1:15" s="1" customFormat="1" ht="15.75" thickBot="1" x14ac:dyDescent="0.3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2"/>
    </row>
    <row r="47" spans="1:15" s="1" customFormat="1" x14ac:dyDescent="0.25">
      <c r="A47" s="39"/>
      <c r="O47" s="2"/>
    </row>
  </sheetData>
  <mergeCells count="18">
    <mergeCell ref="B15:C15"/>
    <mergeCell ref="G15:H15"/>
    <mergeCell ref="B16:C16"/>
    <mergeCell ref="B17:C17"/>
    <mergeCell ref="B18:C18"/>
    <mergeCell ref="F16:F17"/>
    <mergeCell ref="B14:C14"/>
    <mergeCell ref="A1:C2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conditionalFormatting sqref="N20:N44 K20:K44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47"/>
  <sheetViews>
    <sheetView workbookViewId="0">
      <selection activeCell="B15" sqref="B15:C15"/>
    </sheetView>
  </sheetViews>
  <sheetFormatPr defaultRowHeight="18.75" x14ac:dyDescent="0.3"/>
  <cols>
    <col min="1" max="1" width="42.85546875" style="1" customWidth="1"/>
    <col min="2" max="2" width="14.7109375" style="1" bestFit="1" customWidth="1"/>
    <col min="3" max="3" width="15.5703125" style="1" customWidth="1"/>
    <col min="4" max="4" width="17.5703125" style="1" bestFit="1" customWidth="1"/>
    <col min="5" max="6" width="14.5703125" style="1" customWidth="1"/>
    <col min="7" max="7" width="15.85546875" style="1" customWidth="1"/>
    <col min="8" max="8" width="22.42578125" style="1" customWidth="1"/>
    <col min="9" max="10" width="20.5703125" style="1" hidden="1" customWidth="1"/>
    <col min="11" max="13" width="18.42578125" style="1" hidden="1" customWidth="1"/>
    <col min="14" max="14" width="23.140625" style="1" hidden="1" customWidth="1"/>
    <col min="15" max="15" width="13.5703125" style="86" bestFit="1" customWidth="1"/>
    <col min="16" max="16" width="60.5703125" style="79" customWidth="1"/>
    <col min="17" max="17" width="18.42578125" style="2" customWidth="1"/>
    <col min="18" max="40" width="9.140625" style="2"/>
    <col min="41" max="254" width="9.140625" style="1"/>
    <col min="255" max="255" width="37.28515625" style="1" bestFit="1" customWidth="1"/>
    <col min="256" max="256" width="14.7109375" style="1" bestFit="1" customWidth="1"/>
    <col min="257" max="257" width="15.5703125" style="1" customWidth="1"/>
    <col min="258" max="260" width="14.5703125" style="1" customWidth="1"/>
    <col min="261" max="261" width="15.85546875" style="1" customWidth="1"/>
    <col min="262" max="262" width="17" style="1" customWidth="1"/>
    <col min="263" max="263" width="18.85546875" style="1" customWidth="1"/>
    <col min="264" max="264" width="16" style="1" customWidth="1"/>
    <col min="265" max="266" width="0" style="1" hidden="1" customWidth="1"/>
    <col min="267" max="267" width="18.42578125" style="1" customWidth="1"/>
    <col min="268" max="269" width="0" style="1" hidden="1" customWidth="1"/>
    <col min="270" max="270" width="23.140625" style="1" customWidth="1"/>
    <col min="271" max="273" width="18.42578125" style="1" customWidth="1"/>
    <col min="274" max="510" width="9.140625" style="1"/>
    <col min="511" max="511" width="37.28515625" style="1" bestFit="1" customWidth="1"/>
    <col min="512" max="512" width="14.7109375" style="1" bestFit="1" customWidth="1"/>
    <col min="513" max="513" width="15.5703125" style="1" customWidth="1"/>
    <col min="514" max="516" width="14.5703125" style="1" customWidth="1"/>
    <col min="517" max="517" width="15.85546875" style="1" customWidth="1"/>
    <col min="518" max="518" width="17" style="1" customWidth="1"/>
    <col min="519" max="519" width="18.85546875" style="1" customWidth="1"/>
    <col min="520" max="520" width="16" style="1" customWidth="1"/>
    <col min="521" max="522" width="0" style="1" hidden="1" customWidth="1"/>
    <col min="523" max="523" width="18.42578125" style="1" customWidth="1"/>
    <col min="524" max="525" width="0" style="1" hidden="1" customWidth="1"/>
    <col min="526" max="526" width="23.140625" style="1" customWidth="1"/>
    <col min="527" max="529" width="18.42578125" style="1" customWidth="1"/>
    <col min="530" max="766" width="9.140625" style="1"/>
    <col min="767" max="767" width="37.28515625" style="1" bestFit="1" customWidth="1"/>
    <col min="768" max="768" width="14.7109375" style="1" bestFit="1" customWidth="1"/>
    <col min="769" max="769" width="15.5703125" style="1" customWidth="1"/>
    <col min="770" max="772" width="14.5703125" style="1" customWidth="1"/>
    <col min="773" max="773" width="15.85546875" style="1" customWidth="1"/>
    <col min="774" max="774" width="17" style="1" customWidth="1"/>
    <col min="775" max="775" width="18.85546875" style="1" customWidth="1"/>
    <col min="776" max="776" width="16" style="1" customWidth="1"/>
    <col min="777" max="778" width="0" style="1" hidden="1" customWidth="1"/>
    <col min="779" max="779" width="18.42578125" style="1" customWidth="1"/>
    <col min="780" max="781" width="0" style="1" hidden="1" customWidth="1"/>
    <col min="782" max="782" width="23.140625" style="1" customWidth="1"/>
    <col min="783" max="785" width="18.42578125" style="1" customWidth="1"/>
    <col min="786" max="1022" width="9.140625" style="1"/>
    <col min="1023" max="1023" width="37.28515625" style="1" bestFit="1" customWidth="1"/>
    <col min="1024" max="1024" width="14.7109375" style="1" bestFit="1" customWidth="1"/>
    <col min="1025" max="1025" width="15.5703125" style="1" customWidth="1"/>
    <col min="1026" max="1028" width="14.5703125" style="1" customWidth="1"/>
    <col min="1029" max="1029" width="15.85546875" style="1" customWidth="1"/>
    <col min="1030" max="1030" width="17" style="1" customWidth="1"/>
    <col min="1031" max="1031" width="18.85546875" style="1" customWidth="1"/>
    <col min="1032" max="1032" width="16" style="1" customWidth="1"/>
    <col min="1033" max="1034" width="0" style="1" hidden="1" customWidth="1"/>
    <col min="1035" max="1035" width="18.42578125" style="1" customWidth="1"/>
    <col min="1036" max="1037" width="0" style="1" hidden="1" customWidth="1"/>
    <col min="1038" max="1038" width="23.140625" style="1" customWidth="1"/>
    <col min="1039" max="1041" width="18.42578125" style="1" customWidth="1"/>
    <col min="1042" max="1278" width="9.140625" style="1"/>
    <col min="1279" max="1279" width="37.28515625" style="1" bestFit="1" customWidth="1"/>
    <col min="1280" max="1280" width="14.7109375" style="1" bestFit="1" customWidth="1"/>
    <col min="1281" max="1281" width="15.5703125" style="1" customWidth="1"/>
    <col min="1282" max="1284" width="14.5703125" style="1" customWidth="1"/>
    <col min="1285" max="1285" width="15.85546875" style="1" customWidth="1"/>
    <col min="1286" max="1286" width="17" style="1" customWidth="1"/>
    <col min="1287" max="1287" width="18.85546875" style="1" customWidth="1"/>
    <col min="1288" max="1288" width="16" style="1" customWidth="1"/>
    <col min="1289" max="1290" width="0" style="1" hidden="1" customWidth="1"/>
    <col min="1291" max="1291" width="18.42578125" style="1" customWidth="1"/>
    <col min="1292" max="1293" width="0" style="1" hidden="1" customWidth="1"/>
    <col min="1294" max="1294" width="23.140625" style="1" customWidth="1"/>
    <col min="1295" max="1297" width="18.42578125" style="1" customWidth="1"/>
    <col min="1298" max="1534" width="9.140625" style="1"/>
    <col min="1535" max="1535" width="37.28515625" style="1" bestFit="1" customWidth="1"/>
    <col min="1536" max="1536" width="14.7109375" style="1" bestFit="1" customWidth="1"/>
    <col min="1537" max="1537" width="15.5703125" style="1" customWidth="1"/>
    <col min="1538" max="1540" width="14.5703125" style="1" customWidth="1"/>
    <col min="1541" max="1541" width="15.85546875" style="1" customWidth="1"/>
    <col min="1542" max="1542" width="17" style="1" customWidth="1"/>
    <col min="1543" max="1543" width="18.85546875" style="1" customWidth="1"/>
    <col min="1544" max="1544" width="16" style="1" customWidth="1"/>
    <col min="1545" max="1546" width="0" style="1" hidden="1" customWidth="1"/>
    <col min="1547" max="1547" width="18.42578125" style="1" customWidth="1"/>
    <col min="1548" max="1549" width="0" style="1" hidden="1" customWidth="1"/>
    <col min="1550" max="1550" width="23.140625" style="1" customWidth="1"/>
    <col min="1551" max="1553" width="18.42578125" style="1" customWidth="1"/>
    <col min="1554" max="1790" width="9.140625" style="1"/>
    <col min="1791" max="1791" width="37.28515625" style="1" bestFit="1" customWidth="1"/>
    <col min="1792" max="1792" width="14.7109375" style="1" bestFit="1" customWidth="1"/>
    <col min="1793" max="1793" width="15.5703125" style="1" customWidth="1"/>
    <col min="1794" max="1796" width="14.5703125" style="1" customWidth="1"/>
    <col min="1797" max="1797" width="15.85546875" style="1" customWidth="1"/>
    <col min="1798" max="1798" width="17" style="1" customWidth="1"/>
    <col min="1799" max="1799" width="18.85546875" style="1" customWidth="1"/>
    <col min="1800" max="1800" width="16" style="1" customWidth="1"/>
    <col min="1801" max="1802" width="0" style="1" hidden="1" customWidth="1"/>
    <col min="1803" max="1803" width="18.42578125" style="1" customWidth="1"/>
    <col min="1804" max="1805" width="0" style="1" hidden="1" customWidth="1"/>
    <col min="1806" max="1806" width="23.140625" style="1" customWidth="1"/>
    <col min="1807" max="1809" width="18.42578125" style="1" customWidth="1"/>
    <col min="1810" max="2046" width="9.140625" style="1"/>
    <col min="2047" max="2047" width="37.28515625" style="1" bestFit="1" customWidth="1"/>
    <col min="2048" max="2048" width="14.7109375" style="1" bestFit="1" customWidth="1"/>
    <col min="2049" max="2049" width="15.5703125" style="1" customWidth="1"/>
    <col min="2050" max="2052" width="14.5703125" style="1" customWidth="1"/>
    <col min="2053" max="2053" width="15.85546875" style="1" customWidth="1"/>
    <col min="2054" max="2054" width="17" style="1" customWidth="1"/>
    <col min="2055" max="2055" width="18.85546875" style="1" customWidth="1"/>
    <col min="2056" max="2056" width="16" style="1" customWidth="1"/>
    <col min="2057" max="2058" width="0" style="1" hidden="1" customWidth="1"/>
    <col min="2059" max="2059" width="18.42578125" style="1" customWidth="1"/>
    <col min="2060" max="2061" width="0" style="1" hidden="1" customWidth="1"/>
    <col min="2062" max="2062" width="23.140625" style="1" customWidth="1"/>
    <col min="2063" max="2065" width="18.42578125" style="1" customWidth="1"/>
    <col min="2066" max="2302" width="9.140625" style="1"/>
    <col min="2303" max="2303" width="37.28515625" style="1" bestFit="1" customWidth="1"/>
    <col min="2304" max="2304" width="14.7109375" style="1" bestFit="1" customWidth="1"/>
    <col min="2305" max="2305" width="15.5703125" style="1" customWidth="1"/>
    <col min="2306" max="2308" width="14.5703125" style="1" customWidth="1"/>
    <col min="2309" max="2309" width="15.85546875" style="1" customWidth="1"/>
    <col min="2310" max="2310" width="17" style="1" customWidth="1"/>
    <col min="2311" max="2311" width="18.85546875" style="1" customWidth="1"/>
    <col min="2312" max="2312" width="16" style="1" customWidth="1"/>
    <col min="2313" max="2314" width="0" style="1" hidden="1" customWidth="1"/>
    <col min="2315" max="2315" width="18.42578125" style="1" customWidth="1"/>
    <col min="2316" max="2317" width="0" style="1" hidden="1" customWidth="1"/>
    <col min="2318" max="2318" width="23.140625" style="1" customWidth="1"/>
    <col min="2319" max="2321" width="18.42578125" style="1" customWidth="1"/>
    <col min="2322" max="2558" width="9.140625" style="1"/>
    <col min="2559" max="2559" width="37.28515625" style="1" bestFit="1" customWidth="1"/>
    <col min="2560" max="2560" width="14.7109375" style="1" bestFit="1" customWidth="1"/>
    <col min="2561" max="2561" width="15.5703125" style="1" customWidth="1"/>
    <col min="2562" max="2564" width="14.5703125" style="1" customWidth="1"/>
    <col min="2565" max="2565" width="15.85546875" style="1" customWidth="1"/>
    <col min="2566" max="2566" width="17" style="1" customWidth="1"/>
    <col min="2567" max="2567" width="18.85546875" style="1" customWidth="1"/>
    <col min="2568" max="2568" width="16" style="1" customWidth="1"/>
    <col min="2569" max="2570" width="0" style="1" hidden="1" customWidth="1"/>
    <col min="2571" max="2571" width="18.42578125" style="1" customWidth="1"/>
    <col min="2572" max="2573" width="0" style="1" hidden="1" customWidth="1"/>
    <col min="2574" max="2574" width="23.140625" style="1" customWidth="1"/>
    <col min="2575" max="2577" width="18.42578125" style="1" customWidth="1"/>
    <col min="2578" max="2814" width="9.140625" style="1"/>
    <col min="2815" max="2815" width="37.28515625" style="1" bestFit="1" customWidth="1"/>
    <col min="2816" max="2816" width="14.7109375" style="1" bestFit="1" customWidth="1"/>
    <col min="2817" max="2817" width="15.5703125" style="1" customWidth="1"/>
    <col min="2818" max="2820" width="14.5703125" style="1" customWidth="1"/>
    <col min="2821" max="2821" width="15.85546875" style="1" customWidth="1"/>
    <col min="2822" max="2822" width="17" style="1" customWidth="1"/>
    <col min="2823" max="2823" width="18.85546875" style="1" customWidth="1"/>
    <col min="2824" max="2824" width="16" style="1" customWidth="1"/>
    <col min="2825" max="2826" width="0" style="1" hidden="1" customWidth="1"/>
    <col min="2827" max="2827" width="18.42578125" style="1" customWidth="1"/>
    <col min="2828" max="2829" width="0" style="1" hidden="1" customWidth="1"/>
    <col min="2830" max="2830" width="23.140625" style="1" customWidth="1"/>
    <col min="2831" max="2833" width="18.42578125" style="1" customWidth="1"/>
    <col min="2834" max="3070" width="9.140625" style="1"/>
    <col min="3071" max="3071" width="37.28515625" style="1" bestFit="1" customWidth="1"/>
    <col min="3072" max="3072" width="14.7109375" style="1" bestFit="1" customWidth="1"/>
    <col min="3073" max="3073" width="15.5703125" style="1" customWidth="1"/>
    <col min="3074" max="3076" width="14.5703125" style="1" customWidth="1"/>
    <col min="3077" max="3077" width="15.85546875" style="1" customWidth="1"/>
    <col min="3078" max="3078" width="17" style="1" customWidth="1"/>
    <col min="3079" max="3079" width="18.85546875" style="1" customWidth="1"/>
    <col min="3080" max="3080" width="16" style="1" customWidth="1"/>
    <col min="3081" max="3082" width="0" style="1" hidden="1" customWidth="1"/>
    <col min="3083" max="3083" width="18.42578125" style="1" customWidth="1"/>
    <col min="3084" max="3085" width="0" style="1" hidden="1" customWidth="1"/>
    <col min="3086" max="3086" width="23.140625" style="1" customWidth="1"/>
    <col min="3087" max="3089" width="18.42578125" style="1" customWidth="1"/>
    <col min="3090" max="3326" width="9.140625" style="1"/>
    <col min="3327" max="3327" width="37.28515625" style="1" bestFit="1" customWidth="1"/>
    <col min="3328" max="3328" width="14.7109375" style="1" bestFit="1" customWidth="1"/>
    <col min="3329" max="3329" width="15.5703125" style="1" customWidth="1"/>
    <col min="3330" max="3332" width="14.5703125" style="1" customWidth="1"/>
    <col min="3333" max="3333" width="15.85546875" style="1" customWidth="1"/>
    <col min="3334" max="3334" width="17" style="1" customWidth="1"/>
    <col min="3335" max="3335" width="18.85546875" style="1" customWidth="1"/>
    <col min="3336" max="3336" width="16" style="1" customWidth="1"/>
    <col min="3337" max="3338" width="0" style="1" hidden="1" customWidth="1"/>
    <col min="3339" max="3339" width="18.42578125" style="1" customWidth="1"/>
    <col min="3340" max="3341" width="0" style="1" hidden="1" customWidth="1"/>
    <col min="3342" max="3342" width="23.140625" style="1" customWidth="1"/>
    <col min="3343" max="3345" width="18.42578125" style="1" customWidth="1"/>
    <col min="3346" max="3582" width="9.140625" style="1"/>
    <col min="3583" max="3583" width="37.28515625" style="1" bestFit="1" customWidth="1"/>
    <col min="3584" max="3584" width="14.7109375" style="1" bestFit="1" customWidth="1"/>
    <col min="3585" max="3585" width="15.5703125" style="1" customWidth="1"/>
    <col min="3586" max="3588" width="14.5703125" style="1" customWidth="1"/>
    <col min="3589" max="3589" width="15.85546875" style="1" customWidth="1"/>
    <col min="3590" max="3590" width="17" style="1" customWidth="1"/>
    <col min="3591" max="3591" width="18.85546875" style="1" customWidth="1"/>
    <col min="3592" max="3592" width="16" style="1" customWidth="1"/>
    <col min="3593" max="3594" width="0" style="1" hidden="1" customWidth="1"/>
    <col min="3595" max="3595" width="18.42578125" style="1" customWidth="1"/>
    <col min="3596" max="3597" width="0" style="1" hidden="1" customWidth="1"/>
    <col min="3598" max="3598" width="23.140625" style="1" customWidth="1"/>
    <col min="3599" max="3601" width="18.42578125" style="1" customWidth="1"/>
    <col min="3602" max="3838" width="9.140625" style="1"/>
    <col min="3839" max="3839" width="37.28515625" style="1" bestFit="1" customWidth="1"/>
    <col min="3840" max="3840" width="14.7109375" style="1" bestFit="1" customWidth="1"/>
    <col min="3841" max="3841" width="15.5703125" style="1" customWidth="1"/>
    <col min="3842" max="3844" width="14.5703125" style="1" customWidth="1"/>
    <col min="3845" max="3845" width="15.85546875" style="1" customWidth="1"/>
    <col min="3846" max="3846" width="17" style="1" customWidth="1"/>
    <col min="3847" max="3847" width="18.85546875" style="1" customWidth="1"/>
    <col min="3848" max="3848" width="16" style="1" customWidth="1"/>
    <col min="3849" max="3850" width="0" style="1" hidden="1" customWidth="1"/>
    <col min="3851" max="3851" width="18.42578125" style="1" customWidth="1"/>
    <col min="3852" max="3853" width="0" style="1" hidden="1" customWidth="1"/>
    <col min="3854" max="3854" width="23.140625" style="1" customWidth="1"/>
    <col min="3855" max="3857" width="18.42578125" style="1" customWidth="1"/>
    <col min="3858" max="4094" width="9.140625" style="1"/>
    <col min="4095" max="4095" width="37.28515625" style="1" bestFit="1" customWidth="1"/>
    <col min="4096" max="4096" width="14.7109375" style="1" bestFit="1" customWidth="1"/>
    <col min="4097" max="4097" width="15.5703125" style="1" customWidth="1"/>
    <col min="4098" max="4100" width="14.5703125" style="1" customWidth="1"/>
    <col min="4101" max="4101" width="15.85546875" style="1" customWidth="1"/>
    <col min="4102" max="4102" width="17" style="1" customWidth="1"/>
    <col min="4103" max="4103" width="18.85546875" style="1" customWidth="1"/>
    <col min="4104" max="4104" width="16" style="1" customWidth="1"/>
    <col min="4105" max="4106" width="0" style="1" hidden="1" customWidth="1"/>
    <col min="4107" max="4107" width="18.42578125" style="1" customWidth="1"/>
    <col min="4108" max="4109" width="0" style="1" hidden="1" customWidth="1"/>
    <col min="4110" max="4110" width="23.140625" style="1" customWidth="1"/>
    <col min="4111" max="4113" width="18.42578125" style="1" customWidth="1"/>
    <col min="4114" max="4350" width="9.140625" style="1"/>
    <col min="4351" max="4351" width="37.28515625" style="1" bestFit="1" customWidth="1"/>
    <col min="4352" max="4352" width="14.7109375" style="1" bestFit="1" customWidth="1"/>
    <col min="4353" max="4353" width="15.5703125" style="1" customWidth="1"/>
    <col min="4354" max="4356" width="14.5703125" style="1" customWidth="1"/>
    <col min="4357" max="4357" width="15.85546875" style="1" customWidth="1"/>
    <col min="4358" max="4358" width="17" style="1" customWidth="1"/>
    <col min="4359" max="4359" width="18.85546875" style="1" customWidth="1"/>
    <col min="4360" max="4360" width="16" style="1" customWidth="1"/>
    <col min="4361" max="4362" width="0" style="1" hidden="1" customWidth="1"/>
    <col min="4363" max="4363" width="18.42578125" style="1" customWidth="1"/>
    <col min="4364" max="4365" width="0" style="1" hidden="1" customWidth="1"/>
    <col min="4366" max="4366" width="23.140625" style="1" customWidth="1"/>
    <col min="4367" max="4369" width="18.42578125" style="1" customWidth="1"/>
    <col min="4370" max="4606" width="9.140625" style="1"/>
    <col min="4607" max="4607" width="37.28515625" style="1" bestFit="1" customWidth="1"/>
    <col min="4608" max="4608" width="14.7109375" style="1" bestFit="1" customWidth="1"/>
    <col min="4609" max="4609" width="15.5703125" style="1" customWidth="1"/>
    <col min="4610" max="4612" width="14.5703125" style="1" customWidth="1"/>
    <col min="4613" max="4613" width="15.85546875" style="1" customWidth="1"/>
    <col min="4614" max="4614" width="17" style="1" customWidth="1"/>
    <col min="4615" max="4615" width="18.85546875" style="1" customWidth="1"/>
    <col min="4616" max="4616" width="16" style="1" customWidth="1"/>
    <col min="4617" max="4618" width="0" style="1" hidden="1" customWidth="1"/>
    <col min="4619" max="4619" width="18.42578125" style="1" customWidth="1"/>
    <col min="4620" max="4621" width="0" style="1" hidden="1" customWidth="1"/>
    <col min="4622" max="4622" width="23.140625" style="1" customWidth="1"/>
    <col min="4623" max="4625" width="18.42578125" style="1" customWidth="1"/>
    <col min="4626" max="4862" width="9.140625" style="1"/>
    <col min="4863" max="4863" width="37.28515625" style="1" bestFit="1" customWidth="1"/>
    <col min="4864" max="4864" width="14.7109375" style="1" bestFit="1" customWidth="1"/>
    <col min="4865" max="4865" width="15.5703125" style="1" customWidth="1"/>
    <col min="4866" max="4868" width="14.5703125" style="1" customWidth="1"/>
    <col min="4869" max="4869" width="15.85546875" style="1" customWidth="1"/>
    <col min="4870" max="4870" width="17" style="1" customWidth="1"/>
    <col min="4871" max="4871" width="18.85546875" style="1" customWidth="1"/>
    <col min="4872" max="4872" width="16" style="1" customWidth="1"/>
    <col min="4873" max="4874" width="0" style="1" hidden="1" customWidth="1"/>
    <col min="4875" max="4875" width="18.42578125" style="1" customWidth="1"/>
    <col min="4876" max="4877" width="0" style="1" hidden="1" customWidth="1"/>
    <col min="4878" max="4878" width="23.140625" style="1" customWidth="1"/>
    <col min="4879" max="4881" width="18.42578125" style="1" customWidth="1"/>
    <col min="4882" max="5118" width="9.140625" style="1"/>
    <col min="5119" max="5119" width="37.28515625" style="1" bestFit="1" customWidth="1"/>
    <col min="5120" max="5120" width="14.7109375" style="1" bestFit="1" customWidth="1"/>
    <col min="5121" max="5121" width="15.5703125" style="1" customWidth="1"/>
    <col min="5122" max="5124" width="14.5703125" style="1" customWidth="1"/>
    <col min="5125" max="5125" width="15.85546875" style="1" customWidth="1"/>
    <col min="5126" max="5126" width="17" style="1" customWidth="1"/>
    <col min="5127" max="5127" width="18.85546875" style="1" customWidth="1"/>
    <col min="5128" max="5128" width="16" style="1" customWidth="1"/>
    <col min="5129" max="5130" width="0" style="1" hidden="1" customWidth="1"/>
    <col min="5131" max="5131" width="18.42578125" style="1" customWidth="1"/>
    <col min="5132" max="5133" width="0" style="1" hidden="1" customWidth="1"/>
    <col min="5134" max="5134" width="23.140625" style="1" customWidth="1"/>
    <col min="5135" max="5137" width="18.42578125" style="1" customWidth="1"/>
    <col min="5138" max="5374" width="9.140625" style="1"/>
    <col min="5375" max="5375" width="37.28515625" style="1" bestFit="1" customWidth="1"/>
    <col min="5376" max="5376" width="14.7109375" style="1" bestFit="1" customWidth="1"/>
    <col min="5377" max="5377" width="15.5703125" style="1" customWidth="1"/>
    <col min="5378" max="5380" width="14.5703125" style="1" customWidth="1"/>
    <col min="5381" max="5381" width="15.85546875" style="1" customWidth="1"/>
    <col min="5382" max="5382" width="17" style="1" customWidth="1"/>
    <col min="5383" max="5383" width="18.85546875" style="1" customWidth="1"/>
    <col min="5384" max="5384" width="16" style="1" customWidth="1"/>
    <col min="5385" max="5386" width="0" style="1" hidden="1" customWidth="1"/>
    <col min="5387" max="5387" width="18.42578125" style="1" customWidth="1"/>
    <col min="5388" max="5389" width="0" style="1" hidden="1" customWidth="1"/>
    <col min="5390" max="5390" width="23.140625" style="1" customWidth="1"/>
    <col min="5391" max="5393" width="18.42578125" style="1" customWidth="1"/>
    <col min="5394" max="5630" width="9.140625" style="1"/>
    <col min="5631" max="5631" width="37.28515625" style="1" bestFit="1" customWidth="1"/>
    <col min="5632" max="5632" width="14.7109375" style="1" bestFit="1" customWidth="1"/>
    <col min="5633" max="5633" width="15.5703125" style="1" customWidth="1"/>
    <col min="5634" max="5636" width="14.5703125" style="1" customWidth="1"/>
    <col min="5637" max="5637" width="15.85546875" style="1" customWidth="1"/>
    <col min="5638" max="5638" width="17" style="1" customWidth="1"/>
    <col min="5639" max="5639" width="18.85546875" style="1" customWidth="1"/>
    <col min="5640" max="5640" width="16" style="1" customWidth="1"/>
    <col min="5641" max="5642" width="0" style="1" hidden="1" customWidth="1"/>
    <col min="5643" max="5643" width="18.42578125" style="1" customWidth="1"/>
    <col min="5644" max="5645" width="0" style="1" hidden="1" customWidth="1"/>
    <col min="5646" max="5646" width="23.140625" style="1" customWidth="1"/>
    <col min="5647" max="5649" width="18.42578125" style="1" customWidth="1"/>
    <col min="5650" max="5886" width="9.140625" style="1"/>
    <col min="5887" max="5887" width="37.28515625" style="1" bestFit="1" customWidth="1"/>
    <col min="5888" max="5888" width="14.7109375" style="1" bestFit="1" customWidth="1"/>
    <col min="5889" max="5889" width="15.5703125" style="1" customWidth="1"/>
    <col min="5890" max="5892" width="14.5703125" style="1" customWidth="1"/>
    <col min="5893" max="5893" width="15.85546875" style="1" customWidth="1"/>
    <col min="5894" max="5894" width="17" style="1" customWidth="1"/>
    <col min="5895" max="5895" width="18.85546875" style="1" customWidth="1"/>
    <col min="5896" max="5896" width="16" style="1" customWidth="1"/>
    <col min="5897" max="5898" width="0" style="1" hidden="1" customWidth="1"/>
    <col min="5899" max="5899" width="18.42578125" style="1" customWidth="1"/>
    <col min="5900" max="5901" width="0" style="1" hidden="1" customWidth="1"/>
    <col min="5902" max="5902" width="23.140625" style="1" customWidth="1"/>
    <col min="5903" max="5905" width="18.42578125" style="1" customWidth="1"/>
    <col min="5906" max="6142" width="9.140625" style="1"/>
    <col min="6143" max="6143" width="37.28515625" style="1" bestFit="1" customWidth="1"/>
    <col min="6144" max="6144" width="14.7109375" style="1" bestFit="1" customWidth="1"/>
    <col min="6145" max="6145" width="15.5703125" style="1" customWidth="1"/>
    <col min="6146" max="6148" width="14.5703125" style="1" customWidth="1"/>
    <col min="6149" max="6149" width="15.85546875" style="1" customWidth="1"/>
    <col min="6150" max="6150" width="17" style="1" customWidth="1"/>
    <col min="6151" max="6151" width="18.85546875" style="1" customWidth="1"/>
    <col min="6152" max="6152" width="16" style="1" customWidth="1"/>
    <col min="6153" max="6154" width="0" style="1" hidden="1" customWidth="1"/>
    <col min="6155" max="6155" width="18.42578125" style="1" customWidth="1"/>
    <col min="6156" max="6157" width="0" style="1" hidden="1" customWidth="1"/>
    <col min="6158" max="6158" width="23.140625" style="1" customWidth="1"/>
    <col min="6159" max="6161" width="18.42578125" style="1" customWidth="1"/>
    <col min="6162" max="6398" width="9.140625" style="1"/>
    <col min="6399" max="6399" width="37.28515625" style="1" bestFit="1" customWidth="1"/>
    <col min="6400" max="6400" width="14.7109375" style="1" bestFit="1" customWidth="1"/>
    <col min="6401" max="6401" width="15.5703125" style="1" customWidth="1"/>
    <col min="6402" max="6404" width="14.5703125" style="1" customWidth="1"/>
    <col min="6405" max="6405" width="15.85546875" style="1" customWidth="1"/>
    <col min="6406" max="6406" width="17" style="1" customWidth="1"/>
    <col min="6407" max="6407" width="18.85546875" style="1" customWidth="1"/>
    <col min="6408" max="6408" width="16" style="1" customWidth="1"/>
    <col min="6409" max="6410" width="0" style="1" hidden="1" customWidth="1"/>
    <col min="6411" max="6411" width="18.42578125" style="1" customWidth="1"/>
    <col min="6412" max="6413" width="0" style="1" hidden="1" customWidth="1"/>
    <col min="6414" max="6414" width="23.140625" style="1" customWidth="1"/>
    <col min="6415" max="6417" width="18.42578125" style="1" customWidth="1"/>
    <col min="6418" max="6654" width="9.140625" style="1"/>
    <col min="6655" max="6655" width="37.28515625" style="1" bestFit="1" customWidth="1"/>
    <col min="6656" max="6656" width="14.7109375" style="1" bestFit="1" customWidth="1"/>
    <col min="6657" max="6657" width="15.5703125" style="1" customWidth="1"/>
    <col min="6658" max="6660" width="14.5703125" style="1" customWidth="1"/>
    <col min="6661" max="6661" width="15.85546875" style="1" customWidth="1"/>
    <col min="6662" max="6662" width="17" style="1" customWidth="1"/>
    <col min="6663" max="6663" width="18.85546875" style="1" customWidth="1"/>
    <col min="6664" max="6664" width="16" style="1" customWidth="1"/>
    <col min="6665" max="6666" width="0" style="1" hidden="1" customWidth="1"/>
    <col min="6667" max="6667" width="18.42578125" style="1" customWidth="1"/>
    <col min="6668" max="6669" width="0" style="1" hidden="1" customWidth="1"/>
    <col min="6670" max="6670" width="23.140625" style="1" customWidth="1"/>
    <col min="6671" max="6673" width="18.42578125" style="1" customWidth="1"/>
    <col min="6674" max="6910" width="9.140625" style="1"/>
    <col min="6911" max="6911" width="37.28515625" style="1" bestFit="1" customWidth="1"/>
    <col min="6912" max="6912" width="14.7109375" style="1" bestFit="1" customWidth="1"/>
    <col min="6913" max="6913" width="15.5703125" style="1" customWidth="1"/>
    <col min="6914" max="6916" width="14.5703125" style="1" customWidth="1"/>
    <col min="6917" max="6917" width="15.85546875" style="1" customWidth="1"/>
    <col min="6918" max="6918" width="17" style="1" customWidth="1"/>
    <col min="6919" max="6919" width="18.85546875" style="1" customWidth="1"/>
    <col min="6920" max="6920" width="16" style="1" customWidth="1"/>
    <col min="6921" max="6922" width="0" style="1" hidden="1" customWidth="1"/>
    <col min="6923" max="6923" width="18.42578125" style="1" customWidth="1"/>
    <col min="6924" max="6925" width="0" style="1" hidden="1" customWidth="1"/>
    <col min="6926" max="6926" width="23.140625" style="1" customWidth="1"/>
    <col min="6927" max="6929" width="18.42578125" style="1" customWidth="1"/>
    <col min="6930" max="7166" width="9.140625" style="1"/>
    <col min="7167" max="7167" width="37.28515625" style="1" bestFit="1" customWidth="1"/>
    <col min="7168" max="7168" width="14.7109375" style="1" bestFit="1" customWidth="1"/>
    <col min="7169" max="7169" width="15.5703125" style="1" customWidth="1"/>
    <col min="7170" max="7172" width="14.5703125" style="1" customWidth="1"/>
    <col min="7173" max="7173" width="15.85546875" style="1" customWidth="1"/>
    <col min="7174" max="7174" width="17" style="1" customWidth="1"/>
    <col min="7175" max="7175" width="18.85546875" style="1" customWidth="1"/>
    <col min="7176" max="7176" width="16" style="1" customWidth="1"/>
    <col min="7177" max="7178" width="0" style="1" hidden="1" customWidth="1"/>
    <col min="7179" max="7179" width="18.42578125" style="1" customWidth="1"/>
    <col min="7180" max="7181" width="0" style="1" hidden="1" customWidth="1"/>
    <col min="7182" max="7182" width="23.140625" style="1" customWidth="1"/>
    <col min="7183" max="7185" width="18.42578125" style="1" customWidth="1"/>
    <col min="7186" max="7422" width="9.140625" style="1"/>
    <col min="7423" max="7423" width="37.28515625" style="1" bestFit="1" customWidth="1"/>
    <col min="7424" max="7424" width="14.7109375" style="1" bestFit="1" customWidth="1"/>
    <col min="7425" max="7425" width="15.5703125" style="1" customWidth="1"/>
    <col min="7426" max="7428" width="14.5703125" style="1" customWidth="1"/>
    <col min="7429" max="7429" width="15.85546875" style="1" customWidth="1"/>
    <col min="7430" max="7430" width="17" style="1" customWidth="1"/>
    <col min="7431" max="7431" width="18.85546875" style="1" customWidth="1"/>
    <col min="7432" max="7432" width="16" style="1" customWidth="1"/>
    <col min="7433" max="7434" width="0" style="1" hidden="1" customWidth="1"/>
    <col min="7435" max="7435" width="18.42578125" style="1" customWidth="1"/>
    <col min="7436" max="7437" width="0" style="1" hidden="1" customWidth="1"/>
    <col min="7438" max="7438" width="23.140625" style="1" customWidth="1"/>
    <col min="7439" max="7441" width="18.42578125" style="1" customWidth="1"/>
    <col min="7442" max="7678" width="9.140625" style="1"/>
    <col min="7679" max="7679" width="37.28515625" style="1" bestFit="1" customWidth="1"/>
    <col min="7680" max="7680" width="14.7109375" style="1" bestFit="1" customWidth="1"/>
    <col min="7681" max="7681" width="15.5703125" style="1" customWidth="1"/>
    <col min="7682" max="7684" width="14.5703125" style="1" customWidth="1"/>
    <col min="7685" max="7685" width="15.85546875" style="1" customWidth="1"/>
    <col min="7686" max="7686" width="17" style="1" customWidth="1"/>
    <col min="7687" max="7687" width="18.85546875" style="1" customWidth="1"/>
    <col min="7688" max="7688" width="16" style="1" customWidth="1"/>
    <col min="7689" max="7690" width="0" style="1" hidden="1" customWidth="1"/>
    <col min="7691" max="7691" width="18.42578125" style="1" customWidth="1"/>
    <col min="7692" max="7693" width="0" style="1" hidden="1" customWidth="1"/>
    <col min="7694" max="7694" width="23.140625" style="1" customWidth="1"/>
    <col min="7695" max="7697" width="18.42578125" style="1" customWidth="1"/>
    <col min="7698" max="7934" width="9.140625" style="1"/>
    <col min="7935" max="7935" width="37.28515625" style="1" bestFit="1" customWidth="1"/>
    <col min="7936" max="7936" width="14.7109375" style="1" bestFit="1" customWidth="1"/>
    <col min="7937" max="7937" width="15.5703125" style="1" customWidth="1"/>
    <col min="7938" max="7940" width="14.5703125" style="1" customWidth="1"/>
    <col min="7941" max="7941" width="15.85546875" style="1" customWidth="1"/>
    <col min="7942" max="7942" width="17" style="1" customWidth="1"/>
    <col min="7943" max="7943" width="18.85546875" style="1" customWidth="1"/>
    <col min="7944" max="7944" width="16" style="1" customWidth="1"/>
    <col min="7945" max="7946" width="0" style="1" hidden="1" customWidth="1"/>
    <col min="7947" max="7947" width="18.42578125" style="1" customWidth="1"/>
    <col min="7948" max="7949" width="0" style="1" hidden="1" customWidth="1"/>
    <col min="7950" max="7950" width="23.140625" style="1" customWidth="1"/>
    <col min="7951" max="7953" width="18.42578125" style="1" customWidth="1"/>
    <col min="7954" max="8190" width="9.140625" style="1"/>
    <col min="8191" max="8191" width="37.28515625" style="1" bestFit="1" customWidth="1"/>
    <col min="8192" max="8192" width="14.7109375" style="1" bestFit="1" customWidth="1"/>
    <col min="8193" max="8193" width="15.5703125" style="1" customWidth="1"/>
    <col min="8194" max="8196" width="14.5703125" style="1" customWidth="1"/>
    <col min="8197" max="8197" width="15.85546875" style="1" customWidth="1"/>
    <col min="8198" max="8198" width="17" style="1" customWidth="1"/>
    <col min="8199" max="8199" width="18.85546875" style="1" customWidth="1"/>
    <col min="8200" max="8200" width="16" style="1" customWidth="1"/>
    <col min="8201" max="8202" width="0" style="1" hidden="1" customWidth="1"/>
    <col min="8203" max="8203" width="18.42578125" style="1" customWidth="1"/>
    <col min="8204" max="8205" width="0" style="1" hidden="1" customWidth="1"/>
    <col min="8206" max="8206" width="23.140625" style="1" customWidth="1"/>
    <col min="8207" max="8209" width="18.42578125" style="1" customWidth="1"/>
    <col min="8210" max="8446" width="9.140625" style="1"/>
    <col min="8447" max="8447" width="37.28515625" style="1" bestFit="1" customWidth="1"/>
    <col min="8448" max="8448" width="14.7109375" style="1" bestFit="1" customWidth="1"/>
    <col min="8449" max="8449" width="15.5703125" style="1" customWidth="1"/>
    <col min="8450" max="8452" width="14.5703125" style="1" customWidth="1"/>
    <col min="8453" max="8453" width="15.85546875" style="1" customWidth="1"/>
    <col min="8454" max="8454" width="17" style="1" customWidth="1"/>
    <col min="8455" max="8455" width="18.85546875" style="1" customWidth="1"/>
    <col min="8456" max="8456" width="16" style="1" customWidth="1"/>
    <col min="8457" max="8458" width="0" style="1" hidden="1" customWidth="1"/>
    <col min="8459" max="8459" width="18.42578125" style="1" customWidth="1"/>
    <col min="8460" max="8461" width="0" style="1" hidden="1" customWidth="1"/>
    <col min="8462" max="8462" width="23.140625" style="1" customWidth="1"/>
    <col min="8463" max="8465" width="18.42578125" style="1" customWidth="1"/>
    <col min="8466" max="8702" width="9.140625" style="1"/>
    <col min="8703" max="8703" width="37.28515625" style="1" bestFit="1" customWidth="1"/>
    <col min="8704" max="8704" width="14.7109375" style="1" bestFit="1" customWidth="1"/>
    <col min="8705" max="8705" width="15.5703125" style="1" customWidth="1"/>
    <col min="8706" max="8708" width="14.5703125" style="1" customWidth="1"/>
    <col min="8709" max="8709" width="15.85546875" style="1" customWidth="1"/>
    <col min="8710" max="8710" width="17" style="1" customWidth="1"/>
    <col min="8711" max="8711" width="18.85546875" style="1" customWidth="1"/>
    <col min="8712" max="8712" width="16" style="1" customWidth="1"/>
    <col min="8713" max="8714" width="0" style="1" hidden="1" customWidth="1"/>
    <col min="8715" max="8715" width="18.42578125" style="1" customWidth="1"/>
    <col min="8716" max="8717" width="0" style="1" hidden="1" customWidth="1"/>
    <col min="8718" max="8718" width="23.140625" style="1" customWidth="1"/>
    <col min="8719" max="8721" width="18.42578125" style="1" customWidth="1"/>
    <col min="8722" max="8958" width="9.140625" style="1"/>
    <col min="8959" max="8959" width="37.28515625" style="1" bestFit="1" customWidth="1"/>
    <col min="8960" max="8960" width="14.7109375" style="1" bestFit="1" customWidth="1"/>
    <col min="8961" max="8961" width="15.5703125" style="1" customWidth="1"/>
    <col min="8962" max="8964" width="14.5703125" style="1" customWidth="1"/>
    <col min="8965" max="8965" width="15.85546875" style="1" customWidth="1"/>
    <col min="8966" max="8966" width="17" style="1" customWidth="1"/>
    <col min="8967" max="8967" width="18.85546875" style="1" customWidth="1"/>
    <col min="8968" max="8968" width="16" style="1" customWidth="1"/>
    <col min="8969" max="8970" width="0" style="1" hidden="1" customWidth="1"/>
    <col min="8971" max="8971" width="18.42578125" style="1" customWidth="1"/>
    <col min="8972" max="8973" width="0" style="1" hidden="1" customWidth="1"/>
    <col min="8974" max="8974" width="23.140625" style="1" customWidth="1"/>
    <col min="8975" max="8977" width="18.42578125" style="1" customWidth="1"/>
    <col min="8978" max="9214" width="9.140625" style="1"/>
    <col min="9215" max="9215" width="37.28515625" style="1" bestFit="1" customWidth="1"/>
    <col min="9216" max="9216" width="14.7109375" style="1" bestFit="1" customWidth="1"/>
    <col min="9217" max="9217" width="15.5703125" style="1" customWidth="1"/>
    <col min="9218" max="9220" width="14.5703125" style="1" customWidth="1"/>
    <col min="9221" max="9221" width="15.85546875" style="1" customWidth="1"/>
    <col min="9222" max="9222" width="17" style="1" customWidth="1"/>
    <col min="9223" max="9223" width="18.85546875" style="1" customWidth="1"/>
    <col min="9224" max="9224" width="16" style="1" customWidth="1"/>
    <col min="9225" max="9226" width="0" style="1" hidden="1" customWidth="1"/>
    <col min="9227" max="9227" width="18.42578125" style="1" customWidth="1"/>
    <col min="9228" max="9229" width="0" style="1" hidden="1" customWidth="1"/>
    <col min="9230" max="9230" width="23.140625" style="1" customWidth="1"/>
    <col min="9231" max="9233" width="18.42578125" style="1" customWidth="1"/>
    <col min="9234" max="9470" width="9.140625" style="1"/>
    <col min="9471" max="9471" width="37.28515625" style="1" bestFit="1" customWidth="1"/>
    <col min="9472" max="9472" width="14.7109375" style="1" bestFit="1" customWidth="1"/>
    <col min="9473" max="9473" width="15.5703125" style="1" customWidth="1"/>
    <col min="9474" max="9476" width="14.5703125" style="1" customWidth="1"/>
    <col min="9477" max="9477" width="15.85546875" style="1" customWidth="1"/>
    <col min="9478" max="9478" width="17" style="1" customWidth="1"/>
    <col min="9479" max="9479" width="18.85546875" style="1" customWidth="1"/>
    <col min="9480" max="9480" width="16" style="1" customWidth="1"/>
    <col min="9481" max="9482" width="0" style="1" hidden="1" customWidth="1"/>
    <col min="9483" max="9483" width="18.42578125" style="1" customWidth="1"/>
    <col min="9484" max="9485" width="0" style="1" hidden="1" customWidth="1"/>
    <col min="9486" max="9486" width="23.140625" style="1" customWidth="1"/>
    <col min="9487" max="9489" width="18.42578125" style="1" customWidth="1"/>
    <col min="9490" max="9726" width="9.140625" style="1"/>
    <col min="9727" max="9727" width="37.28515625" style="1" bestFit="1" customWidth="1"/>
    <col min="9728" max="9728" width="14.7109375" style="1" bestFit="1" customWidth="1"/>
    <col min="9729" max="9729" width="15.5703125" style="1" customWidth="1"/>
    <col min="9730" max="9732" width="14.5703125" style="1" customWidth="1"/>
    <col min="9733" max="9733" width="15.85546875" style="1" customWidth="1"/>
    <col min="9734" max="9734" width="17" style="1" customWidth="1"/>
    <col min="9735" max="9735" width="18.85546875" style="1" customWidth="1"/>
    <col min="9736" max="9736" width="16" style="1" customWidth="1"/>
    <col min="9737" max="9738" width="0" style="1" hidden="1" customWidth="1"/>
    <col min="9739" max="9739" width="18.42578125" style="1" customWidth="1"/>
    <col min="9740" max="9741" width="0" style="1" hidden="1" customWidth="1"/>
    <col min="9742" max="9742" width="23.140625" style="1" customWidth="1"/>
    <col min="9743" max="9745" width="18.42578125" style="1" customWidth="1"/>
    <col min="9746" max="9982" width="9.140625" style="1"/>
    <col min="9983" max="9983" width="37.28515625" style="1" bestFit="1" customWidth="1"/>
    <col min="9984" max="9984" width="14.7109375" style="1" bestFit="1" customWidth="1"/>
    <col min="9985" max="9985" width="15.5703125" style="1" customWidth="1"/>
    <col min="9986" max="9988" width="14.5703125" style="1" customWidth="1"/>
    <col min="9989" max="9989" width="15.85546875" style="1" customWidth="1"/>
    <col min="9990" max="9990" width="17" style="1" customWidth="1"/>
    <col min="9991" max="9991" width="18.85546875" style="1" customWidth="1"/>
    <col min="9992" max="9992" width="16" style="1" customWidth="1"/>
    <col min="9993" max="9994" width="0" style="1" hidden="1" customWidth="1"/>
    <col min="9995" max="9995" width="18.42578125" style="1" customWidth="1"/>
    <col min="9996" max="9997" width="0" style="1" hidden="1" customWidth="1"/>
    <col min="9998" max="9998" width="23.140625" style="1" customWidth="1"/>
    <col min="9999" max="10001" width="18.42578125" style="1" customWidth="1"/>
    <col min="10002" max="10238" width="9.140625" style="1"/>
    <col min="10239" max="10239" width="37.28515625" style="1" bestFit="1" customWidth="1"/>
    <col min="10240" max="10240" width="14.7109375" style="1" bestFit="1" customWidth="1"/>
    <col min="10241" max="10241" width="15.5703125" style="1" customWidth="1"/>
    <col min="10242" max="10244" width="14.5703125" style="1" customWidth="1"/>
    <col min="10245" max="10245" width="15.85546875" style="1" customWidth="1"/>
    <col min="10246" max="10246" width="17" style="1" customWidth="1"/>
    <col min="10247" max="10247" width="18.85546875" style="1" customWidth="1"/>
    <col min="10248" max="10248" width="16" style="1" customWidth="1"/>
    <col min="10249" max="10250" width="0" style="1" hidden="1" customWidth="1"/>
    <col min="10251" max="10251" width="18.42578125" style="1" customWidth="1"/>
    <col min="10252" max="10253" width="0" style="1" hidden="1" customWidth="1"/>
    <col min="10254" max="10254" width="23.140625" style="1" customWidth="1"/>
    <col min="10255" max="10257" width="18.42578125" style="1" customWidth="1"/>
    <col min="10258" max="10494" width="9.140625" style="1"/>
    <col min="10495" max="10495" width="37.28515625" style="1" bestFit="1" customWidth="1"/>
    <col min="10496" max="10496" width="14.7109375" style="1" bestFit="1" customWidth="1"/>
    <col min="10497" max="10497" width="15.5703125" style="1" customWidth="1"/>
    <col min="10498" max="10500" width="14.5703125" style="1" customWidth="1"/>
    <col min="10501" max="10501" width="15.85546875" style="1" customWidth="1"/>
    <col min="10502" max="10502" width="17" style="1" customWidth="1"/>
    <col min="10503" max="10503" width="18.85546875" style="1" customWidth="1"/>
    <col min="10504" max="10504" width="16" style="1" customWidth="1"/>
    <col min="10505" max="10506" width="0" style="1" hidden="1" customWidth="1"/>
    <col min="10507" max="10507" width="18.42578125" style="1" customWidth="1"/>
    <col min="10508" max="10509" width="0" style="1" hidden="1" customWidth="1"/>
    <col min="10510" max="10510" width="23.140625" style="1" customWidth="1"/>
    <col min="10511" max="10513" width="18.42578125" style="1" customWidth="1"/>
    <col min="10514" max="10750" width="9.140625" style="1"/>
    <col min="10751" max="10751" width="37.28515625" style="1" bestFit="1" customWidth="1"/>
    <col min="10752" max="10752" width="14.7109375" style="1" bestFit="1" customWidth="1"/>
    <col min="10753" max="10753" width="15.5703125" style="1" customWidth="1"/>
    <col min="10754" max="10756" width="14.5703125" style="1" customWidth="1"/>
    <col min="10757" max="10757" width="15.85546875" style="1" customWidth="1"/>
    <col min="10758" max="10758" width="17" style="1" customWidth="1"/>
    <col min="10759" max="10759" width="18.85546875" style="1" customWidth="1"/>
    <col min="10760" max="10760" width="16" style="1" customWidth="1"/>
    <col min="10761" max="10762" width="0" style="1" hidden="1" customWidth="1"/>
    <col min="10763" max="10763" width="18.42578125" style="1" customWidth="1"/>
    <col min="10764" max="10765" width="0" style="1" hidden="1" customWidth="1"/>
    <col min="10766" max="10766" width="23.140625" style="1" customWidth="1"/>
    <col min="10767" max="10769" width="18.42578125" style="1" customWidth="1"/>
    <col min="10770" max="11006" width="9.140625" style="1"/>
    <col min="11007" max="11007" width="37.28515625" style="1" bestFit="1" customWidth="1"/>
    <col min="11008" max="11008" width="14.7109375" style="1" bestFit="1" customWidth="1"/>
    <col min="11009" max="11009" width="15.5703125" style="1" customWidth="1"/>
    <col min="11010" max="11012" width="14.5703125" style="1" customWidth="1"/>
    <col min="11013" max="11013" width="15.85546875" style="1" customWidth="1"/>
    <col min="11014" max="11014" width="17" style="1" customWidth="1"/>
    <col min="11015" max="11015" width="18.85546875" style="1" customWidth="1"/>
    <col min="11016" max="11016" width="16" style="1" customWidth="1"/>
    <col min="11017" max="11018" width="0" style="1" hidden="1" customWidth="1"/>
    <col min="11019" max="11019" width="18.42578125" style="1" customWidth="1"/>
    <col min="11020" max="11021" width="0" style="1" hidden="1" customWidth="1"/>
    <col min="11022" max="11022" width="23.140625" style="1" customWidth="1"/>
    <col min="11023" max="11025" width="18.42578125" style="1" customWidth="1"/>
    <col min="11026" max="11262" width="9.140625" style="1"/>
    <col min="11263" max="11263" width="37.28515625" style="1" bestFit="1" customWidth="1"/>
    <col min="11264" max="11264" width="14.7109375" style="1" bestFit="1" customWidth="1"/>
    <col min="11265" max="11265" width="15.5703125" style="1" customWidth="1"/>
    <col min="11266" max="11268" width="14.5703125" style="1" customWidth="1"/>
    <col min="11269" max="11269" width="15.85546875" style="1" customWidth="1"/>
    <col min="11270" max="11270" width="17" style="1" customWidth="1"/>
    <col min="11271" max="11271" width="18.85546875" style="1" customWidth="1"/>
    <col min="11272" max="11272" width="16" style="1" customWidth="1"/>
    <col min="11273" max="11274" width="0" style="1" hidden="1" customWidth="1"/>
    <col min="11275" max="11275" width="18.42578125" style="1" customWidth="1"/>
    <col min="11276" max="11277" width="0" style="1" hidden="1" customWidth="1"/>
    <col min="11278" max="11278" width="23.140625" style="1" customWidth="1"/>
    <col min="11279" max="11281" width="18.42578125" style="1" customWidth="1"/>
    <col min="11282" max="11518" width="9.140625" style="1"/>
    <col min="11519" max="11519" width="37.28515625" style="1" bestFit="1" customWidth="1"/>
    <col min="11520" max="11520" width="14.7109375" style="1" bestFit="1" customWidth="1"/>
    <col min="11521" max="11521" width="15.5703125" style="1" customWidth="1"/>
    <col min="11522" max="11524" width="14.5703125" style="1" customWidth="1"/>
    <col min="11525" max="11525" width="15.85546875" style="1" customWidth="1"/>
    <col min="11526" max="11526" width="17" style="1" customWidth="1"/>
    <col min="11527" max="11527" width="18.85546875" style="1" customWidth="1"/>
    <col min="11528" max="11528" width="16" style="1" customWidth="1"/>
    <col min="11529" max="11530" width="0" style="1" hidden="1" customWidth="1"/>
    <col min="11531" max="11531" width="18.42578125" style="1" customWidth="1"/>
    <col min="11532" max="11533" width="0" style="1" hidden="1" customWidth="1"/>
    <col min="11534" max="11534" width="23.140625" style="1" customWidth="1"/>
    <col min="11535" max="11537" width="18.42578125" style="1" customWidth="1"/>
    <col min="11538" max="11774" width="9.140625" style="1"/>
    <col min="11775" max="11775" width="37.28515625" style="1" bestFit="1" customWidth="1"/>
    <col min="11776" max="11776" width="14.7109375" style="1" bestFit="1" customWidth="1"/>
    <col min="11777" max="11777" width="15.5703125" style="1" customWidth="1"/>
    <col min="11778" max="11780" width="14.5703125" style="1" customWidth="1"/>
    <col min="11781" max="11781" width="15.85546875" style="1" customWidth="1"/>
    <col min="11782" max="11782" width="17" style="1" customWidth="1"/>
    <col min="11783" max="11783" width="18.85546875" style="1" customWidth="1"/>
    <col min="11784" max="11784" width="16" style="1" customWidth="1"/>
    <col min="11785" max="11786" width="0" style="1" hidden="1" customWidth="1"/>
    <col min="11787" max="11787" width="18.42578125" style="1" customWidth="1"/>
    <col min="11788" max="11789" width="0" style="1" hidden="1" customWidth="1"/>
    <col min="11790" max="11790" width="23.140625" style="1" customWidth="1"/>
    <col min="11791" max="11793" width="18.42578125" style="1" customWidth="1"/>
    <col min="11794" max="12030" width="9.140625" style="1"/>
    <col min="12031" max="12031" width="37.28515625" style="1" bestFit="1" customWidth="1"/>
    <col min="12032" max="12032" width="14.7109375" style="1" bestFit="1" customWidth="1"/>
    <col min="12033" max="12033" width="15.5703125" style="1" customWidth="1"/>
    <col min="12034" max="12036" width="14.5703125" style="1" customWidth="1"/>
    <col min="12037" max="12037" width="15.85546875" style="1" customWidth="1"/>
    <col min="12038" max="12038" width="17" style="1" customWidth="1"/>
    <col min="12039" max="12039" width="18.85546875" style="1" customWidth="1"/>
    <col min="12040" max="12040" width="16" style="1" customWidth="1"/>
    <col min="12041" max="12042" width="0" style="1" hidden="1" customWidth="1"/>
    <col min="12043" max="12043" width="18.42578125" style="1" customWidth="1"/>
    <col min="12044" max="12045" width="0" style="1" hidden="1" customWidth="1"/>
    <col min="12046" max="12046" width="23.140625" style="1" customWidth="1"/>
    <col min="12047" max="12049" width="18.42578125" style="1" customWidth="1"/>
    <col min="12050" max="12286" width="9.140625" style="1"/>
    <col min="12287" max="12287" width="37.28515625" style="1" bestFit="1" customWidth="1"/>
    <col min="12288" max="12288" width="14.7109375" style="1" bestFit="1" customWidth="1"/>
    <col min="12289" max="12289" width="15.5703125" style="1" customWidth="1"/>
    <col min="12290" max="12292" width="14.5703125" style="1" customWidth="1"/>
    <col min="12293" max="12293" width="15.85546875" style="1" customWidth="1"/>
    <col min="12294" max="12294" width="17" style="1" customWidth="1"/>
    <col min="12295" max="12295" width="18.85546875" style="1" customWidth="1"/>
    <col min="12296" max="12296" width="16" style="1" customWidth="1"/>
    <col min="12297" max="12298" width="0" style="1" hidden="1" customWidth="1"/>
    <col min="12299" max="12299" width="18.42578125" style="1" customWidth="1"/>
    <col min="12300" max="12301" width="0" style="1" hidden="1" customWidth="1"/>
    <col min="12302" max="12302" width="23.140625" style="1" customWidth="1"/>
    <col min="12303" max="12305" width="18.42578125" style="1" customWidth="1"/>
    <col min="12306" max="12542" width="9.140625" style="1"/>
    <col min="12543" max="12543" width="37.28515625" style="1" bestFit="1" customWidth="1"/>
    <col min="12544" max="12544" width="14.7109375" style="1" bestFit="1" customWidth="1"/>
    <col min="12545" max="12545" width="15.5703125" style="1" customWidth="1"/>
    <col min="12546" max="12548" width="14.5703125" style="1" customWidth="1"/>
    <col min="12549" max="12549" width="15.85546875" style="1" customWidth="1"/>
    <col min="12550" max="12550" width="17" style="1" customWidth="1"/>
    <col min="12551" max="12551" width="18.85546875" style="1" customWidth="1"/>
    <col min="12552" max="12552" width="16" style="1" customWidth="1"/>
    <col min="12553" max="12554" width="0" style="1" hidden="1" customWidth="1"/>
    <col min="12555" max="12555" width="18.42578125" style="1" customWidth="1"/>
    <col min="12556" max="12557" width="0" style="1" hidden="1" customWidth="1"/>
    <col min="12558" max="12558" width="23.140625" style="1" customWidth="1"/>
    <col min="12559" max="12561" width="18.42578125" style="1" customWidth="1"/>
    <col min="12562" max="12798" width="9.140625" style="1"/>
    <col min="12799" max="12799" width="37.28515625" style="1" bestFit="1" customWidth="1"/>
    <col min="12800" max="12800" width="14.7109375" style="1" bestFit="1" customWidth="1"/>
    <col min="12801" max="12801" width="15.5703125" style="1" customWidth="1"/>
    <col min="12802" max="12804" width="14.5703125" style="1" customWidth="1"/>
    <col min="12805" max="12805" width="15.85546875" style="1" customWidth="1"/>
    <col min="12806" max="12806" width="17" style="1" customWidth="1"/>
    <col min="12807" max="12807" width="18.85546875" style="1" customWidth="1"/>
    <col min="12808" max="12808" width="16" style="1" customWidth="1"/>
    <col min="12809" max="12810" width="0" style="1" hidden="1" customWidth="1"/>
    <col min="12811" max="12811" width="18.42578125" style="1" customWidth="1"/>
    <col min="12812" max="12813" width="0" style="1" hidden="1" customWidth="1"/>
    <col min="12814" max="12814" width="23.140625" style="1" customWidth="1"/>
    <col min="12815" max="12817" width="18.42578125" style="1" customWidth="1"/>
    <col min="12818" max="13054" width="9.140625" style="1"/>
    <col min="13055" max="13055" width="37.28515625" style="1" bestFit="1" customWidth="1"/>
    <col min="13056" max="13056" width="14.7109375" style="1" bestFit="1" customWidth="1"/>
    <col min="13057" max="13057" width="15.5703125" style="1" customWidth="1"/>
    <col min="13058" max="13060" width="14.5703125" style="1" customWidth="1"/>
    <col min="13061" max="13061" width="15.85546875" style="1" customWidth="1"/>
    <col min="13062" max="13062" width="17" style="1" customWidth="1"/>
    <col min="13063" max="13063" width="18.85546875" style="1" customWidth="1"/>
    <col min="13064" max="13064" width="16" style="1" customWidth="1"/>
    <col min="13065" max="13066" width="0" style="1" hidden="1" customWidth="1"/>
    <col min="13067" max="13067" width="18.42578125" style="1" customWidth="1"/>
    <col min="13068" max="13069" width="0" style="1" hidden="1" customWidth="1"/>
    <col min="13070" max="13070" width="23.140625" style="1" customWidth="1"/>
    <col min="13071" max="13073" width="18.42578125" style="1" customWidth="1"/>
    <col min="13074" max="13310" width="9.140625" style="1"/>
    <col min="13311" max="13311" width="37.28515625" style="1" bestFit="1" customWidth="1"/>
    <col min="13312" max="13312" width="14.7109375" style="1" bestFit="1" customWidth="1"/>
    <col min="13313" max="13313" width="15.5703125" style="1" customWidth="1"/>
    <col min="13314" max="13316" width="14.5703125" style="1" customWidth="1"/>
    <col min="13317" max="13317" width="15.85546875" style="1" customWidth="1"/>
    <col min="13318" max="13318" width="17" style="1" customWidth="1"/>
    <col min="13319" max="13319" width="18.85546875" style="1" customWidth="1"/>
    <col min="13320" max="13320" width="16" style="1" customWidth="1"/>
    <col min="13321" max="13322" width="0" style="1" hidden="1" customWidth="1"/>
    <col min="13323" max="13323" width="18.42578125" style="1" customWidth="1"/>
    <col min="13324" max="13325" width="0" style="1" hidden="1" customWidth="1"/>
    <col min="13326" max="13326" width="23.140625" style="1" customWidth="1"/>
    <col min="13327" max="13329" width="18.42578125" style="1" customWidth="1"/>
    <col min="13330" max="13566" width="9.140625" style="1"/>
    <col min="13567" max="13567" width="37.28515625" style="1" bestFit="1" customWidth="1"/>
    <col min="13568" max="13568" width="14.7109375" style="1" bestFit="1" customWidth="1"/>
    <col min="13569" max="13569" width="15.5703125" style="1" customWidth="1"/>
    <col min="13570" max="13572" width="14.5703125" style="1" customWidth="1"/>
    <col min="13573" max="13573" width="15.85546875" style="1" customWidth="1"/>
    <col min="13574" max="13574" width="17" style="1" customWidth="1"/>
    <col min="13575" max="13575" width="18.85546875" style="1" customWidth="1"/>
    <col min="13576" max="13576" width="16" style="1" customWidth="1"/>
    <col min="13577" max="13578" width="0" style="1" hidden="1" customWidth="1"/>
    <col min="13579" max="13579" width="18.42578125" style="1" customWidth="1"/>
    <col min="13580" max="13581" width="0" style="1" hidden="1" customWidth="1"/>
    <col min="13582" max="13582" width="23.140625" style="1" customWidth="1"/>
    <col min="13583" max="13585" width="18.42578125" style="1" customWidth="1"/>
    <col min="13586" max="13822" width="9.140625" style="1"/>
    <col min="13823" max="13823" width="37.28515625" style="1" bestFit="1" customWidth="1"/>
    <col min="13824" max="13824" width="14.7109375" style="1" bestFit="1" customWidth="1"/>
    <col min="13825" max="13825" width="15.5703125" style="1" customWidth="1"/>
    <col min="13826" max="13828" width="14.5703125" style="1" customWidth="1"/>
    <col min="13829" max="13829" width="15.85546875" style="1" customWidth="1"/>
    <col min="13830" max="13830" width="17" style="1" customWidth="1"/>
    <col min="13831" max="13831" width="18.85546875" style="1" customWidth="1"/>
    <col min="13832" max="13832" width="16" style="1" customWidth="1"/>
    <col min="13833" max="13834" width="0" style="1" hidden="1" customWidth="1"/>
    <col min="13835" max="13835" width="18.42578125" style="1" customWidth="1"/>
    <col min="13836" max="13837" width="0" style="1" hidden="1" customWidth="1"/>
    <col min="13838" max="13838" width="23.140625" style="1" customWidth="1"/>
    <col min="13839" max="13841" width="18.42578125" style="1" customWidth="1"/>
    <col min="13842" max="14078" width="9.140625" style="1"/>
    <col min="14079" max="14079" width="37.28515625" style="1" bestFit="1" customWidth="1"/>
    <col min="14080" max="14080" width="14.7109375" style="1" bestFit="1" customWidth="1"/>
    <col min="14081" max="14081" width="15.5703125" style="1" customWidth="1"/>
    <col min="14082" max="14084" width="14.5703125" style="1" customWidth="1"/>
    <col min="14085" max="14085" width="15.85546875" style="1" customWidth="1"/>
    <col min="14086" max="14086" width="17" style="1" customWidth="1"/>
    <col min="14087" max="14087" width="18.85546875" style="1" customWidth="1"/>
    <col min="14088" max="14088" width="16" style="1" customWidth="1"/>
    <col min="14089" max="14090" width="0" style="1" hidden="1" customWidth="1"/>
    <col min="14091" max="14091" width="18.42578125" style="1" customWidth="1"/>
    <col min="14092" max="14093" width="0" style="1" hidden="1" customWidth="1"/>
    <col min="14094" max="14094" width="23.140625" style="1" customWidth="1"/>
    <col min="14095" max="14097" width="18.42578125" style="1" customWidth="1"/>
    <col min="14098" max="14334" width="9.140625" style="1"/>
    <col min="14335" max="14335" width="37.28515625" style="1" bestFit="1" customWidth="1"/>
    <col min="14336" max="14336" width="14.7109375" style="1" bestFit="1" customWidth="1"/>
    <col min="14337" max="14337" width="15.5703125" style="1" customWidth="1"/>
    <col min="14338" max="14340" width="14.5703125" style="1" customWidth="1"/>
    <col min="14341" max="14341" width="15.85546875" style="1" customWidth="1"/>
    <col min="14342" max="14342" width="17" style="1" customWidth="1"/>
    <col min="14343" max="14343" width="18.85546875" style="1" customWidth="1"/>
    <col min="14344" max="14344" width="16" style="1" customWidth="1"/>
    <col min="14345" max="14346" width="0" style="1" hidden="1" customWidth="1"/>
    <col min="14347" max="14347" width="18.42578125" style="1" customWidth="1"/>
    <col min="14348" max="14349" width="0" style="1" hidden="1" customWidth="1"/>
    <col min="14350" max="14350" width="23.140625" style="1" customWidth="1"/>
    <col min="14351" max="14353" width="18.42578125" style="1" customWidth="1"/>
    <col min="14354" max="14590" width="9.140625" style="1"/>
    <col min="14591" max="14591" width="37.28515625" style="1" bestFit="1" customWidth="1"/>
    <col min="14592" max="14592" width="14.7109375" style="1" bestFit="1" customWidth="1"/>
    <col min="14593" max="14593" width="15.5703125" style="1" customWidth="1"/>
    <col min="14594" max="14596" width="14.5703125" style="1" customWidth="1"/>
    <col min="14597" max="14597" width="15.85546875" style="1" customWidth="1"/>
    <col min="14598" max="14598" width="17" style="1" customWidth="1"/>
    <col min="14599" max="14599" width="18.85546875" style="1" customWidth="1"/>
    <col min="14600" max="14600" width="16" style="1" customWidth="1"/>
    <col min="14601" max="14602" width="0" style="1" hidden="1" customWidth="1"/>
    <col min="14603" max="14603" width="18.42578125" style="1" customWidth="1"/>
    <col min="14604" max="14605" width="0" style="1" hidden="1" customWidth="1"/>
    <col min="14606" max="14606" width="23.140625" style="1" customWidth="1"/>
    <col min="14607" max="14609" width="18.42578125" style="1" customWidth="1"/>
    <col min="14610" max="14846" width="9.140625" style="1"/>
    <col min="14847" max="14847" width="37.28515625" style="1" bestFit="1" customWidth="1"/>
    <col min="14848" max="14848" width="14.7109375" style="1" bestFit="1" customWidth="1"/>
    <col min="14849" max="14849" width="15.5703125" style="1" customWidth="1"/>
    <col min="14850" max="14852" width="14.5703125" style="1" customWidth="1"/>
    <col min="14853" max="14853" width="15.85546875" style="1" customWidth="1"/>
    <col min="14854" max="14854" width="17" style="1" customWidth="1"/>
    <col min="14855" max="14855" width="18.85546875" style="1" customWidth="1"/>
    <col min="14856" max="14856" width="16" style="1" customWidth="1"/>
    <col min="14857" max="14858" width="0" style="1" hidden="1" customWidth="1"/>
    <col min="14859" max="14859" width="18.42578125" style="1" customWidth="1"/>
    <col min="14860" max="14861" width="0" style="1" hidden="1" customWidth="1"/>
    <col min="14862" max="14862" width="23.140625" style="1" customWidth="1"/>
    <col min="14863" max="14865" width="18.42578125" style="1" customWidth="1"/>
    <col min="14866" max="15102" width="9.140625" style="1"/>
    <col min="15103" max="15103" width="37.28515625" style="1" bestFit="1" customWidth="1"/>
    <col min="15104" max="15104" width="14.7109375" style="1" bestFit="1" customWidth="1"/>
    <col min="15105" max="15105" width="15.5703125" style="1" customWidth="1"/>
    <col min="15106" max="15108" width="14.5703125" style="1" customWidth="1"/>
    <col min="15109" max="15109" width="15.85546875" style="1" customWidth="1"/>
    <col min="15110" max="15110" width="17" style="1" customWidth="1"/>
    <col min="15111" max="15111" width="18.85546875" style="1" customWidth="1"/>
    <col min="15112" max="15112" width="16" style="1" customWidth="1"/>
    <col min="15113" max="15114" width="0" style="1" hidden="1" customWidth="1"/>
    <col min="15115" max="15115" width="18.42578125" style="1" customWidth="1"/>
    <col min="15116" max="15117" width="0" style="1" hidden="1" customWidth="1"/>
    <col min="15118" max="15118" width="23.140625" style="1" customWidth="1"/>
    <col min="15119" max="15121" width="18.42578125" style="1" customWidth="1"/>
    <col min="15122" max="15358" width="9.140625" style="1"/>
    <col min="15359" max="15359" width="37.28515625" style="1" bestFit="1" customWidth="1"/>
    <col min="15360" max="15360" width="14.7109375" style="1" bestFit="1" customWidth="1"/>
    <col min="15361" max="15361" width="15.5703125" style="1" customWidth="1"/>
    <col min="15362" max="15364" width="14.5703125" style="1" customWidth="1"/>
    <col min="15365" max="15365" width="15.85546875" style="1" customWidth="1"/>
    <col min="15366" max="15366" width="17" style="1" customWidth="1"/>
    <col min="15367" max="15367" width="18.85546875" style="1" customWidth="1"/>
    <col min="15368" max="15368" width="16" style="1" customWidth="1"/>
    <col min="15369" max="15370" width="0" style="1" hidden="1" customWidth="1"/>
    <col min="15371" max="15371" width="18.42578125" style="1" customWidth="1"/>
    <col min="15372" max="15373" width="0" style="1" hidden="1" customWidth="1"/>
    <col min="15374" max="15374" width="23.140625" style="1" customWidth="1"/>
    <col min="15375" max="15377" width="18.42578125" style="1" customWidth="1"/>
    <col min="15378" max="15614" width="9.140625" style="1"/>
    <col min="15615" max="15615" width="37.28515625" style="1" bestFit="1" customWidth="1"/>
    <col min="15616" max="15616" width="14.7109375" style="1" bestFit="1" customWidth="1"/>
    <col min="15617" max="15617" width="15.5703125" style="1" customWidth="1"/>
    <col min="15618" max="15620" width="14.5703125" style="1" customWidth="1"/>
    <col min="15621" max="15621" width="15.85546875" style="1" customWidth="1"/>
    <col min="15622" max="15622" width="17" style="1" customWidth="1"/>
    <col min="15623" max="15623" width="18.85546875" style="1" customWidth="1"/>
    <col min="15624" max="15624" width="16" style="1" customWidth="1"/>
    <col min="15625" max="15626" width="0" style="1" hidden="1" customWidth="1"/>
    <col min="15627" max="15627" width="18.42578125" style="1" customWidth="1"/>
    <col min="15628" max="15629" width="0" style="1" hidden="1" customWidth="1"/>
    <col min="15630" max="15630" width="23.140625" style="1" customWidth="1"/>
    <col min="15631" max="15633" width="18.42578125" style="1" customWidth="1"/>
    <col min="15634" max="15870" width="9.140625" style="1"/>
    <col min="15871" max="15871" width="37.28515625" style="1" bestFit="1" customWidth="1"/>
    <col min="15872" max="15872" width="14.7109375" style="1" bestFit="1" customWidth="1"/>
    <col min="15873" max="15873" width="15.5703125" style="1" customWidth="1"/>
    <col min="15874" max="15876" width="14.5703125" style="1" customWidth="1"/>
    <col min="15877" max="15877" width="15.85546875" style="1" customWidth="1"/>
    <col min="15878" max="15878" width="17" style="1" customWidth="1"/>
    <col min="15879" max="15879" width="18.85546875" style="1" customWidth="1"/>
    <col min="15880" max="15880" width="16" style="1" customWidth="1"/>
    <col min="15881" max="15882" width="0" style="1" hidden="1" customWidth="1"/>
    <col min="15883" max="15883" width="18.42578125" style="1" customWidth="1"/>
    <col min="15884" max="15885" width="0" style="1" hidden="1" customWidth="1"/>
    <col min="15886" max="15886" width="23.140625" style="1" customWidth="1"/>
    <col min="15887" max="15889" width="18.42578125" style="1" customWidth="1"/>
    <col min="15890" max="16126" width="9.140625" style="1"/>
    <col min="16127" max="16127" width="37.28515625" style="1" bestFit="1" customWidth="1"/>
    <col min="16128" max="16128" width="14.7109375" style="1" bestFit="1" customWidth="1"/>
    <col min="16129" max="16129" width="15.5703125" style="1" customWidth="1"/>
    <col min="16130" max="16132" width="14.5703125" style="1" customWidth="1"/>
    <col min="16133" max="16133" width="15.85546875" style="1" customWidth="1"/>
    <col min="16134" max="16134" width="17" style="1" customWidth="1"/>
    <col min="16135" max="16135" width="18.85546875" style="1" customWidth="1"/>
    <col min="16136" max="16136" width="16" style="1" customWidth="1"/>
    <col min="16137" max="16138" width="0" style="1" hidden="1" customWidth="1"/>
    <col min="16139" max="16139" width="18.42578125" style="1" customWidth="1"/>
    <col min="16140" max="16141" width="0" style="1" hidden="1" customWidth="1"/>
    <col min="16142" max="16142" width="23.140625" style="1" customWidth="1"/>
    <col min="16143" max="16145" width="18.42578125" style="1" customWidth="1"/>
    <col min="16146" max="16384" width="9.140625" style="1"/>
  </cols>
  <sheetData>
    <row r="1" spans="1:40" x14ac:dyDescent="0.3">
      <c r="A1" s="104" t="s">
        <v>0</v>
      </c>
      <c r="B1" s="104"/>
      <c r="C1" s="104"/>
      <c r="D1" s="40"/>
      <c r="E1" s="2"/>
      <c r="F1" s="2"/>
    </row>
    <row r="2" spans="1:40" x14ac:dyDescent="0.3">
      <c r="A2" s="104"/>
      <c r="B2" s="104"/>
      <c r="C2" s="104"/>
      <c r="D2" s="2"/>
      <c r="E2" s="2"/>
      <c r="F2" s="2"/>
    </row>
    <row r="3" spans="1:40" ht="19.5" thickBot="1" x14ac:dyDescent="0.35">
      <c r="D3" s="41"/>
      <c r="E3" s="41"/>
      <c r="F3" s="2"/>
      <c r="P3" s="84" t="s">
        <v>36</v>
      </c>
    </row>
    <row r="4" spans="1:40" ht="19.5" thickBot="1" x14ac:dyDescent="0.35">
      <c r="A4" s="105" t="s">
        <v>1</v>
      </c>
      <c r="B4" s="106"/>
      <c r="C4" s="107"/>
      <c r="D4" s="2"/>
      <c r="E4" s="2"/>
      <c r="F4" s="2"/>
    </row>
    <row r="5" spans="1:40" s="49" customFormat="1" ht="15.75" x14ac:dyDescent="0.25">
      <c r="A5" s="46" t="s">
        <v>2</v>
      </c>
      <c r="B5" s="108" t="s">
        <v>3</v>
      </c>
      <c r="C5" s="108"/>
      <c r="D5" s="47"/>
      <c r="E5" s="48"/>
      <c r="F5" s="48"/>
      <c r="O5" s="87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</row>
    <row r="6" spans="1:40" s="49" customFormat="1" ht="15.75" x14ac:dyDescent="0.25">
      <c r="A6" s="50" t="s">
        <v>4</v>
      </c>
      <c r="B6" s="109">
        <v>80000</v>
      </c>
      <c r="C6" s="110"/>
      <c r="D6" s="51">
        <v>0</v>
      </c>
      <c r="E6" s="48"/>
      <c r="F6" s="48"/>
      <c r="O6" s="85">
        <v>400000</v>
      </c>
      <c r="P6" s="85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40" s="49" customFormat="1" ht="15.75" x14ac:dyDescent="0.25">
      <c r="A7" s="50" t="s">
        <v>5</v>
      </c>
      <c r="B7" s="109">
        <v>320000</v>
      </c>
      <c r="C7" s="110"/>
      <c r="D7" s="51">
        <v>1</v>
      </c>
      <c r="E7" s="52"/>
      <c r="F7" s="48"/>
      <c r="O7" s="85">
        <v>80000</v>
      </c>
      <c r="P7" s="85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</row>
    <row r="8" spans="1:40" s="49" customFormat="1" ht="15.75" x14ac:dyDescent="0.25">
      <c r="A8" s="53" t="s">
        <v>6</v>
      </c>
      <c r="B8" s="102">
        <v>320000</v>
      </c>
      <c r="C8" s="103"/>
      <c r="D8" s="70"/>
      <c r="E8" s="48"/>
      <c r="F8" s="48"/>
      <c r="O8" s="85">
        <v>320000</v>
      </c>
      <c r="P8" s="85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</row>
    <row r="9" spans="1:40" s="49" customFormat="1" ht="15.75" x14ac:dyDescent="0.25">
      <c r="A9" s="50" t="s">
        <v>7</v>
      </c>
      <c r="B9" s="109">
        <v>400000</v>
      </c>
      <c r="C9" s="110"/>
      <c r="D9" s="71">
        <f>B8-B9</f>
        <v>-80000</v>
      </c>
      <c r="E9" s="48"/>
      <c r="F9" s="48"/>
      <c r="O9" s="85">
        <v>10</v>
      </c>
      <c r="P9" s="85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</row>
    <row r="10" spans="1:40" s="49" customFormat="1" x14ac:dyDescent="0.3">
      <c r="A10" s="55" t="s">
        <v>8</v>
      </c>
      <c r="B10" s="100">
        <v>10</v>
      </c>
      <c r="C10" s="101"/>
      <c r="D10" s="48"/>
      <c r="E10" s="48"/>
      <c r="F10" s="48"/>
      <c r="O10" s="85">
        <v>2</v>
      </c>
      <c r="P10" s="81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s="49" customFormat="1" x14ac:dyDescent="0.3">
      <c r="A11" s="55" t="s">
        <v>34</v>
      </c>
      <c r="B11" s="100">
        <v>2</v>
      </c>
      <c r="C11" s="101"/>
      <c r="D11" s="48" t="s">
        <v>35</v>
      </c>
      <c r="E11" s="56"/>
      <c r="F11" s="48"/>
      <c r="O11" s="85">
        <v>8.5000000000000006E-2</v>
      </c>
      <c r="P11" s="81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s="49" customFormat="1" x14ac:dyDescent="0.3">
      <c r="A12" s="55" t="s">
        <v>10</v>
      </c>
      <c r="B12" s="100">
        <v>1</v>
      </c>
      <c r="C12" s="101"/>
      <c r="D12" s="48" t="s">
        <v>35</v>
      </c>
      <c r="E12" s="57"/>
      <c r="F12" s="58"/>
      <c r="G12" s="59"/>
      <c r="H12" s="59"/>
      <c r="O12" s="118">
        <v>0.1</v>
      </c>
      <c r="P12" s="81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</row>
    <row r="13" spans="1:40" s="49" customFormat="1" x14ac:dyDescent="0.3">
      <c r="A13" s="55" t="s">
        <v>11</v>
      </c>
      <c r="B13" s="96">
        <v>8.5000000000000006E-2</v>
      </c>
      <c r="C13" s="97"/>
      <c r="D13" s="60">
        <f>(1+$B$13)/(1+$B$14)-1</f>
        <v>2.3584905660377187E-2</v>
      </c>
      <c r="E13" s="48"/>
      <c r="F13" s="48"/>
      <c r="O13" s="87"/>
      <c r="P13" s="79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s="49" customFormat="1" x14ac:dyDescent="0.3">
      <c r="A14" s="69" t="s">
        <v>12</v>
      </c>
      <c r="B14" s="111">
        <v>0.06</v>
      </c>
      <c r="C14" s="112"/>
      <c r="D14" s="48"/>
      <c r="E14" s="48"/>
      <c r="F14" s="48"/>
      <c r="O14" s="87"/>
      <c r="P14" s="79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</row>
    <row r="15" spans="1:40" s="49" customFormat="1" x14ac:dyDescent="0.3">
      <c r="A15" s="69" t="s">
        <v>13</v>
      </c>
      <c r="B15" s="113">
        <v>10</v>
      </c>
      <c r="C15" s="114"/>
      <c r="D15" s="48"/>
      <c r="E15" s="48"/>
      <c r="F15" s="48"/>
      <c r="G15" s="91" t="s">
        <v>14</v>
      </c>
      <c r="H15" s="92"/>
      <c r="O15" s="87"/>
      <c r="P15" s="79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</row>
    <row r="16" spans="1:40" s="49" customFormat="1" x14ac:dyDescent="0.3">
      <c r="A16" s="69" t="s">
        <v>15</v>
      </c>
      <c r="B16" s="111">
        <v>0</v>
      </c>
      <c r="C16" s="112"/>
      <c r="D16" s="52"/>
      <c r="E16" s="48"/>
      <c r="F16" s="95" t="s">
        <v>33</v>
      </c>
      <c r="G16" s="61" t="s">
        <v>16</v>
      </c>
      <c r="H16" s="62" t="s">
        <v>17</v>
      </c>
      <c r="O16" s="87"/>
      <c r="P16" s="79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</row>
    <row r="17" spans="1:40" s="49" customFormat="1" ht="19.5" thickBot="1" x14ac:dyDescent="0.35">
      <c r="A17" s="55" t="s">
        <v>18</v>
      </c>
      <c r="B17" s="96">
        <v>0.1</v>
      </c>
      <c r="C17" s="97"/>
      <c r="D17" s="63">
        <f>(1+$B$17)*(1+$B$14)-1</f>
        <v>0.16600000000000015</v>
      </c>
      <c r="E17" s="48"/>
      <c r="F17" s="95"/>
      <c r="G17" s="64">
        <f>G18+B6</f>
        <v>576800</v>
      </c>
      <c r="H17" s="61">
        <f>H18+B6</f>
        <v>378454.17949373211</v>
      </c>
      <c r="I17" s="65" t="e">
        <f>I18/((1+$B$17)^$B$15)</f>
        <v>#REF!</v>
      </c>
      <c r="J17" s="65" t="e">
        <f>J18/((1+$B$17)^$B$15)</f>
        <v>#REF!</v>
      </c>
      <c r="O17" s="87"/>
      <c r="P17" s="79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</row>
    <row r="18" spans="1:40" s="49" customFormat="1" ht="19.5" thickBot="1" x14ac:dyDescent="0.35">
      <c r="A18" s="68" t="s">
        <v>19</v>
      </c>
      <c r="B18" s="98">
        <f>(((1+$B$17)^$B$15)*$B$17)/(((1+$B$17)^$B$15)-1)</f>
        <v>0.16274539488251155</v>
      </c>
      <c r="C18" s="99"/>
      <c r="F18" s="66">
        <f>SUM(F20:F44)</f>
        <v>176800</v>
      </c>
      <c r="G18" s="66">
        <f>SUM(G20:G44)</f>
        <v>496800</v>
      </c>
      <c r="H18" s="66">
        <f>SUM(H20:H44)</f>
        <v>298454.17949373211</v>
      </c>
      <c r="I18" s="67" t="e">
        <f>SUM(I20:I44)</f>
        <v>#REF!</v>
      </c>
      <c r="J18" s="67" t="e">
        <f>SUM(J20:J44)</f>
        <v>#REF!</v>
      </c>
      <c r="O18" s="87"/>
      <c r="P18" s="79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</row>
    <row r="19" spans="1:40" s="3" customFormat="1" ht="51.75" thickBot="1" x14ac:dyDescent="0.3">
      <c r="A19" s="72" t="s">
        <v>20</v>
      </c>
      <c r="B19" s="77" t="s">
        <v>37</v>
      </c>
      <c r="C19" s="74" t="s">
        <v>21</v>
      </c>
      <c r="D19" s="6" t="s">
        <v>22</v>
      </c>
      <c r="E19" s="7" t="s">
        <v>23</v>
      </c>
      <c r="F19" s="8" t="s">
        <v>24</v>
      </c>
      <c r="G19" s="9" t="s">
        <v>25</v>
      </c>
      <c r="H19" s="10" t="s">
        <v>26</v>
      </c>
      <c r="I19" s="11" t="s">
        <v>27</v>
      </c>
      <c r="J19" s="12" t="s">
        <v>28</v>
      </c>
      <c r="K19" s="13" t="s">
        <v>29</v>
      </c>
      <c r="L19" s="11" t="s">
        <v>30</v>
      </c>
      <c r="M19" s="7" t="s">
        <v>31</v>
      </c>
      <c r="N19" s="13" t="s">
        <v>32</v>
      </c>
      <c r="O19" s="86"/>
      <c r="P19" s="80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</row>
    <row r="20" spans="1:40" x14ac:dyDescent="0.3">
      <c r="A20" s="73">
        <v>41791</v>
      </c>
      <c r="B20" s="78">
        <v>0</v>
      </c>
      <c r="C20" s="75">
        <v>0</v>
      </c>
      <c r="D20" s="16">
        <f>IF(C20=($B$11+1),$B$7/($B$10-$B$11),IF(AND($C20&gt;($B$11+1),SUM($D$19:D19)&lt;$B$7),$B$7/($B$10-$B$11),0))</f>
        <v>0</v>
      </c>
      <c r="E20" s="17">
        <f t="shared" ref="E20:E44" si="0">IF($C20=($B$11+1),$B$7-$D20,IF($C20&gt;($B$11+1),$E19-$D20,IF(C20&lt;($B$11+1),$B$7,0)))</f>
        <v>320000</v>
      </c>
      <c r="F20" s="18">
        <f t="shared" ref="F20:F44" si="1">IF($C20=$B$12,$B$7*$B$13,IF($C20&gt;$B$12,E19*$B$13,0))</f>
        <v>0</v>
      </c>
      <c r="G20" s="19">
        <f t="shared" ref="G20:G44" si="2">F20+D20</f>
        <v>0</v>
      </c>
      <c r="H20" s="20">
        <f t="shared" ref="H20:H44" si="3">G20/((1+$B$17)^C20)</f>
        <v>0</v>
      </c>
      <c r="I20" s="22"/>
      <c r="J20" s="23"/>
      <c r="K20" s="24"/>
      <c r="L20" s="21"/>
      <c r="M20" s="25"/>
      <c r="N20" s="26"/>
    </row>
    <row r="21" spans="1:40" x14ac:dyDescent="0.3">
      <c r="A21" s="73">
        <v>42156</v>
      </c>
      <c r="B21" s="78">
        <v>1</v>
      </c>
      <c r="C21" s="76">
        <f>IF(C20&lt;($B$10),C20+1,IF(C20=0,0))</f>
        <v>1</v>
      </c>
      <c r="D21" s="16">
        <f>IF(C21=($B$11+1),$B$7/($B$10-$B$11),IF(AND($C21&gt;($B$11+1),SUM($D$19:D20)&lt;$B$7),$B$7/($B$10-$B$11),0))</f>
        <v>0</v>
      </c>
      <c r="E21" s="17">
        <f t="shared" si="0"/>
        <v>320000</v>
      </c>
      <c r="F21" s="18">
        <f t="shared" si="1"/>
        <v>27200.000000000004</v>
      </c>
      <c r="G21" s="28">
        <f t="shared" si="2"/>
        <v>27200.000000000004</v>
      </c>
      <c r="H21" s="20">
        <f>G21/((1+$B$17)^C21)</f>
        <v>24727.272727272728</v>
      </c>
      <c r="I21" s="21" t="e">
        <f>IF($C21&gt;0,#REF!*((1+$B$17)^($B$15-$B21)),IF(C21=0,($B$6*$B$18)*((1+$B$17)^($B$15)),0))</f>
        <v>#REF!</v>
      </c>
      <c r="J21" s="29" t="e">
        <f>IF($C21&gt;0,#REF!*((1+$B$17)^($B$15-$B21)),0)</f>
        <v>#REF!</v>
      </c>
      <c r="K21" s="26" t="e">
        <f>IF(C21&gt;0,#REF!-G21,0)</f>
        <v>#REF!</v>
      </c>
      <c r="L21" s="21" t="e">
        <f>IF(#REF!&gt;0,#REF!+(L20*(1+$B$17)),0)</f>
        <v>#REF!</v>
      </c>
      <c r="M21" s="25">
        <f t="shared" ref="M21:M44" si="4">IF(G21&gt;0,G21+(M20*(1+$B$17)),0)</f>
        <v>27200.000000000004</v>
      </c>
      <c r="N21" s="26" t="e">
        <f>IF(#REF!&gt;0,(#REF!-G21)+(N20*(1+$B$17)),0)</f>
        <v>#REF!</v>
      </c>
      <c r="P21" s="81"/>
    </row>
    <row r="22" spans="1:40" x14ac:dyDescent="0.3">
      <c r="A22" s="73">
        <v>42522</v>
      </c>
      <c r="B22" s="78">
        <v>2</v>
      </c>
      <c r="C22" s="76">
        <f t="shared" ref="C22:C44" si="5">IF(C21&lt;($B$10),C21+1,IF(C21=0,0))</f>
        <v>2</v>
      </c>
      <c r="D22" s="16">
        <f>IF(C22=($B$11+1),$B$7/($B$10-$B$11),IF(AND($C22&gt;($B$11+1),SUM($D$19:D21)&lt;$B$7),$B$7/($B$10-$B$11),0))</f>
        <v>0</v>
      </c>
      <c r="E22" s="17">
        <f t="shared" si="0"/>
        <v>320000</v>
      </c>
      <c r="F22" s="18">
        <f t="shared" si="1"/>
        <v>27200.000000000004</v>
      </c>
      <c r="G22" s="28">
        <f>F22+D22</f>
        <v>27200.000000000004</v>
      </c>
      <c r="H22" s="20">
        <f t="shared" si="3"/>
        <v>22479.338842975205</v>
      </c>
      <c r="I22" s="21" t="e">
        <f>IF($C22&gt;0,#REF!*((1+$B$17)^($B$15-$B22)),IF(C22=0,($B$6*$B$18)*((1+$B$17)^($B$15)),0))</f>
        <v>#REF!</v>
      </c>
      <c r="J22" s="29" t="e">
        <f>IF($C22&gt;0,#REF!*((1+$B$17)^($B$15-$B22)),0)</f>
        <v>#REF!</v>
      </c>
      <c r="K22" s="26" t="e">
        <f>IF(C22&gt;0,#REF!-G22,0)</f>
        <v>#REF!</v>
      </c>
      <c r="L22" s="21" t="e">
        <f>IF(#REF!&gt;0,#REF!+(L21*(1+$B$17)),0)</f>
        <v>#REF!</v>
      </c>
      <c r="M22" s="25">
        <f t="shared" si="4"/>
        <v>57120.000000000015</v>
      </c>
      <c r="N22" s="26" t="e">
        <f>IF(#REF!&gt;0,(#REF!-G22)+(N21*(1+$B$17)),0)</f>
        <v>#REF!</v>
      </c>
      <c r="P22" s="82"/>
    </row>
    <row r="23" spans="1:40" x14ac:dyDescent="0.3">
      <c r="A23" s="73">
        <v>42887</v>
      </c>
      <c r="B23" s="78">
        <v>3</v>
      </c>
      <c r="C23" s="76">
        <f t="shared" si="5"/>
        <v>3</v>
      </c>
      <c r="D23" s="16">
        <f>IF(C23=($B$11+1),$B$7/($B$10-$B$11),IF(AND($C23&gt;($B$11+1),SUM($D$19:D22)&lt;$B$7),$B$7/($B$10-$B$11),0))</f>
        <v>40000</v>
      </c>
      <c r="E23" s="17">
        <f t="shared" si="0"/>
        <v>280000</v>
      </c>
      <c r="F23" s="18">
        <f t="shared" si="1"/>
        <v>27200.000000000004</v>
      </c>
      <c r="G23" s="28">
        <f t="shared" si="2"/>
        <v>67200</v>
      </c>
      <c r="H23" s="20">
        <f t="shared" si="3"/>
        <v>50488.354620586011</v>
      </c>
      <c r="I23" s="21" t="e">
        <f>IF($C23&gt;0,#REF!*((1+$B$17)^($B$15-$B23)),IF(C23=0,($B$6*$B$18)*((1+$B$17)^($B$15)),0))</f>
        <v>#REF!</v>
      </c>
      <c r="J23" s="29" t="e">
        <f>IF($C23&gt;0,#REF!*((1+$B$17)^($B$15-$B23)),0)</f>
        <v>#REF!</v>
      </c>
      <c r="K23" s="26" t="e">
        <f>IF(C23&gt;0,#REF!-G23,0)</f>
        <v>#REF!</v>
      </c>
      <c r="L23" s="21" t="e">
        <f>IF(#REF!&gt;0,#REF!+(L22*(1+$B$17)),0)</f>
        <v>#REF!</v>
      </c>
      <c r="M23" s="25">
        <f t="shared" si="4"/>
        <v>130032.00000000003</v>
      </c>
      <c r="N23" s="26" t="e">
        <f>IF(#REF!&gt;0,(#REF!-G23)+(N22*(1+$B$17)),0)</f>
        <v>#REF!</v>
      </c>
    </row>
    <row r="24" spans="1:40" x14ac:dyDescent="0.3">
      <c r="A24" s="73">
        <v>43252</v>
      </c>
      <c r="B24" s="78">
        <v>4</v>
      </c>
      <c r="C24" s="76">
        <f t="shared" si="5"/>
        <v>4</v>
      </c>
      <c r="D24" s="16">
        <f>IF(C24=($B$11+1),$B$7/($B$10-$B$11),IF(AND($C24&gt;($B$11+1),SUM($D$19:D23)&lt;$B$7),$B$7/($B$10-$B$11),0))</f>
        <v>40000</v>
      </c>
      <c r="E24" s="17">
        <f t="shared" si="0"/>
        <v>240000</v>
      </c>
      <c r="F24" s="18">
        <f t="shared" si="1"/>
        <v>23800</v>
      </c>
      <c r="G24" s="28">
        <f t="shared" si="2"/>
        <v>63800</v>
      </c>
      <c r="H24" s="20">
        <f t="shared" si="3"/>
        <v>43576.258452291499</v>
      </c>
      <c r="I24" s="21" t="e">
        <f>IF($C24&gt;0,#REF!*((1+$B$17)^($B$15-$B24)),IF(C24=0,($B$6*$B$18)*((1+$B$17)^($B$15)),0))</f>
        <v>#REF!</v>
      </c>
      <c r="J24" s="29" t="e">
        <f>IF($C24&gt;0,#REF!*((1+$B$17)^($B$15-$B24)),0)</f>
        <v>#REF!</v>
      </c>
      <c r="K24" s="26" t="e">
        <f>IF(C24&gt;0,#REF!-G24,0)</f>
        <v>#REF!</v>
      </c>
      <c r="L24" s="21" t="e">
        <f>IF(#REF!&gt;0,#REF!+(L23*(1+$B$17)),0)</f>
        <v>#REF!</v>
      </c>
      <c r="M24" s="25">
        <f t="shared" si="4"/>
        <v>206835.20000000004</v>
      </c>
      <c r="N24" s="26" t="e">
        <f>IF(#REF!&gt;0,(#REF!-G24)+(N23*(1+$B$17)),0)</f>
        <v>#REF!</v>
      </c>
    </row>
    <row r="25" spans="1:40" x14ac:dyDescent="0.3">
      <c r="A25" s="73">
        <v>43617</v>
      </c>
      <c r="B25" s="78">
        <v>5</v>
      </c>
      <c r="C25" s="76">
        <f t="shared" si="5"/>
        <v>5</v>
      </c>
      <c r="D25" s="16">
        <f>IF(C25=($B$11+1),$B$7/($B$10-$B$11),IF(AND($C25&gt;($B$11+1),SUM($D$19:D24)&lt;$B$7),$B$7/($B$10-$B$11),0))</f>
        <v>40000</v>
      </c>
      <c r="E25" s="17">
        <f t="shared" si="0"/>
        <v>200000</v>
      </c>
      <c r="F25" s="18">
        <f t="shared" si="1"/>
        <v>20400</v>
      </c>
      <c r="G25" s="28">
        <f t="shared" si="2"/>
        <v>60400</v>
      </c>
      <c r="H25" s="20">
        <f t="shared" si="3"/>
        <v>37503.647912772962</v>
      </c>
      <c r="I25" s="21" t="e">
        <f>IF($C25&gt;0,#REF!*((1+$B$17)^($B$15-$B25)),IF(C25=0,($B$6*$B$18)*((1+$B$17)^($B$15)),0))</f>
        <v>#REF!</v>
      </c>
      <c r="J25" s="29" t="e">
        <f>IF($C25&gt;0,#REF!*((1+$B$17)^($B$15-$B25)),0)</f>
        <v>#REF!</v>
      </c>
      <c r="K25" s="26" t="e">
        <f>IF(C25&gt;0,#REF!-G25,0)</f>
        <v>#REF!</v>
      </c>
      <c r="L25" s="21" t="e">
        <f>IF(#REF!&gt;0,#REF!+(L24*(1+$B$17)),0)</f>
        <v>#REF!</v>
      </c>
      <c r="M25" s="25">
        <f t="shared" si="4"/>
        <v>287918.72000000009</v>
      </c>
      <c r="N25" s="26" t="e">
        <f>IF(#REF!&gt;0,(#REF!-G25)+(N24*(1+$B$17)),0)</f>
        <v>#REF!</v>
      </c>
    </row>
    <row r="26" spans="1:40" x14ac:dyDescent="0.3">
      <c r="A26" s="73">
        <v>43983</v>
      </c>
      <c r="B26" s="78">
        <v>6</v>
      </c>
      <c r="C26" s="76">
        <f t="shared" si="5"/>
        <v>6</v>
      </c>
      <c r="D26" s="16">
        <f>IF(C26=($B$11+1),$B$7/($B$10-$B$11),IF(AND($C26&gt;($B$11+1),SUM($D$19:D25)&lt;$B$7),$B$7/($B$10-$B$11),0))</f>
        <v>40000</v>
      </c>
      <c r="E26" s="17">
        <f t="shared" si="0"/>
        <v>160000</v>
      </c>
      <c r="F26" s="18">
        <f t="shared" si="1"/>
        <v>17000</v>
      </c>
      <c r="G26" s="28">
        <f t="shared" si="2"/>
        <v>57000</v>
      </c>
      <c r="H26" s="20">
        <f t="shared" si="3"/>
        <v>32175.014013065298</v>
      </c>
      <c r="I26" s="21" t="e">
        <f>IF($C26&gt;0,#REF!*((1+$B$17)^($B$15-$B26)),IF(C26=0,($B$6*$B$18)*((1+$B$17)^($B$15)),0))</f>
        <v>#REF!</v>
      </c>
      <c r="J26" s="29" t="e">
        <f>IF($C26&gt;0,#REF!*((1+$B$17)^($B$15-$B26)),0)</f>
        <v>#REF!</v>
      </c>
      <c r="K26" s="26" t="e">
        <f>IF(C26&gt;0,#REF!-G26,0)</f>
        <v>#REF!</v>
      </c>
      <c r="L26" s="21" t="e">
        <f>IF(#REF!&gt;0,#REF!+(L25*(1+$B$17)),0)</f>
        <v>#REF!</v>
      </c>
      <c r="M26" s="25">
        <f t="shared" si="4"/>
        <v>373710.59200000012</v>
      </c>
      <c r="N26" s="26" t="e">
        <f>IF(#REF!&gt;0,(#REF!-G26)+(N25*(1+$B$17)),0)</f>
        <v>#REF!</v>
      </c>
    </row>
    <row r="27" spans="1:40" x14ac:dyDescent="0.3">
      <c r="A27" s="73">
        <v>44348</v>
      </c>
      <c r="B27" s="78">
        <v>7</v>
      </c>
      <c r="C27" s="76">
        <f t="shared" si="5"/>
        <v>7</v>
      </c>
      <c r="D27" s="16">
        <f>IF(C27=($B$11+1),$B$7/($B$10-$B$11),IF(AND($C27&gt;($B$11+1),SUM($D$19:D26)&lt;$B$7),$B$7/($B$10-$B$11),0))</f>
        <v>40000</v>
      </c>
      <c r="E27" s="17">
        <f t="shared" si="0"/>
        <v>120000</v>
      </c>
      <c r="F27" s="18">
        <f t="shared" si="1"/>
        <v>13600.000000000002</v>
      </c>
      <c r="G27" s="28">
        <f t="shared" si="2"/>
        <v>53600</v>
      </c>
      <c r="H27" s="20">
        <f t="shared" si="3"/>
        <v>27505.275137165867</v>
      </c>
      <c r="I27" s="21" t="e">
        <f>IF($C27&gt;0,#REF!*((1+$B$17)^($B$15-$B27)),IF(C27=0,($B$6*$B$18)*((1+$B$17)^($B$15)),0))</f>
        <v>#REF!</v>
      </c>
      <c r="J27" s="29" t="e">
        <f>IF($C27&gt;0,#REF!*((1+$B$17)^($B$15-$B27)),0)</f>
        <v>#REF!</v>
      </c>
      <c r="K27" s="26" t="e">
        <f>IF(C27&gt;0,#REF!-G27,0)</f>
        <v>#REF!</v>
      </c>
      <c r="L27" s="21" t="e">
        <f>IF(#REF!&gt;0,#REF!+(L26*(1+$B$17)),0)</f>
        <v>#REF!</v>
      </c>
      <c r="M27" s="25">
        <f t="shared" si="4"/>
        <v>464681.65120000014</v>
      </c>
      <c r="N27" s="26" t="e">
        <f>IF(#REF!&gt;0,(#REF!-G27)+(N26*(1+$B$17)),0)</f>
        <v>#REF!</v>
      </c>
    </row>
    <row r="28" spans="1:40" x14ac:dyDescent="0.3">
      <c r="A28" s="73">
        <v>44713</v>
      </c>
      <c r="B28" s="78">
        <v>8</v>
      </c>
      <c r="C28" s="76">
        <f t="shared" si="5"/>
        <v>8</v>
      </c>
      <c r="D28" s="16">
        <f>IF(C28=($B$11+1),$B$7/($B$10-$B$11),IF(AND($C28&gt;($B$11+1),SUM($D$19:D27)&lt;$B$7),$B$7/($B$10-$B$11),0))</f>
        <v>40000</v>
      </c>
      <c r="E28" s="17">
        <f t="shared" si="0"/>
        <v>80000</v>
      </c>
      <c r="F28" s="18">
        <f t="shared" si="1"/>
        <v>10200</v>
      </c>
      <c r="G28" s="28">
        <f t="shared" si="2"/>
        <v>50200</v>
      </c>
      <c r="H28" s="20">
        <f t="shared" si="3"/>
        <v>23418.670486528605</v>
      </c>
      <c r="I28" s="21" t="e">
        <f>IF($C28&gt;0,#REF!*((1+$B$17)^($B$15-$B28)),IF(C28=0,($B$6*$B$18)*((1+$B$17)^($B$15)),0))</f>
        <v>#REF!</v>
      </c>
      <c r="J28" s="29" t="e">
        <f>IF($C28&gt;0,#REF!*((1+$B$17)^($B$15-$B28)),0)</f>
        <v>#REF!</v>
      </c>
      <c r="K28" s="26" t="e">
        <f>IF(C28&gt;0,#REF!-G28,0)</f>
        <v>#REF!</v>
      </c>
      <c r="L28" s="21" t="e">
        <f>IF(#REF!&gt;0,#REF!+(L27*(1+$B$17)),0)</f>
        <v>#REF!</v>
      </c>
      <c r="M28" s="25">
        <f t="shared" si="4"/>
        <v>561349.81632000022</v>
      </c>
      <c r="N28" s="26" t="e">
        <f>IF(#REF!&gt;0,(#REF!-G28)+(N27*(1+$B$17)),0)</f>
        <v>#REF!</v>
      </c>
    </row>
    <row r="29" spans="1:40" x14ac:dyDescent="0.3">
      <c r="A29" s="73">
        <v>45078</v>
      </c>
      <c r="B29" s="78">
        <v>9</v>
      </c>
      <c r="C29" s="76">
        <f t="shared" si="5"/>
        <v>9</v>
      </c>
      <c r="D29" s="16">
        <f>IF(C29=($B$11+1),$B$7/($B$10-$B$11),IF(AND($C29&gt;($B$11+1),SUM($D$19:D28)&lt;$B$7),$B$7/($B$10-$B$11),0))</f>
        <v>40000</v>
      </c>
      <c r="E29" s="17">
        <f t="shared" si="0"/>
        <v>40000</v>
      </c>
      <c r="F29" s="18">
        <f t="shared" si="1"/>
        <v>6800.0000000000009</v>
      </c>
      <c r="G29" s="28">
        <f t="shared" si="2"/>
        <v>46800</v>
      </c>
      <c r="H29" s="20">
        <f t="shared" si="3"/>
        <v>19847.768539832283</v>
      </c>
      <c r="I29" s="21" t="e">
        <f>IF($C29&gt;0,#REF!*((1+$B$17)^($B$15-$B29)),IF(C29=0,($B$6*$B$18)*((1+$B$17)^($B$15)),0))</f>
        <v>#REF!</v>
      </c>
      <c r="J29" s="29" t="e">
        <f>IF($C29&gt;0,#REF!*((1+$B$17)^($B$15-$B29)),0)</f>
        <v>#REF!</v>
      </c>
      <c r="K29" s="26" t="e">
        <f>IF(C29&gt;0,#REF!-G29,0)</f>
        <v>#REF!</v>
      </c>
      <c r="L29" s="21" t="e">
        <f>IF(#REF!&gt;0,#REF!+(L28*(1+$B$17)),0)</f>
        <v>#REF!</v>
      </c>
      <c r="M29" s="25">
        <f t="shared" si="4"/>
        <v>664284.79795200028</v>
      </c>
      <c r="N29" s="26" t="e">
        <f>IF(#REF!&gt;0,(#REF!-G29)+(N28*(1+$B$17)),0)</f>
        <v>#REF!</v>
      </c>
    </row>
    <row r="30" spans="1:40" x14ac:dyDescent="0.3">
      <c r="A30" s="73">
        <v>45444</v>
      </c>
      <c r="B30" s="78">
        <v>10</v>
      </c>
      <c r="C30" s="76">
        <f t="shared" si="5"/>
        <v>10</v>
      </c>
      <c r="D30" s="16">
        <f>IF(C30=($B$11+1),$B$7/($B$10-$B$11),IF(AND($C30&gt;($B$11+1),SUM($D$19:D29)&lt;$B$7),$B$7/($B$10-$B$11),0))</f>
        <v>40000</v>
      </c>
      <c r="E30" s="17">
        <f t="shared" si="0"/>
        <v>0</v>
      </c>
      <c r="F30" s="18">
        <f t="shared" si="1"/>
        <v>3400.0000000000005</v>
      </c>
      <c r="G30" s="28">
        <f t="shared" si="2"/>
        <v>43400</v>
      </c>
      <c r="H30" s="20">
        <f t="shared" si="3"/>
        <v>16732.578761241664</v>
      </c>
      <c r="I30" s="21" t="e">
        <f>IF($C30&gt;0,#REF!*((1+$B$17)^($B$15-$B30)),IF(C30=0,($B$6*$B$18)*((1+$B$17)^($B$15)),0))</f>
        <v>#REF!</v>
      </c>
      <c r="J30" s="29" t="e">
        <f>IF($C30&gt;0,#REF!*((1+$B$17)^($B$15-$B30)),0)</f>
        <v>#REF!</v>
      </c>
      <c r="K30" s="26" t="e">
        <f>IF(C30&gt;0,#REF!-G30,0)</f>
        <v>#REF!</v>
      </c>
      <c r="L30" s="21" t="e">
        <f>IF(#REF!&gt;0,#REF!+(L29*(1+$B$17)),0)</f>
        <v>#REF!</v>
      </c>
      <c r="M30" s="25">
        <f t="shared" si="4"/>
        <v>774113.27774720034</v>
      </c>
      <c r="N30" s="26" t="e">
        <f>IF(#REF!&gt;0,(#REF!-G30)+(N29*(1+$B$17)),0)</f>
        <v>#REF!</v>
      </c>
    </row>
    <row r="31" spans="1:40" x14ac:dyDescent="0.3">
      <c r="A31" s="2"/>
      <c r="B31" s="14">
        <v>11</v>
      </c>
      <c r="C31" s="27" t="b">
        <f t="shared" si="5"/>
        <v>0</v>
      </c>
      <c r="D31" s="16">
        <f>IF(C31=($B$11+1),$B$7/($B$10-$B$11),IF(AND($C31&gt;($B$11+1),SUM($D$19:D30)&lt;$B$7),$B$7/($B$10-$B$11),0))</f>
        <v>0</v>
      </c>
      <c r="E31" s="17">
        <f t="shared" si="0"/>
        <v>0</v>
      </c>
      <c r="F31" s="18">
        <f t="shared" si="1"/>
        <v>0</v>
      </c>
      <c r="G31" s="28">
        <f>F31+D31</f>
        <v>0</v>
      </c>
      <c r="H31" s="20">
        <f t="shared" si="3"/>
        <v>0</v>
      </c>
      <c r="I31" s="21" t="e">
        <f>IF($C31&gt;0,#REF!*((1+$B$17)^($B$15-$B31)),IF(C31=0,($B$6*$B$18)*((1+$B$17)^($B$15)),0))</f>
        <v>#REF!</v>
      </c>
      <c r="J31" s="29" t="e">
        <f>IF($C31&gt;0,#REF!*((1+$B$17)^($B$15-$B31)),0)</f>
        <v>#REF!</v>
      </c>
      <c r="K31" s="26" t="e">
        <f>IF(C31&gt;0,#REF!-G31,0)</f>
        <v>#REF!</v>
      </c>
      <c r="L31" s="21" t="e">
        <f>IF(#REF!&gt;0,#REF!+(L30*(1+$B$17)),0)</f>
        <v>#REF!</v>
      </c>
      <c r="M31" s="25">
        <f t="shared" si="4"/>
        <v>0</v>
      </c>
      <c r="N31" s="26" t="e">
        <f>IF(#REF!&gt;0,(#REF!-G31)+(N30*(1+$B$17)),0)</f>
        <v>#REF!</v>
      </c>
    </row>
    <row r="32" spans="1:40" x14ac:dyDescent="0.3">
      <c r="A32" s="2"/>
      <c r="B32" s="14">
        <v>12</v>
      </c>
      <c r="C32" s="27" t="b">
        <f t="shared" si="5"/>
        <v>0</v>
      </c>
      <c r="D32" s="16">
        <f>IF(C32=($B$11+1),$B$7/($B$10-$B$11),IF(AND($C32&gt;($B$11+1),SUM($D$19:D31)&lt;$B$7),$B$7/($B$10-$B$11),0))</f>
        <v>0</v>
      </c>
      <c r="E32" s="17">
        <f t="shared" si="0"/>
        <v>0</v>
      </c>
      <c r="F32" s="18">
        <f t="shared" si="1"/>
        <v>0</v>
      </c>
      <c r="G32" s="28">
        <f>F32+D32</f>
        <v>0</v>
      </c>
      <c r="H32" s="20">
        <f t="shared" si="3"/>
        <v>0</v>
      </c>
      <c r="I32" s="21" t="e">
        <f>IF($C32&gt;0,#REF!*((1+$B$17)^($B$15-$B32)),IF(C32=0,($B$6*$B$18)*((1+$B$17)^($B$15)),0))</f>
        <v>#REF!</v>
      </c>
      <c r="J32" s="29" t="e">
        <f>IF($C32&gt;0,#REF!*((1+$B$17)^($B$15-$B32)),0)</f>
        <v>#REF!</v>
      </c>
      <c r="K32" s="26" t="e">
        <f>IF(C32&gt;0,#REF!-G32,0)</f>
        <v>#REF!</v>
      </c>
      <c r="L32" s="21" t="e">
        <f>IF(#REF!&gt;0,#REF!+(L31*(1+$B$17)),0)</f>
        <v>#REF!</v>
      </c>
      <c r="M32" s="25">
        <f t="shared" si="4"/>
        <v>0</v>
      </c>
      <c r="N32" s="26" t="e">
        <f>IF(#REF!&gt;0,(#REF!-G32)+(N31*(1+$B$17)),0)</f>
        <v>#REF!</v>
      </c>
    </row>
    <row r="33" spans="1:16" s="1" customFormat="1" x14ac:dyDescent="0.3">
      <c r="A33" s="2"/>
      <c r="B33" s="14">
        <v>13</v>
      </c>
      <c r="C33" s="27" t="b">
        <f t="shared" si="5"/>
        <v>0</v>
      </c>
      <c r="D33" s="16">
        <f>IF(C33=($B$11+1),$B$7/($B$10-$B$11),IF(AND($C33&gt;($B$11+1),SUM($D$19:D32)&lt;$B$7),$B$7/($B$10-$B$11),0))</f>
        <v>0</v>
      </c>
      <c r="E33" s="17">
        <f t="shared" si="0"/>
        <v>0</v>
      </c>
      <c r="F33" s="18">
        <f t="shared" si="1"/>
        <v>0</v>
      </c>
      <c r="G33" s="28">
        <f>F33+D33</f>
        <v>0</v>
      </c>
      <c r="H33" s="20">
        <f t="shared" si="3"/>
        <v>0</v>
      </c>
      <c r="I33" s="21" t="e">
        <f>IF($C33&gt;0,#REF!*((1+$B$17)^($B$15-$B33)),IF(C33=0,($B$6*$B$18)*((1+$B$17)^($B$15)),0))</f>
        <v>#REF!</v>
      </c>
      <c r="J33" s="29" t="e">
        <f>IF($C33&gt;0,#REF!*((1+$B$17)^($B$15-$B33)),0)</f>
        <v>#REF!</v>
      </c>
      <c r="K33" s="26" t="e">
        <f>IF(C33&gt;0,#REF!-G33,0)</f>
        <v>#REF!</v>
      </c>
      <c r="L33" s="21" t="e">
        <f>IF(#REF!&gt;0,#REF!+(L32*(1+$B$17)),0)</f>
        <v>#REF!</v>
      </c>
      <c r="M33" s="25">
        <f t="shared" si="4"/>
        <v>0</v>
      </c>
      <c r="N33" s="26" t="e">
        <f>IF(#REF!&gt;0,(#REF!-G33)+(N32*(1+$B$17)),0)</f>
        <v>#REF!</v>
      </c>
      <c r="O33" s="86"/>
      <c r="P33" s="83"/>
    </row>
    <row r="34" spans="1:16" s="1" customFormat="1" x14ac:dyDescent="0.3">
      <c r="A34" s="2"/>
      <c r="B34" s="14">
        <v>14</v>
      </c>
      <c r="C34" s="27" t="b">
        <f t="shared" si="5"/>
        <v>0</v>
      </c>
      <c r="D34" s="16">
        <f>IF(C34=($B$11+1),$B$7/($B$10-$B$11),IF(AND($C34&gt;($B$11+1),SUM($D$19:D33)&lt;$B$7),$B$7/($B$10-$B$11),0))</f>
        <v>0</v>
      </c>
      <c r="E34" s="17">
        <f t="shared" si="0"/>
        <v>0</v>
      </c>
      <c r="F34" s="18">
        <f t="shared" si="1"/>
        <v>0</v>
      </c>
      <c r="G34" s="28">
        <f>F34+D34</f>
        <v>0</v>
      </c>
      <c r="H34" s="20">
        <f t="shared" si="3"/>
        <v>0</v>
      </c>
      <c r="I34" s="21" t="e">
        <f>IF($C34&gt;0,#REF!*((1+$B$17)^($B$15-$B34)),IF(C34=0,($B$6*$B$18)*((1+$B$17)^($B$15)),0))</f>
        <v>#REF!</v>
      </c>
      <c r="J34" s="29" t="e">
        <f>IF($C34&gt;0,#REF!*((1+$B$17)^($B$15-$B34)),0)</f>
        <v>#REF!</v>
      </c>
      <c r="K34" s="26" t="e">
        <f>IF(C34&gt;0,#REF!-G34,0)</f>
        <v>#REF!</v>
      </c>
      <c r="L34" s="21" t="e">
        <f>IF(#REF!&gt;0,#REF!+(L33*(1+$B$17)),0)</f>
        <v>#REF!</v>
      </c>
      <c r="M34" s="25">
        <f t="shared" si="4"/>
        <v>0</v>
      </c>
      <c r="N34" s="26" t="e">
        <f>IF(#REF!&gt;0,(#REF!-G34)+(N33*(1+$B$17)),0)</f>
        <v>#REF!</v>
      </c>
      <c r="O34" s="86"/>
      <c r="P34" s="83"/>
    </row>
    <row r="35" spans="1:16" s="1" customFormat="1" x14ac:dyDescent="0.3">
      <c r="A35" s="2"/>
      <c r="B35" s="14">
        <v>15</v>
      </c>
      <c r="C35" s="27" t="b">
        <f t="shared" si="5"/>
        <v>0</v>
      </c>
      <c r="D35" s="16">
        <f>IF(C35=($B$11+1),$B$7/($B$10-$B$11),IF(AND($C35&gt;($B$11+1),SUM($D$19:D34)&lt;$B$7),$B$7/($B$10-$B$11),0))</f>
        <v>0</v>
      </c>
      <c r="E35" s="17">
        <f t="shared" si="0"/>
        <v>0</v>
      </c>
      <c r="F35" s="18">
        <f t="shared" si="1"/>
        <v>0</v>
      </c>
      <c r="G35" s="28">
        <f>F35+D35</f>
        <v>0</v>
      </c>
      <c r="H35" s="20">
        <f t="shared" si="3"/>
        <v>0</v>
      </c>
      <c r="I35" s="21" t="e">
        <f>IF($C35&gt;0,#REF!*((1+$B$17)^($B$15-$B35)),IF(C35=0,($B$6*$B$18)*((1+$B$17)^($B$15)),0))</f>
        <v>#REF!</v>
      </c>
      <c r="J35" s="29" t="e">
        <f>IF($C35&gt;0,#REF!*((1+$B$17)^($B$15-$B35)),0)</f>
        <v>#REF!</v>
      </c>
      <c r="K35" s="26" t="e">
        <f>IF(C35&gt;0,#REF!-G35,0)</f>
        <v>#REF!</v>
      </c>
      <c r="L35" s="21" t="e">
        <f>IF(#REF!&gt;0,#REF!+(L34*(1+$B$17)),0)</f>
        <v>#REF!</v>
      </c>
      <c r="M35" s="25">
        <f t="shared" si="4"/>
        <v>0</v>
      </c>
      <c r="N35" s="26" t="e">
        <f>IF(#REF!&gt;0,(#REF!-G35)+(N34*(1+$B$17)),0)</f>
        <v>#REF!</v>
      </c>
      <c r="O35" s="86"/>
      <c r="P35" s="83"/>
    </row>
    <row r="36" spans="1:16" s="1" customFormat="1" x14ac:dyDescent="0.3">
      <c r="A36" s="2"/>
      <c r="B36" s="14">
        <v>16</v>
      </c>
      <c r="C36" s="27" t="b">
        <f t="shared" si="5"/>
        <v>0</v>
      </c>
      <c r="D36" s="16">
        <f>IF(C36=($B$11+1),$B$7/($B$10-$B$11),IF(AND($C36&gt;($B$11+1),SUM($D$19:D35)&lt;$B$7),$B$7/($B$10-$B$11),0))</f>
        <v>0</v>
      </c>
      <c r="E36" s="17">
        <f t="shared" si="0"/>
        <v>0</v>
      </c>
      <c r="F36" s="18">
        <f t="shared" si="1"/>
        <v>0</v>
      </c>
      <c r="G36" s="28">
        <f t="shared" si="2"/>
        <v>0</v>
      </c>
      <c r="H36" s="20">
        <f t="shared" si="3"/>
        <v>0</v>
      </c>
      <c r="I36" s="21" t="e">
        <f>IF($C36&gt;0,#REF!*((1+$B$17)^($B$15-$B36)),IF(C36=0,($B$6*$B$18)*((1+$B$17)^($B$15)),0))</f>
        <v>#REF!</v>
      </c>
      <c r="J36" s="29" t="e">
        <f>IF($C36&gt;0,#REF!*((1+$B$17)^($B$15-$B36)),0)</f>
        <v>#REF!</v>
      </c>
      <c r="K36" s="26" t="e">
        <f>IF(C36&gt;0,#REF!-G36,0)</f>
        <v>#REF!</v>
      </c>
      <c r="L36" s="21" t="e">
        <f>IF(#REF!&gt;0,#REF!+(L35*(1+$B$17)),0)</f>
        <v>#REF!</v>
      </c>
      <c r="M36" s="25">
        <f t="shared" si="4"/>
        <v>0</v>
      </c>
      <c r="N36" s="26" t="e">
        <f>IF(#REF!&gt;0,(#REF!-G36)+(N35*(1+$B$17)),0)</f>
        <v>#REF!</v>
      </c>
      <c r="O36" s="86"/>
      <c r="P36" s="83"/>
    </row>
    <row r="37" spans="1:16" s="1" customFormat="1" x14ac:dyDescent="0.3">
      <c r="A37" s="2"/>
      <c r="B37" s="14">
        <v>17</v>
      </c>
      <c r="C37" s="27" t="b">
        <f t="shared" si="5"/>
        <v>0</v>
      </c>
      <c r="D37" s="16">
        <f>IF(C37=($B$11+1),$B$7/($B$10-$B$11),IF(AND($C37&gt;($B$11+1),SUM($D$19:D36)&lt;$B$7),$B$7/($B$10-$B$11),0))</f>
        <v>0</v>
      </c>
      <c r="E37" s="17">
        <f t="shared" si="0"/>
        <v>0</v>
      </c>
      <c r="F37" s="18">
        <f t="shared" si="1"/>
        <v>0</v>
      </c>
      <c r="G37" s="28">
        <f t="shared" si="2"/>
        <v>0</v>
      </c>
      <c r="H37" s="20">
        <f t="shared" si="3"/>
        <v>0</v>
      </c>
      <c r="I37" s="21" t="e">
        <f>IF($C37&gt;0,#REF!*((1+$B$17)^($B$15-$B37)),IF(C37=0,($B$6*$B$18)*((1+$B$17)^($B$15)),0))</f>
        <v>#REF!</v>
      </c>
      <c r="J37" s="29" t="e">
        <f>IF($C37&gt;0,#REF!*((1+$B$17)^($B$15-$B37)),0)</f>
        <v>#REF!</v>
      </c>
      <c r="K37" s="26" t="e">
        <f>IF(C37&gt;0,#REF!-G37,0)</f>
        <v>#REF!</v>
      </c>
      <c r="L37" s="21" t="e">
        <f>IF(#REF!&gt;0,#REF!+(L36*(1+$B$17)),0)</f>
        <v>#REF!</v>
      </c>
      <c r="M37" s="25">
        <f t="shared" si="4"/>
        <v>0</v>
      </c>
      <c r="N37" s="26" t="e">
        <f>IF(#REF!&gt;0,(#REF!-G37)+(N36*(1+$B$17)),0)</f>
        <v>#REF!</v>
      </c>
      <c r="O37" s="86"/>
      <c r="P37" s="83"/>
    </row>
    <row r="38" spans="1:16" s="1" customFormat="1" x14ac:dyDescent="0.3">
      <c r="A38" s="2"/>
      <c r="B38" s="14">
        <v>18</v>
      </c>
      <c r="C38" s="27" t="b">
        <f t="shared" si="5"/>
        <v>0</v>
      </c>
      <c r="D38" s="16">
        <f>IF(C38=($B$11+1),$B$7/($B$10-$B$11),IF(AND($C38&gt;($B$11+1),SUM($D$19:D37)&lt;$B$7),$B$7/($B$10-$B$11),0))</f>
        <v>0</v>
      </c>
      <c r="E38" s="17">
        <f t="shared" si="0"/>
        <v>0</v>
      </c>
      <c r="F38" s="18">
        <f t="shared" si="1"/>
        <v>0</v>
      </c>
      <c r="G38" s="28">
        <f t="shared" si="2"/>
        <v>0</v>
      </c>
      <c r="H38" s="20">
        <f t="shared" si="3"/>
        <v>0</v>
      </c>
      <c r="I38" s="21" t="e">
        <f>IF($C38&gt;0,#REF!*((1+$B$17)^($B$15-$B38)),IF(C38=0,($B$6*$B$18)*((1+$B$17)^($B$15)),0))</f>
        <v>#REF!</v>
      </c>
      <c r="J38" s="29" t="e">
        <f>IF($C38&gt;0,#REF!*((1+$B$17)^($B$15-$B38)),0)</f>
        <v>#REF!</v>
      </c>
      <c r="K38" s="26" t="e">
        <f>IF(C38&gt;0,#REF!-G38,0)</f>
        <v>#REF!</v>
      </c>
      <c r="L38" s="21" t="e">
        <f>IF(#REF!&gt;0,#REF!+(L37*(1+$B$17)),0)</f>
        <v>#REF!</v>
      </c>
      <c r="M38" s="25">
        <f t="shared" si="4"/>
        <v>0</v>
      </c>
      <c r="N38" s="26" t="e">
        <f>IF(#REF!&gt;0,(#REF!-G38)+(N37*(1+$B$17)),0)</f>
        <v>#REF!</v>
      </c>
      <c r="O38" s="86"/>
      <c r="P38" s="83"/>
    </row>
    <row r="39" spans="1:16" s="1" customFormat="1" x14ac:dyDescent="0.3">
      <c r="A39" s="2"/>
      <c r="B39" s="14">
        <v>19</v>
      </c>
      <c r="C39" s="27" t="b">
        <f t="shared" si="5"/>
        <v>0</v>
      </c>
      <c r="D39" s="16">
        <f>IF(C39=($B$11+1),$B$7/($B$10-$B$11),IF(AND($C39&gt;($B$11+1),SUM($D$19:D38)&lt;$B$7),$B$7/($B$10-$B$11),0))</f>
        <v>0</v>
      </c>
      <c r="E39" s="17">
        <f t="shared" si="0"/>
        <v>0</v>
      </c>
      <c r="F39" s="18">
        <f t="shared" si="1"/>
        <v>0</v>
      </c>
      <c r="G39" s="28">
        <f t="shared" si="2"/>
        <v>0</v>
      </c>
      <c r="H39" s="20">
        <f t="shared" si="3"/>
        <v>0</v>
      </c>
      <c r="I39" s="21" t="e">
        <f>IF($C39&gt;0,#REF!*((1+$B$17)^($B$15-$B39)),IF(C39=0,($B$6*$B$18)*((1+$B$17)^($B$15)),0))</f>
        <v>#REF!</v>
      </c>
      <c r="J39" s="29" t="e">
        <f>IF($C39&gt;0,#REF!*((1+$B$17)^($B$15-$B39)),0)</f>
        <v>#REF!</v>
      </c>
      <c r="K39" s="26" t="e">
        <f>IF(C39&gt;0,#REF!-G39,0)</f>
        <v>#REF!</v>
      </c>
      <c r="L39" s="21" t="e">
        <f>IF(#REF!&gt;0,#REF!+(L38*(1+$B$17)),0)</f>
        <v>#REF!</v>
      </c>
      <c r="M39" s="25">
        <f t="shared" si="4"/>
        <v>0</v>
      </c>
      <c r="N39" s="26" t="e">
        <f>IF(#REF!&gt;0,(#REF!-G39)+(N38*(1+$B$17)),0)</f>
        <v>#REF!</v>
      </c>
      <c r="O39" s="86"/>
      <c r="P39" s="83"/>
    </row>
    <row r="40" spans="1:16" s="1" customFormat="1" x14ac:dyDescent="0.3">
      <c r="A40" s="2"/>
      <c r="B40" s="14">
        <v>20</v>
      </c>
      <c r="C40" s="27" t="b">
        <f t="shared" si="5"/>
        <v>0</v>
      </c>
      <c r="D40" s="16">
        <f>IF(C40=($B$11+1),$B$7/($B$10-$B$11),IF(AND($C40&gt;($B$11+1),SUM($D$19:D39)&lt;$B$7),$B$7/($B$10-$B$11),0))</f>
        <v>0</v>
      </c>
      <c r="E40" s="17">
        <f t="shared" si="0"/>
        <v>0</v>
      </c>
      <c r="F40" s="18">
        <f t="shared" si="1"/>
        <v>0</v>
      </c>
      <c r="G40" s="28">
        <f t="shared" si="2"/>
        <v>0</v>
      </c>
      <c r="H40" s="20">
        <f t="shared" si="3"/>
        <v>0</v>
      </c>
      <c r="I40" s="21" t="e">
        <f>IF($C40&gt;0,#REF!*((1+$B$17)^($B$15-$B40)),IF(C40=0,($B$6*$B$18)*((1+$B$17)^($B$15)),0))</f>
        <v>#REF!</v>
      </c>
      <c r="J40" s="29" t="e">
        <f>IF($C40&gt;0,#REF!*((1+$B$17)^($B$15-$B40)),0)</f>
        <v>#REF!</v>
      </c>
      <c r="K40" s="26" t="e">
        <f>IF(C40&gt;0,#REF!-G40,0)</f>
        <v>#REF!</v>
      </c>
      <c r="L40" s="21" t="e">
        <f>IF(#REF!&gt;0,#REF!+(L39*(1+$B$17)),0)</f>
        <v>#REF!</v>
      </c>
      <c r="M40" s="25">
        <f t="shared" si="4"/>
        <v>0</v>
      </c>
      <c r="N40" s="26" t="e">
        <f>IF(#REF!&gt;0,(#REF!-G40)+(N39*(1+$B$17)),0)</f>
        <v>#REF!</v>
      </c>
      <c r="O40" s="86"/>
      <c r="P40" s="83"/>
    </row>
    <row r="41" spans="1:16" s="1" customFormat="1" x14ac:dyDescent="0.3">
      <c r="A41" s="2"/>
      <c r="B41" s="14">
        <v>21</v>
      </c>
      <c r="C41" s="27" t="b">
        <f t="shared" si="5"/>
        <v>0</v>
      </c>
      <c r="D41" s="16">
        <f>IF(C41=($B$11+1),$B$7/($B$10-$B$11),IF(AND($C41&gt;($B$11+1),SUM($D$19:D40)&lt;$B$7),$B$7/($B$10-$B$11),0))</f>
        <v>0</v>
      </c>
      <c r="E41" s="17">
        <f t="shared" si="0"/>
        <v>0</v>
      </c>
      <c r="F41" s="18">
        <f t="shared" si="1"/>
        <v>0</v>
      </c>
      <c r="G41" s="28">
        <f t="shared" si="2"/>
        <v>0</v>
      </c>
      <c r="H41" s="20">
        <f t="shared" si="3"/>
        <v>0</v>
      </c>
      <c r="I41" s="21" t="e">
        <f>IF($C41&gt;0,#REF!*((1+$B$17)^($B$15-$B41)),IF(C41=0,($B$6*$B$18)*((1+$B$17)^($B$15)),0))</f>
        <v>#REF!</v>
      </c>
      <c r="J41" s="29" t="e">
        <f>IF($C41&gt;0,#REF!*((1+$B$17)^($B$15-$B41)),0)</f>
        <v>#REF!</v>
      </c>
      <c r="K41" s="26" t="e">
        <f>IF(C41&gt;0,#REF!-G41,0)</f>
        <v>#REF!</v>
      </c>
      <c r="L41" s="21" t="e">
        <f>IF(#REF!&gt;0,#REF!+(L40*(1+$B$17)),0)</f>
        <v>#REF!</v>
      </c>
      <c r="M41" s="25">
        <f t="shared" si="4"/>
        <v>0</v>
      </c>
      <c r="N41" s="26" t="e">
        <f>IF(#REF!&gt;0,(#REF!-G41)+(N40*(1+$B$17)),0)</f>
        <v>#REF!</v>
      </c>
      <c r="O41" s="86"/>
      <c r="P41" s="83"/>
    </row>
    <row r="42" spans="1:16" s="1" customFormat="1" x14ac:dyDescent="0.3">
      <c r="A42" s="2"/>
      <c r="B42" s="14">
        <v>22</v>
      </c>
      <c r="C42" s="27" t="b">
        <f t="shared" si="5"/>
        <v>0</v>
      </c>
      <c r="D42" s="16">
        <f>IF(C42=($B$11+1),$B$7/($B$10-$B$11),IF(AND($C42&gt;($B$11+1),SUM($D$19:D41)&lt;$B$7),$B$7/($B$10-$B$11),0))</f>
        <v>0</v>
      </c>
      <c r="E42" s="17">
        <f t="shared" si="0"/>
        <v>0</v>
      </c>
      <c r="F42" s="18">
        <f t="shared" si="1"/>
        <v>0</v>
      </c>
      <c r="G42" s="28">
        <f t="shared" si="2"/>
        <v>0</v>
      </c>
      <c r="H42" s="20">
        <f t="shared" si="3"/>
        <v>0</v>
      </c>
      <c r="I42" s="21" t="e">
        <f>IF($C42&gt;0,#REF!*((1+$B$17)^($B$15-$B42)),IF(C42=0,($B$6*$B$18)*((1+$B$17)^($B$15)),0))</f>
        <v>#REF!</v>
      </c>
      <c r="J42" s="29" t="e">
        <f>IF($C42&gt;0,#REF!*((1+$B$17)^($B$15-$B42)),0)</f>
        <v>#REF!</v>
      </c>
      <c r="K42" s="26" t="e">
        <f>IF(C42&gt;0,#REF!-G42,0)</f>
        <v>#REF!</v>
      </c>
      <c r="L42" s="21" t="e">
        <f>IF(#REF!&gt;0,#REF!+(L41*(1+$B$17)),0)</f>
        <v>#REF!</v>
      </c>
      <c r="M42" s="25">
        <f t="shared" si="4"/>
        <v>0</v>
      </c>
      <c r="N42" s="26" t="e">
        <f>IF(#REF!&gt;0,(#REF!-G42)+(N41*(1+$B$17)),0)</f>
        <v>#REF!</v>
      </c>
      <c r="O42" s="86"/>
      <c r="P42" s="83"/>
    </row>
    <row r="43" spans="1:16" s="1" customFormat="1" x14ac:dyDescent="0.3">
      <c r="A43" s="2"/>
      <c r="B43" s="14">
        <v>23</v>
      </c>
      <c r="C43" s="27" t="b">
        <f t="shared" si="5"/>
        <v>0</v>
      </c>
      <c r="D43" s="16">
        <f>IF(C43=($B$11+1),$B$7/($B$10-$B$11),IF(AND($C43&gt;($B$11+1),SUM($D$19:D42)&lt;$B$7),$B$7/($B$10-$B$11),0))</f>
        <v>0</v>
      </c>
      <c r="E43" s="17">
        <f t="shared" si="0"/>
        <v>0</v>
      </c>
      <c r="F43" s="18">
        <f t="shared" si="1"/>
        <v>0</v>
      </c>
      <c r="G43" s="28">
        <f t="shared" si="2"/>
        <v>0</v>
      </c>
      <c r="H43" s="20">
        <f t="shared" si="3"/>
        <v>0</v>
      </c>
      <c r="I43" s="21" t="e">
        <f>IF($C43&gt;0,#REF!*((1+$B$17)^($B$15-$B43)),IF(C43=0,($B$6*$B$18)*((1+$B$17)^($B$15)),0))</f>
        <v>#REF!</v>
      </c>
      <c r="J43" s="29" t="e">
        <f>IF($C43&gt;0,#REF!*((1+$B$17)^($B$15-$B43)),0)</f>
        <v>#REF!</v>
      </c>
      <c r="K43" s="26" t="e">
        <f>IF(C43&gt;0,#REF!-G43,0)</f>
        <v>#REF!</v>
      </c>
      <c r="L43" s="21" t="e">
        <f>IF(#REF!&gt;0,#REF!+(L42*(1+$B$17)),0)</f>
        <v>#REF!</v>
      </c>
      <c r="M43" s="25">
        <f t="shared" si="4"/>
        <v>0</v>
      </c>
      <c r="N43" s="26" t="e">
        <f>IF(#REF!&gt;0,(#REF!-G43)+(N42*(1+$B$17)),0)</f>
        <v>#REF!</v>
      </c>
      <c r="O43" s="86"/>
      <c r="P43" s="83"/>
    </row>
    <row r="44" spans="1:16" s="1" customFormat="1" ht="19.5" thickBot="1" x14ac:dyDescent="0.35">
      <c r="A44" s="2"/>
      <c r="B44" s="14">
        <v>24</v>
      </c>
      <c r="C44" s="30" t="b">
        <f t="shared" si="5"/>
        <v>0</v>
      </c>
      <c r="D44" s="16">
        <f>IF(C44=($B$11+1),$B$7/($B$10-$B$11),IF(AND($C44&gt;($B$11+1),SUM($D$19:D43)&lt;$B$7),$B$7/($B$10-$B$11),0))</f>
        <v>0</v>
      </c>
      <c r="E44" s="31">
        <f t="shared" si="0"/>
        <v>0</v>
      </c>
      <c r="F44" s="32">
        <f t="shared" si="1"/>
        <v>0</v>
      </c>
      <c r="G44" s="33">
        <f t="shared" si="2"/>
        <v>0</v>
      </c>
      <c r="H44" s="34">
        <f t="shared" si="3"/>
        <v>0</v>
      </c>
      <c r="I44" s="35" t="e">
        <f>IF($C44&gt;0,#REF!*((1+$B$17)^($B$15-$B44)),IF(C44=0,($B$6*$B$18)*((1+$B$17)^($B$15)),0))</f>
        <v>#REF!</v>
      </c>
      <c r="J44" s="36" t="e">
        <f>IF($C44&gt;0,#REF!*((1+$B$17)^($B$15-$B44)),0)</f>
        <v>#REF!</v>
      </c>
      <c r="K44" s="37" t="e">
        <f>IF(C44&gt;0,#REF!-G44,0)</f>
        <v>#REF!</v>
      </c>
      <c r="L44" s="35" t="e">
        <f>IF(#REF!&gt;0,#REF!+(L43*(1+$B$17)),0)</f>
        <v>#REF!</v>
      </c>
      <c r="M44" s="38">
        <f t="shared" si="4"/>
        <v>0</v>
      </c>
      <c r="N44" s="37" t="e">
        <f>IF(#REF!&gt;0,(#REF!-G44)+(N43*(1+$B$17)),0)</f>
        <v>#REF!</v>
      </c>
      <c r="O44" s="86"/>
      <c r="P44" s="83"/>
    </row>
    <row r="47" spans="1:16" s="1" customFormat="1" x14ac:dyDescent="0.3">
      <c r="A47" s="39"/>
      <c r="O47" s="86"/>
      <c r="P47" s="83"/>
    </row>
  </sheetData>
  <mergeCells count="18">
    <mergeCell ref="G15:H15"/>
    <mergeCell ref="B16:C16"/>
    <mergeCell ref="F16:F17"/>
    <mergeCell ref="B17:C17"/>
    <mergeCell ref="B18:C18"/>
    <mergeCell ref="B14:C14"/>
    <mergeCell ref="B15:C15"/>
    <mergeCell ref="B8:C8"/>
    <mergeCell ref="A1:C2"/>
    <mergeCell ref="A4:C4"/>
    <mergeCell ref="B5:C5"/>
    <mergeCell ref="B6:C6"/>
    <mergeCell ref="B7:C7"/>
    <mergeCell ref="B9:C9"/>
    <mergeCell ref="B10:C10"/>
    <mergeCell ref="B11:C11"/>
    <mergeCell ref="B12:C12"/>
    <mergeCell ref="B13:C13"/>
  </mergeCells>
  <conditionalFormatting sqref="N20:N44 K20:K44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"/>
  <sheetViews>
    <sheetView tabSelected="1" workbookViewId="0">
      <selection activeCell="D7" sqref="D7"/>
    </sheetView>
  </sheetViews>
  <sheetFormatPr defaultRowHeight="15" x14ac:dyDescent="0.25"/>
  <cols>
    <col min="3" max="3" width="11.5703125" bestFit="1" customWidth="1"/>
  </cols>
  <sheetData>
    <row r="4" spans="2:11" x14ac:dyDescent="0.25">
      <c r="B4" t="s">
        <v>39</v>
      </c>
      <c r="C4" s="90">
        <f>'Exercio1_Avista(aula)'!H17</f>
        <v>519801.86262679042</v>
      </c>
      <c r="D4" t="s">
        <v>43</v>
      </c>
    </row>
    <row r="5" spans="2:11" x14ac:dyDescent="0.25">
      <c r="B5" s="2" t="s">
        <v>40</v>
      </c>
      <c r="C5" s="42">
        <f>'Exerc2_APrazo(aula)'!H17</f>
        <v>533991.06523040822</v>
      </c>
      <c r="D5" s="2" t="s">
        <v>42</v>
      </c>
      <c r="E5" s="2"/>
      <c r="F5" s="2"/>
      <c r="G5" s="2"/>
      <c r="H5" s="2"/>
      <c r="I5" s="2"/>
      <c r="J5" s="2"/>
      <c r="K5" s="2"/>
    </row>
    <row r="6" spans="2:11" x14ac:dyDescent="0.25">
      <c r="B6" s="119" t="s">
        <v>41</v>
      </c>
      <c r="C6" s="120">
        <f>'Exercicio_CASA(tarefa)'!H17</f>
        <v>378454.17949373211</v>
      </c>
      <c r="D6" s="119" t="s">
        <v>44</v>
      </c>
      <c r="E6" s="119"/>
      <c r="F6" s="119"/>
      <c r="G6" s="119"/>
      <c r="H6" s="119"/>
      <c r="I6" s="119"/>
      <c r="J6" s="119"/>
      <c r="K6" s="11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Exercio1_Avista(aula)</vt:lpstr>
      <vt:lpstr>Exerc2_APrazo(aula)</vt:lpstr>
      <vt:lpstr>Exercicio_CASA(tarefa)</vt:lpstr>
      <vt:lpstr>MELHOR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 Boteon</dc:creator>
  <cp:lastModifiedBy>Margarete Boteon</cp:lastModifiedBy>
  <dcterms:created xsi:type="dcterms:W3CDTF">2014-05-08T21:44:14Z</dcterms:created>
  <dcterms:modified xsi:type="dcterms:W3CDTF">2016-06-30T15:00:13Z</dcterms:modified>
</cp:coreProperties>
</file>