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i Cleber Bonizio\Dropbox\000 - ACADÊMICOS\00 - GRADUAÇÃO\0 - RONI - segundo semestre 2018\CONTAB CUSTOS - CONTAB\"/>
    </mc:Choice>
  </mc:AlternateContent>
  <xr:revisionPtr revIDLastSave="0" documentId="13_ncr:1_{55DC74A5-9159-42FC-BCFA-B1FDE7AEE6EA}" xr6:coauthVersionLast="40" xr6:coauthVersionMax="40" xr10:uidLastSave="{00000000-0000-0000-0000-000000000000}"/>
  <bookViews>
    <workbookView xWindow="0" yWindow="105" windowWidth="19155" windowHeight="11070" activeTab="1" xr2:uid="{00000000-000D-0000-FFFF-FFFF00000000}"/>
  </bookViews>
  <sheets>
    <sheet name="Q2" sheetId="1" r:id="rId1"/>
    <sheet name="Q3" sheetId="4" r:id="rId2"/>
    <sheet name="Plan2" sheetId="2" r:id="rId3"/>
    <sheet name="Plan3" sheetId="3" r:id="rId4"/>
  </sheets>
  <calcPr calcId="181029"/>
</workbook>
</file>

<file path=xl/calcChain.xml><?xml version="1.0" encoding="utf-8"?>
<calcChain xmlns="http://schemas.openxmlformats.org/spreadsheetml/2006/main">
  <c r="K25" i="1" l="1"/>
  <c r="L23" i="1"/>
  <c r="K24" i="1"/>
  <c r="K23" i="1"/>
  <c r="K22" i="1"/>
  <c r="M27" i="4"/>
  <c r="D30" i="1"/>
  <c r="D20" i="1"/>
  <c r="H33" i="4"/>
  <c r="Q33" i="4"/>
  <c r="H30" i="3"/>
  <c r="H29" i="3"/>
  <c r="H31" i="3" s="1"/>
  <c r="H32" i="3" s="1"/>
  <c r="M8" i="4"/>
  <c r="M14" i="4" s="1"/>
  <c r="M24" i="4" s="1"/>
  <c r="M21" i="4"/>
  <c r="O19" i="4"/>
  <c r="M26" i="4" s="1"/>
  <c r="O18" i="4"/>
  <c r="O17" i="4"/>
  <c r="O21" i="4" s="1"/>
  <c r="M9" i="4"/>
  <c r="F19" i="4"/>
  <c r="D26" i="4" s="1"/>
  <c r="D21" i="4"/>
  <c r="F18" i="4"/>
  <c r="F17" i="4"/>
  <c r="F21" i="4" s="1"/>
  <c r="D8" i="4"/>
  <c r="D14" i="4" s="1"/>
  <c r="D24" i="4" s="1"/>
  <c r="D27" i="4" s="1"/>
  <c r="D9" i="4"/>
  <c r="N10" i="1"/>
  <c r="I24" i="1"/>
  <c r="I26" i="1" s="1"/>
  <c r="D24" i="1"/>
  <c r="D26" i="1" s="1"/>
  <c r="I28" i="1"/>
  <c r="I18" i="1"/>
  <c r="I12" i="1"/>
  <c r="I17" i="1" s="1"/>
  <c r="I5" i="1"/>
  <c r="I19" i="1" s="1"/>
  <c r="I29" i="1" s="1"/>
  <c r="D28" i="1"/>
  <c r="D18" i="1"/>
  <c r="D12" i="1"/>
  <c r="D17" i="1" s="1"/>
  <c r="D5" i="1"/>
  <c r="D13" i="1" s="1"/>
  <c r="P18" i="4" l="1"/>
  <c r="P31" i="4" s="1"/>
  <c r="O31" i="4" s="1"/>
  <c r="P17" i="4"/>
  <c r="N31" i="4" s="1"/>
  <c r="G18" i="4"/>
  <c r="G31" i="4" s="1"/>
  <c r="F31" i="4" s="1"/>
  <c r="I20" i="1"/>
  <c r="I30" i="1" s="1"/>
  <c r="I31" i="1" s="1"/>
  <c r="I13" i="1"/>
  <c r="I14" i="1" s="1"/>
  <c r="D19" i="1"/>
  <c r="D29" i="1" s="1"/>
  <c r="D14" i="1"/>
  <c r="G34" i="4" l="1"/>
  <c r="G32" i="4"/>
  <c r="D31" i="1"/>
  <c r="P34" i="4"/>
  <c r="P32" i="4"/>
  <c r="Q31" i="4"/>
  <c r="M31" i="4"/>
  <c r="G17" i="4"/>
  <c r="E31" i="4" s="1"/>
  <c r="D31" i="4" l="1"/>
  <c r="H31" i="4"/>
  <c r="N34" i="4"/>
  <c r="Q34" i="4" s="1"/>
  <c r="N32" i="4"/>
  <c r="Q32" i="4" s="1"/>
  <c r="E34" i="4" l="1"/>
  <c r="H34" i="4" s="1"/>
  <c r="E32" i="4"/>
  <c r="H32" i="4" s="1"/>
</calcChain>
</file>

<file path=xl/sharedStrings.xml><?xml version="1.0" encoding="utf-8"?>
<sst xmlns="http://schemas.openxmlformats.org/spreadsheetml/2006/main" count="120" uniqueCount="52">
  <si>
    <t>PROVA I</t>
  </si>
  <si>
    <t>Capital integralizado</t>
  </si>
  <si>
    <t>Compra de canecas</t>
  </si>
  <si>
    <t>Valor de venda das canecas</t>
  </si>
  <si>
    <t>Inflação do período</t>
  </si>
  <si>
    <t>Custo de reposição na data da venda</t>
  </si>
  <si>
    <t>RESULTADO - SEM CONSIDERAR OS EFEITOS DA INFLAÇÃO</t>
  </si>
  <si>
    <t xml:space="preserve">Receita </t>
  </si>
  <si>
    <t>(-) CMV</t>
  </si>
  <si>
    <t>(=) RESULTADO</t>
  </si>
  <si>
    <t>RESULTADO - CONSIDERANDO OS EFEITOS DA INFLAÇÃO</t>
  </si>
  <si>
    <t>(-) Custo de reposição</t>
  </si>
  <si>
    <t>(+) Ganho de estocagem</t>
  </si>
  <si>
    <t>BALANÇO PATRIMONIAL EM 31/12/XV - EM $ DE 31/12/XV</t>
  </si>
  <si>
    <t>ATIVO</t>
  </si>
  <si>
    <t>Disponibilidades</t>
  </si>
  <si>
    <t>TOTAL</t>
  </si>
  <si>
    <t>PL</t>
  </si>
  <si>
    <t>Capital</t>
  </si>
  <si>
    <t>Reservas</t>
  </si>
  <si>
    <t>Lucro disponível</t>
  </si>
  <si>
    <t>Quantidade adquirida (animais)</t>
  </si>
  <si>
    <t>Peso médio de cada animal (kg)</t>
  </si>
  <si>
    <t>Preço médio por kg ($/kg)</t>
  </si>
  <si>
    <t>Impostos recuperáveis (%)</t>
  </si>
  <si>
    <t>Frete da compra</t>
  </si>
  <si>
    <t>Custo da matéria prima utilizada</t>
  </si>
  <si>
    <t>Peso total dos animais</t>
  </si>
  <si>
    <t>Rendimento</t>
  </si>
  <si>
    <t>Coxas, sobrecoxas e peito</t>
  </si>
  <si>
    <t>Asas e coxas da asa</t>
  </si>
  <si>
    <t>Subprodutos</t>
  </si>
  <si>
    <t>kg</t>
  </si>
  <si>
    <t>Perdas não recuperáveis</t>
  </si>
  <si>
    <t>preço/kg</t>
  </si>
  <si>
    <t>Custos conjuntos</t>
  </si>
  <si>
    <t>Matéria prima</t>
  </si>
  <si>
    <t>Outros custos conjuntos</t>
  </si>
  <si>
    <t>(-) Valor de venda dos subprodutos</t>
  </si>
  <si>
    <t>Subptrodutos - Preço médio ($/kg)</t>
  </si>
  <si>
    <t>Coxas, sobrecoxas e peito - preço médio ($/kg)</t>
  </si>
  <si>
    <t>Asas, coxas da asa - preço médio ($/kg)</t>
  </si>
  <si>
    <t>CX, SBRCX E PEITO</t>
  </si>
  <si>
    <t>ASAS E CX DAS ASAS</t>
  </si>
  <si>
    <t>CUSTO DE PRODUÇÃO DO PERÍODO</t>
  </si>
  <si>
    <t>$/KG</t>
  </si>
  <si>
    <t>$ TOT</t>
  </si>
  <si>
    <t>Custo total de produção</t>
  </si>
  <si>
    <t>CPV</t>
  </si>
  <si>
    <t>PROVA II</t>
  </si>
  <si>
    <t>Estoques finais de produtos</t>
  </si>
  <si>
    <t>Estoques finais de subprodutos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</si>
</sst>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#,##0.000"/>
    <numFmt numFmtId="167" formatCode="#,##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3" fontId="0" fillId="2" borderId="0" xfId="0" applyNumberFormat="1" applyFill="1" applyAlignment="1">
      <alignment horizontal="center" vertical="center" wrapText="1"/>
    </xf>
    <xf numFmtId="3" fontId="0" fillId="2" borderId="0" xfId="0" applyNumberFormat="1" applyFill="1" applyAlignment="1">
      <alignment horizontal="left" vertical="center" wrapText="1"/>
    </xf>
    <xf numFmtId="3" fontId="0" fillId="7" borderId="1" xfId="0" applyNumberFormat="1" applyFill="1" applyBorder="1" applyAlignment="1">
      <alignment horizontal="center" vertical="center" wrapText="1"/>
    </xf>
    <xf numFmtId="3" fontId="0" fillId="8" borderId="0" xfId="0" applyNumberFormat="1" applyFill="1" applyAlignment="1">
      <alignment horizontal="left" vertical="center" wrapText="1"/>
    </xf>
    <xf numFmtId="3" fontId="0" fillId="8" borderId="0" xfId="0" applyNumberFormat="1" applyFill="1" applyAlignment="1">
      <alignment horizontal="center" vertical="center" wrapText="1"/>
    </xf>
    <xf numFmtId="3" fontId="5" fillId="9" borderId="0" xfId="0" applyNumberFormat="1" applyFont="1" applyFill="1" applyAlignment="1">
      <alignment horizontal="left" vertical="center" wrapText="1"/>
    </xf>
    <xf numFmtId="3" fontId="5" fillId="9" borderId="0" xfId="0" applyNumberFormat="1" applyFont="1" applyFill="1" applyAlignment="1">
      <alignment horizontal="center" vertical="center" wrapText="1"/>
    </xf>
    <xf numFmtId="3" fontId="6" fillId="3" borderId="0" xfId="0" applyNumberFormat="1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left" vertical="center" wrapText="1"/>
    </xf>
    <xf numFmtId="3" fontId="2" fillId="4" borderId="0" xfId="0" applyNumberFormat="1" applyFont="1" applyFill="1" applyAlignment="1">
      <alignment horizontal="center" vertical="center" wrapText="1"/>
    </xf>
    <xf numFmtId="10" fontId="0" fillId="7" borderId="1" xfId="1" applyNumberFormat="1" applyFont="1" applyFill="1" applyBorder="1" applyAlignment="1">
      <alignment horizontal="center" vertical="center" wrapText="1"/>
    </xf>
    <xf numFmtId="3" fontId="6" fillId="10" borderId="1" xfId="0" applyNumberFormat="1" applyFont="1" applyFill="1" applyBorder="1" applyAlignment="1">
      <alignment horizontal="center" vertical="center" wrapText="1"/>
    </xf>
    <xf numFmtId="165" fontId="0" fillId="2" borderId="0" xfId="0" applyNumberFormat="1" applyFill="1" applyAlignment="1">
      <alignment horizontal="center" vertical="center" wrapText="1"/>
    </xf>
    <xf numFmtId="164" fontId="0" fillId="7" borderId="1" xfId="1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2" fillId="11" borderId="0" xfId="0" applyNumberFormat="1" applyFont="1" applyFill="1" applyAlignment="1">
      <alignment horizontal="left" vertical="center" wrapText="1"/>
    </xf>
    <xf numFmtId="3" fontId="2" fillId="11" borderId="0" xfId="0" applyNumberFormat="1" applyFon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166" fontId="0" fillId="2" borderId="0" xfId="0" applyNumberFormat="1" applyFill="1" applyAlignment="1">
      <alignment horizontal="center" vertical="center" wrapText="1"/>
    </xf>
    <xf numFmtId="167" fontId="0" fillId="2" borderId="0" xfId="0" applyNumberFormat="1" applyFill="1" applyAlignment="1">
      <alignment horizontal="center" vertical="center" wrapText="1"/>
    </xf>
    <xf numFmtId="3" fontId="3" fillId="8" borderId="0" xfId="0" applyNumberFormat="1" applyFont="1" applyFill="1" applyAlignment="1">
      <alignment horizontal="left" vertical="center" wrapText="1"/>
    </xf>
    <xf numFmtId="3" fontId="2" fillId="12" borderId="0" xfId="0" applyNumberFormat="1" applyFont="1" applyFill="1" applyAlignment="1">
      <alignment horizontal="left" vertical="center" wrapText="1"/>
    </xf>
    <xf numFmtId="3" fontId="2" fillId="12" borderId="0" xfId="0" applyNumberFormat="1" applyFont="1" applyFill="1" applyAlignment="1">
      <alignment horizontal="center" vertical="center" wrapText="1"/>
    </xf>
    <xf numFmtId="4" fontId="2" fillId="11" borderId="0" xfId="0" applyNumberFormat="1" applyFont="1" applyFill="1" applyAlignment="1">
      <alignment horizontal="center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3" fontId="4" fillId="6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43"/>
  <sheetViews>
    <sheetView topLeftCell="A7" workbookViewId="0">
      <selection activeCell="K25" sqref="K25"/>
    </sheetView>
  </sheetViews>
  <sheetFormatPr defaultRowHeight="15" x14ac:dyDescent="0.25"/>
  <cols>
    <col min="1" max="2" width="2.28515625" style="1" customWidth="1"/>
    <col min="3" max="3" width="33.85546875" style="1" bestFit="1" customWidth="1"/>
    <col min="4" max="4" width="8.28515625" style="1" bestFit="1" customWidth="1"/>
    <col min="5" max="5" width="2" style="1" customWidth="1"/>
    <col min="6" max="6" width="2.85546875" style="1" customWidth="1"/>
    <col min="7" max="7" width="1.28515625" style="1" customWidth="1"/>
    <col min="8" max="8" width="33.85546875" style="1" bestFit="1" customWidth="1"/>
    <col min="9" max="9" width="8.28515625" style="1" bestFit="1" customWidth="1"/>
    <col min="10" max="10" width="1.28515625" style="1" customWidth="1"/>
    <col min="11" max="16384" width="9.140625" style="1"/>
  </cols>
  <sheetData>
    <row r="2" spans="2:14" ht="23.25" x14ac:dyDescent="0.25">
      <c r="B2" s="29" t="s">
        <v>0</v>
      </c>
      <c r="C2" s="29"/>
      <c r="D2" s="29"/>
      <c r="E2" s="29"/>
      <c r="G2" s="29" t="s">
        <v>49</v>
      </c>
      <c r="H2" s="29"/>
      <c r="I2" s="29"/>
      <c r="J2" s="29"/>
    </row>
    <row r="4" spans="2:14" x14ac:dyDescent="0.25">
      <c r="C4" s="2" t="s">
        <v>1</v>
      </c>
      <c r="D4" s="1">
        <v>80000</v>
      </c>
      <c r="H4" s="2" t="s">
        <v>1</v>
      </c>
      <c r="I4" s="1">
        <v>80000</v>
      </c>
    </row>
    <row r="5" spans="2:14" x14ac:dyDescent="0.25">
      <c r="C5" s="2" t="s">
        <v>2</v>
      </c>
      <c r="D5" s="1">
        <f>+D4</f>
        <v>80000</v>
      </c>
      <c r="H5" s="2" t="s">
        <v>2</v>
      </c>
      <c r="I5" s="1">
        <f>+I4</f>
        <v>80000</v>
      </c>
    </row>
    <row r="6" spans="2:14" x14ac:dyDescent="0.25">
      <c r="C6" s="2" t="s">
        <v>3</v>
      </c>
      <c r="D6" s="3">
        <v>165300</v>
      </c>
      <c r="H6" s="2" t="s">
        <v>3</v>
      </c>
      <c r="I6" s="3">
        <v>156500</v>
      </c>
    </row>
    <row r="7" spans="2:14" x14ac:dyDescent="0.25">
      <c r="C7" s="2" t="s">
        <v>4</v>
      </c>
      <c r="D7" s="12">
        <v>0.23499999999999999</v>
      </c>
      <c r="H7" s="2" t="s">
        <v>4</v>
      </c>
      <c r="I7" s="12">
        <v>0.253</v>
      </c>
    </row>
    <row r="8" spans="2:14" x14ac:dyDescent="0.25">
      <c r="C8" s="2" t="s">
        <v>5</v>
      </c>
      <c r="D8" s="3">
        <v>103450</v>
      </c>
      <c r="H8" s="2" t="s">
        <v>5</v>
      </c>
      <c r="I8" s="3">
        <v>104350</v>
      </c>
    </row>
    <row r="9" spans="2:14" x14ac:dyDescent="0.25">
      <c r="C9" s="2"/>
      <c r="H9" s="2"/>
    </row>
    <row r="10" spans="2:14" x14ac:dyDescent="0.25">
      <c r="C10" s="2"/>
      <c r="H10" s="2"/>
      <c r="N10" s="14">
        <f>3*2.5</f>
        <v>7.5</v>
      </c>
    </row>
    <row r="11" spans="2:14" x14ac:dyDescent="0.25">
      <c r="C11" s="27" t="s">
        <v>6</v>
      </c>
      <c r="D11" s="27"/>
      <c r="H11" s="27" t="s">
        <v>6</v>
      </c>
      <c r="I11" s="27"/>
    </row>
    <row r="12" spans="2:14" x14ac:dyDescent="0.25">
      <c r="C12" s="6" t="s">
        <v>7</v>
      </c>
      <c r="D12" s="7">
        <f>+D6</f>
        <v>165300</v>
      </c>
      <c r="H12" s="6" t="s">
        <v>7</v>
      </c>
      <c r="I12" s="7">
        <f>+I6</f>
        <v>156500</v>
      </c>
    </row>
    <row r="13" spans="2:14" x14ac:dyDescent="0.25">
      <c r="C13" s="6" t="s">
        <v>8</v>
      </c>
      <c r="D13" s="7">
        <f>-D5</f>
        <v>-80000</v>
      </c>
      <c r="H13" s="6" t="s">
        <v>8</v>
      </c>
      <c r="I13" s="7">
        <f>-I5</f>
        <v>-80000</v>
      </c>
    </row>
    <row r="14" spans="2:14" x14ac:dyDescent="0.25">
      <c r="C14" s="8" t="s">
        <v>9</v>
      </c>
      <c r="D14" s="9">
        <f>SUM(D12:D13)</f>
        <v>85300</v>
      </c>
      <c r="H14" s="8" t="s">
        <v>9</v>
      </c>
      <c r="I14" s="9">
        <f>SUM(I12:I13)</f>
        <v>76500</v>
      </c>
    </row>
    <row r="15" spans="2:14" x14ac:dyDescent="0.25">
      <c r="C15" s="2"/>
      <c r="H15" s="2"/>
    </row>
    <row r="16" spans="2:14" x14ac:dyDescent="0.25">
      <c r="C16" s="27" t="s">
        <v>10</v>
      </c>
      <c r="D16" s="27"/>
      <c r="H16" s="27" t="s">
        <v>10</v>
      </c>
      <c r="I16" s="27"/>
    </row>
    <row r="17" spans="3:13" x14ac:dyDescent="0.25">
      <c r="C17" s="6" t="s">
        <v>7</v>
      </c>
      <c r="D17" s="7">
        <f>+D12</f>
        <v>165300</v>
      </c>
      <c r="H17" s="6" t="s">
        <v>7</v>
      </c>
      <c r="I17" s="7">
        <f>+I12</f>
        <v>156500</v>
      </c>
    </row>
    <row r="18" spans="3:13" x14ac:dyDescent="0.25">
      <c r="C18" s="6" t="s">
        <v>11</v>
      </c>
      <c r="D18" s="7">
        <f>-D8</f>
        <v>-103450</v>
      </c>
      <c r="H18" s="6" t="s">
        <v>11</v>
      </c>
      <c r="I18" s="7">
        <f>-I8</f>
        <v>-104350</v>
      </c>
    </row>
    <row r="19" spans="3:13" x14ac:dyDescent="0.25">
      <c r="C19" s="6" t="s">
        <v>12</v>
      </c>
      <c r="D19" s="7">
        <f>+D8-D5*(1+D7)</f>
        <v>4650.0000000000146</v>
      </c>
      <c r="H19" s="6" t="s">
        <v>12</v>
      </c>
      <c r="I19" s="7">
        <f>+I8-I5*(1+I7)</f>
        <v>4109.9999999999854</v>
      </c>
    </row>
    <row r="20" spans="3:13" x14ac:dyDescent="0.25">
      <c r="C20" s="8" t="s">
        <v>9</v>
      </c>
      <c r="D20" s="13">
        <f>SUM(D17:D19)</f>
        <v>66500.000000000015</v>
      </c>
      <c r="H20" s="8" t="s">
        <v>9</v>
      </c>
      <c r="I20" s="13">
        <f>SUM(I17:I19)</f>
        <v>56259.999999999985</v>
      </c>
    </row>
    <row r="21" spans="3:13" x14ac:dyDescent="0.25">
      <c r="C21" s="2"/>
      <c r="H21" s="2"/>
    </row>
    <row r="22" spans="3:13" x14ac:dyDescent="0.25">
      <c r="C22" s="28" t="s">
        <v>13</v>
      </c>
      <c r="D22" s="28"/>
      <c r="H22" s="28" t="s">
        <v>13</v>
      </c>
      <c r="I22" s="28"/>
      <c r="K22" s="20">
        <f>1.111/2</f>
        <v>0.55549999999999999</v>
      </c>
    </row>
    <row r="23" spans="3:13" x14ac:dyDescent="0.25">
      <c r="C23" s="10" t="s">
        <v>14</v>
      </c>
      <c r="D23" s="11"/>
      <c r="H23" s="10" t="s">
        <v>14</v>
      </c>
      <c r="I23" s="11"/>
      <c r="K23" s="21">
        <f>3.333/4</f>
        <v>0.83325000000000005</v>
      </c>
      <c r="L23" s="20">
        <f>1.11+1.111+K25+K22+K23+K24</f>
        <v>4.969875</v>
      </c>
    </row>
    <row r="24" spans="3:13" x14ac:dyDescent="0.25">
      <c r="C24" s="6" t="s">
        <v>15</v>
      </c>
      <c r="D24" s="7">
        <f>+D6</f>
        <v>165300</v>
      </c>
      <c r="H24" s="6" t="s">
        <v>15</v>
      </c>
      <c r="I24" s="7">
        <f>+I6</f>
        <v>156500</v>
      </c>
      <c r="K24" s="20">
        <f>K23/2</f>
        <v>0.41662500000000002</v>
      </c>
    </row>
    <row r="25" spans="3:13" x14ac:dyDescent="0.25">
      <c r="C25" s="6"/>
      <c r="D25" s="7"/>
      <c r="H25" s="6"/>
      <c r="I25" s="7"/>
      <c r="K25" s="21">
        <f>1.11*0.85</f>
        <v>0.94350000000000001</v>
      </c>
      <c r="M25" s="20"/>
    </row>
    <row r="26" spans="3:13" x14ac:dyDescent="0.25">
      <c r="C26" s="8" t="s">
        <v>16</v>
      </c>
      <c r="D26" s="9">
        <f>SUM(D23:D24)</f>
        <v>165300</v>
      </c>
      <c r="H26" s="8" t="s">
        <v>16</v>
      </c>
      <c r="I26" s="9">
        <f>SUM(I23:I24)</f>
        <v>156500</v>
      </c>
      <c r="M26" s="20"/>
    </row>
    <row r="27" spans="3:13" x14ac:dyDescent="0.25">
      <c r="C27" s="10" t="s">
        <v>17</v>
      </c>
      <c r="D27" s="11"/>
      <c r="H27" s="10" t="s">
        <v>17</v>
      </c>
      <c r="I27" s="11"/>
      <c r="M27" s="20"/>
    </row>
    <row r="28" spans="3:13" x14ac:dyDescent="0.25">
      <c r="C28" s="6" t="s">
        <v>18</v>
      </c>
      <c r="D28" s="7">
        <f>+D4*(1+D7)</f>
        <v>98799.999999999985</v>
      </c>
      <c r="H28" s="6" t="s">
        <v>18</v>
      </c>
      <c r="I28" s="7">
        <f>+I4*(1+I7)</f>
        <v>100240.00000000001</v>
      </c>
    </row>
    <row r="29" spans="3:13" x14ac:dyDescent="0.25">
      <c r="C29" s="6" t="s">
        <v>19</v>
      </c>
      <c r="D29" s="7">
        <f>+D19</f>
        <v>4650.0000000000146</v>
      </c>
      <c r="H29" s="6" t="s">
        <v>19</v>
      </c>
      <c r="I29" s="7">
        <f>+I19</f>
        <v>4109.9999999999854</v>
      </c>
    </row>
    <row r="30" spans="3:13" x14ac:dyDescent="0.25">
      <c r="C30" s="6" t="s">
        <v>20</v>
      </c>
      <c r="D30" s="13">
        <f>+D20-D19</f>
        <v>61850</v>
      </c>
      <c r="H30" s="6" t="s">
        <v>20</v>
      </c>
      <c r="I30" s="13">
        <f>+I20-I19</f>
        <v>52150</v>
      </c>
    </row>
    <row r="31" spans="3:13" x14ac:dyDescent="0.25">
      <c r="C31" s="8" t="s">
        <v>16</v>
      </c>
      <c r="D31" s="9">
        <f>SUM(D28:D30)</f>
        <v>165300</v>
      </c>
      <c r="H31" s="8" t="s">
        <v>16</v>
      </c>
      <c r="I31" s="9">
        <f>SUM(I28:I30)</f>
        <v>156500</v>
      </c>
    </row>
    <row r="32" spans="3:13" x14ac:dyDescent="0.25">
      <c r="C32" s="2"/>
    </row>
    <row r="33" spans="3:3" x14ac:dyDescent="0.25">
      <c r="C33" s="2"/>
    </row>
    <row r="34" spans="3:3" x14ac:dyDescent="0.25">
      <c r="C34" s="2"/>
    </row>
    <row r="35" spans="3:3" x14ac:dyDescent="0.25">
      <c r="C35" s="2"/>
    </row>
    <row r="36" spans="3:3" x14ac:dyDescent="0.25">
      <c r="C36" s="2"/>
    </row>
    <row r="37" spans="3:3" x14ac:dyDescent="0.25">
      <c r="C37" s="2"/>
    </row>
    <row r="38" spans="3:3" x14ac:dyDescent="0.25">
      <c r="C38" s="2"/>
    </row>
    <row r="39" spans="3:3" x14ac:dyDescent="0.25">
      <c r="C39" s="2"/>
    </row>
    <row r="40" spans="3:3" x14ac:dyDescent="0.25">
      <c r="C40" s="2"/>
    </row>
    <row r="41" spans="3:3" x14ac:dyDescent="0.25">
      <c r="C41" s="2"/>
    </row>
    <row r="42" spans="3:3" x14ac:dyDescent="0.25">
      <c r="C42" s="2"/>
    </row>
    <row r="43" spans="3:3" x14ac:dyDescent="0.25">
      <c r="C43" s="2"/>
    </row>
  </sheetData>
  <mergeCells count="8">
    <mergeCell ref="C11:D11"/>
    <mergeCell ref="C16:D16"/>
    <mergeCell ref="C22:D22"/>
    <mergeCell ref="B2:E2"/>
    <mergeCell ref="G2:J2"/>
    <mergeCell ref="H11:I11"/>
    <mergeCell ref="H16:I16"/>
    <mergeCell ref="H22:I2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81"/>
  <sheetViews>
    <sheetView tabSelected="1" topLeftCell="A7" zoomScale="90" zoomScaleNormal="90" workbookViewId="0">
      <selection activeCell="G18" sqref="G18"/>
    </sheetView>
  </sheetViews>
  <sheetFormatPr defaultRowHeight="15" x14ac:dyDescent="0.25"/>
  <cols>
    <col min="1" max="2" width="2.28515625" style="1" customWidth="1"/>
    <col min="3" max="3" width="43.28515625" style="1" bestFit="1" customWidth="1"/>
    <col min="4" max="4" width="7.7109375" style="1" bestFit="1" customWidth="1"/>
    <col min="5" max="5" width="9.85546875" style="1" bestFit="1" customWidth="1"/>
    <col min="6" max="6" width="8.28515625" style="1" bestFit="1" customWidth="1"/>
    <col min="7" max="8" width="9.85546875" style="1" bestFit="1" customWidth="1"/>
    <col min="9" max="9" width="2.7109375" style="1" customWidth="1"/>
    <col min="10" max="10" width="0.7109375" style="1" customWidth="1"/>
    <col min="11" max="11" width="1.42578125" style="1" customWidth="1"/>
    <col min="12" max="12" width="43.28515625" style="1" bestFit="1" customWidth="1"/>
    <col min="13" max="13" width="7.7109375" style="1" bestFit="1" customWidth="1"/>
    <col min="14" max="14" width="9.85546875" style="1" bestFit="1" customWidth="1"/>
    <col min="15" max="15" width="8.28515625" style="1" bestFit="1" customWidth="1"/>
    <col min="16" max="17" width="9.85546875" style="1" bestFit="1" customWidth="1"/>
    <col min="18" max="18" width="1.42578125" style="1" customWidth="1"/>
    <col min="19" max="19" width="25.5703125" style="1" customWidth="1"/>
    <col min="20" max="16384" width="9.140625" style="1"/>
  </cols>
  <sheetData>
    <row r="2" spans="2:18" ht="23.25" x14ac:dyDescent="0.25">
      <c r="B2" s="29" t="s">
        <v>0</v>
      </c>
      <c r="C2" s="29"/>
      <c r="D2" s="29"/>
      <c r="E2" s="29"/>
      <c r="F2" s="29"/>
      <c r="G2" s="29"/>
      <c r="H2" s="29"/>
      <c r="I2" s="29"/>
      <c r="K2" s="29" t="s">
        <v>49</v>
      </c>
      <c r="L2" s="29"/>
      <c r="M2" s="29"/>
      <c r="N2" s="29"/>
      <c r="O2" s="29"/>
      <c r="P2" s="29"/>
      <c r="Q2" s="29"/>
      <c r="R2" s="29"/>
    </row>
    <row r="4" spans="2:18" x14ac:dyDescent="0.25">
      <c r="C4" s="2" t="s">
        <v>21</v>
      </c>
      <c r="D4" s="1">
        <v>10000</v>
      </c>
      <c r="L4" s="2" t="s">
        <v>21</v>
      </c>
      <c r="M4" s="1">
        <v>10000</v>
      </c>
    </row>
    <row r="5" spans="2:18" x14ac:dyDescent="0.25">
      <c r="C5" s="2" t="s">
        <v>22</v>
      </c>
      <c r="D5" s="14">
        <v>2.4</v>
      </c>
      <c r="L5" s="2" t="s">
        <v>22</v>
      </c>
      <c r="M5" s="14">
        <v>2.4</v>
      </c>
    </row>
    <row r="6" spans="2:18" x14ac:dyDescent="0.25">
      <c r="C6" s="2" t="s">
        <v>23</v>
      </c>
      <c r="D6" s="14">
        <v>3</v>
      </c>
      <c r="L6" s="2" t="s">
        <v>23</v>
      </c>
      <c r="M6" s="14">
        <v>3</v>
      </c>
    </row>
    <row r="7" spans="2:18" x14ac:dyDescent="0.25">
      <c r="C7" s="2" t="s">
        <v>24</v>
      </c>
      <c r="D7" s="15">
        <v>0.123</v>
      </c>
      <c r="L7" s="2" t="s">
        <v>24</v>
      </c>
      <c r="M7" s="15">
        <v>0.13200000000000001</v>
      </c>
    </row>
    <row r="8" spans="2:18" x14ac:dyDescent="0.25">
      <c r="C8" s="2" t="s">
        <v>25</v>
      </c>
      <c r="D8" s="3">
        <f>75000-63144</f>
        <v>11856</v>
      </c>
      <c r="L8" s="2" t="s">
        <v>25</v>
      </c>
      <c r="M8" s="3">
        <f>75000-63144-2352</f>
        <v>9504</v>
      </c>
    </row>
    <row r="9" spans="2:18" x14ac:dyDescent="0.25">
      <c r="C9" s="2" t="s">
        <v>27</v>
      </c>
      <c r="D9" s="1">
        <f>+D5*D4</f>
        <v>24000</v>
      </c>
      <c r="L9" s="2" t="s">
        <v>27</v>
      </c>
      <c r="M9" s="1">
        <f>+M5*M4</f>
        <v>24000</v>
      </c>
    </row>
    <row r="10" spans="2:18" x14ac:dyDescent="0.25">
      <c r="C10" s="2" t="s">
        <v>39</v>
      </c>
      <c r="D10" s="20">
        <v>3.5</v>
      </c>
      <c r="E10" s="14"/>
      <c r="L10" s="2" t="s">
        <v>39</v>
      </c>
      <c r="M10" s="20">
        <v>3.5</v>
      </c>
      <c r="N10" s="14"/>
    </row>
    <row r="11" spans="2:18" x14ac:dyDescent="0.25">
      <c r="C11" s="2" t="s">
        <v>40</v>
      </c>
      <c r="D11" s="14">
        <v>7</v>
      </c>
      <c r="L11" s="2" t="s">
        <v>40</v>
      </c>
      <c r="M11" s="14">
        <v>7</v>
      </c>
    </row>
    <row r="12" spans="2:18" x14ac:dyDescent="0.25">
      <c r="C12" s="2" t="s">
        <v>41</v>
      </c>
      <c r="D12" s="14">
        <v>5</v>
      </c>
      <c r="L12" s="2" t="s">
        <v>41</v>
      </c>
      <c r="M12" s="14">
        <v>5</v>
      </c>
    </row>
    <row r="13" spans="2:18" x14ac:dyDescent="0.25">
      <c r="C13" s="2"/>
      <c r="L13" s="2"/>
    </row>
    <row r="14" spans="2:18" x14ac:dyDescent="0.25">
      <c r="C14" s="18" t="s">
        <v>26</v>
      </c>
      <c r="D14" s="19">
        <f>(D4*D5*D6)*(1-D7)+D8</f>
        <v>75000</v>
      </c>
      <c r="L14" s="18" t="s">
        <v>26</v>
      </c>
      <c r="M14" s="19">
        <f>(M4*M5*M6)*(1-M7)+M8</f>
        <v>72000</v>
      </c>
    </row>
    <row r="15" spans="2:18" x14ac:dyDescent="0.25">
      <c r="C15" s="2"/>
      <c r="L15" s="2"/>
    </row>
    <row r="16" spans="2:18" x14ac:dyDescent="0.25">
      <c r="C16" s="16" t="s">
        <v>28</v>
      </c>
      <c r="D16" s="1" t="s">
        <v>32</v>
      </c>
      <c r="E16" s="1" t="s">
        <v>34</v>
      </c>
      <c r="L16" s="16" t="s">
        <v>28</v>
      </c>
      <c r="M16" s="1" t="s">
        <v>32</v>
      </c>
      <c r="N16" s="1" t="s">
        <v>34</v>
      </c>
    </row>
    <row r="17" spans="3:17" x14ac:dyDescent="0.25">
      <c r="C17" s="2" t="s">
        <v>29</v>
      </c>
      <c r="D17" s="1">
        <v>12000</v>
      </c>
      <c r="E17" s="20">
        <v>7</v>
      </c>
      <c r="F17" s="1">
        <f>+D17*E17</f>
        <v>84000</v>
      </c>
      <c r="G17" s="22">
        <f>+F17/F21</f>
        <v>0.7</v>
      </c>
      <c r="L17" s="2" t="s">
        <v>29</v>
      </c>
      <c r="M17" s="1">
        <v>12000</v>
      </c>
      <c r="N17" s="20">
        <v>7</v>
      </c>
      <c r="O17" s="1">
        <f>+M17*N17</f>
        <v>84000</v>
      </c>
      <c r="P17" s="22">
        <f>+O17/O21</f>
        <v>0.7</v>
      </c>
    </row>
    <row r="18" spans="3:17" x14ac:dyDescent="0.25">
      <c r="C18" s="2" t="s">
        <v>30</v>
      </c>
      <c r="D18" s="1">
        <v>7200</v>
      </c>
      <c r="E18" s="20">
        <v>5</v>
      </c>
      <c r="F18" s="1">
        <f>+D18*E18</f>
        <v>36000</v>
      </c>
      <c r="G18" s="22">
        <f>+F18/F21</f>
        <v>0.3</v>
      </c>
      <c r="L18" s="2" t="s">
        <v>30</v>
      </c>
      <c r="M18" s="1">
        <v>7200</v>
      </c>
      <c r="N18" s="20">
        <v>5</v>
      </c>
      <c r="O18" s="1">
        <f>+M18*N18</f>
        <v>36000</v>
      </c>
      <c r="P18" s="22">
        <f>+O18/O21</f>
        <v>0.3</v>
      </c>
    </row>
    <row r="19" spans="3:17" x14ac:dyDescent="0.25">
      <c r="C19" s="2" t="s">
        <v>31</v>
      </c>
      <c r="D19" s="1">
        <v>4000</v>
      </c>
      <c r="E19" s="20">
        <v>3.5</v>
      </c>
      <c r="F19" s="1">
        <f>+D19*E19</f>
        <v>14000</v>
      </c>
      <c r="L19" s="2" t="s">
        <v>31</v>
      </c>
      <c r="M19" s="1">
        <v>4000</v>
      </c>
      <c r="N19" s="20">
        <v>3.5</v>
      </c>
      <c r="O19" s="1">
        <f>+M19*N19</f>
        <v>14000</v>
      </c>
    </row>
    <row r="20" spans="3:17" x14ac:dyDescent="0.25">
      <c r="C20" s="2" t="s">
        <v>33</v>
      </c>
      <c r="D20" s="1">
        <v>800</v>
      </c>
      <c r="L20" s="2" t="s">
        <v>33</v>
      </c>
      <c r="M20" s="1">
        <v>800</v>
      </c>
    </row>
    <row r="21" spans="3:17" x14ac:dyDescent="0.25">
      <c r="C21" s="2" t="s">
        <v>16</v>
      </c>
      <c r="D21" s="17">
        <f>SUM(D17:D20)</f>
        <v>24000</v>
      </c>
      <c r="F21" s="17">
        <f>SUM(F17:F18)</f>
        <v>120000</v>
      </c>
      <c r="L21" s="2" t="s">
        <v>16</v>
      </c>
      <c r="M21" s="17">
        <f>SUM(M17:M20)</f>
        <v>24000</v>
      </c>
      <c r="O21" s="17">
        <f>SUM(O17:O18)</f>
        <v>120000</v>
      </c>
    </row>
    <row r="22" spans="3:17" x14ac:dyDescent="0.25">
      <c r="C22" s="2"/>
      <c r="L22" s="2"/>
    </row>
    <row r="23" spans="3:17" x14ac:dyDescent="0.25">
      <c r="C23" s="23" t="s">
        <v>35</v>
      </c>
      <c r="D23" s="5"/>
      <c r="L23" s="23" t="s">
        <v>35</v>
      </c>
      <c r="M23" s="5"/>
    </row>
    <row r="24" spans="3:17" x14ac:dyDescent="0.25">
      <c r="C24" s="4" t="s">
        <v>36</v>
      </c>
      <c r="D24" s="5">
        <f>+D14</f>
        <v>75000</v>
      </c>
      <c r="L24" s="4" t="s">
        <v>36</v>
      </c>
      <c r="M24" s="5">
        <f>+M14</f>
        <v>72000</v>
      </c>
    </row>
    <row r="25" spans="3:17" x14ac:dyDescent="0.25">
      <c r="C25" s="4" t="s">
        <v>37</v>
      </c>
      <c r="D25" s="3">
        <v>9000</v>
      </c>
      <c r="E25" s="20"/>
      <c r="F25" s="20"/>
      <c r="G25" s="20"/>
      <c r="L25" s="4" t="s">
        <v>37</v>
      </c>
      <c r="M25" s="3">
        <v>18000</v>
      </c>
    </row>
    <row r="26" spans="3:17" x14ac:dyDescent="0.25">
      <c r="C26" s="4" t="s">
        <v>38</v>
      </c>
      <c r="D26" s="5">
        <f>-F19</f>
        <v>-14000</v>
      </c>
      <c r="G26" s="20"/>
      <c r="L26" s="4" t="s">
        <v>38</v>
      </c>
      <c r="M26" s="5">
        <f>-O19</f>
        <v>-14000</v>
      </c>
    </row>
    <row r="27" spans="3:17" x14ac:dyDescent="0.25">
      <c r="C27" s="24" t="s">
        <v>16</v>
      </c>
      <c r="D27" s="25">
        <f>SUM(D24:D26)</f>
        <v>70000</v>
      </c>
      <c r="G27" s="20"/>
      <c r="L27" s="24" t="s">
        <v>16</v>
      </c>
      <c r="M27" s="25">
        <f>SUM(M24:M26)</f>
        <v>76000</v>
      </c>
    </row>
    <row r="28" spans="3:17" x14ac:dyDescent="0.25">
      <c r="C28" s="2"/>
      <c r="L28" s="2"/>
    </row>
    <row r="29" spans="3:17" x14ac:dyDescent="0.25">
      <c r="C29" s="30" t="s">
        <v>44</v>
      </c>
      <c r="D29" s="30" t="s">
        <v>42</v>
      </c>
      <c r="E29" s="30"/>
      <c r="F29" s="30" t="s">
        <v>43</v>
      </c>
      <c r="G29" s="30"/>
      <c r="H29" s="17" t="s">
        <v>16</v>
      </c>
      <c r="L29" s="30" t="s">
        <v>44</v>
      </c>
      <c r="M29" s="30" t="s">
        <v>42</v>
      </c>
      <c r="N29" s="30"/>
      <c r="O29" s="30" t="s">
        <v>43</v>
      </c>
      <c r="P29" s="30"/>
      <c r="Q29" s="17" t="s">
        <v>16</v>
      </c>
    </row>
    <row r="30" spans="3:17" x14ac:dyDescent="0.25">
      <c r="C30" s="30"/>
      <c r="D30" s="17" t="s">
        <v>45</v>
      </c>
      <c r="E30" s="17" t="s">
        <v>46</v>
      </c>
      <c r="F30" s="17" t="s">
        <v>45</v>
      </c>
      <c r="G30" s="17" t="s">
        <v>46</v>
      </c>
      <c r="H30" s="17"/>
      <c r="L30" s="30"/>
      <c r="M30" s="17" t="s">
        <v>45</v>
      </c>
      <c r="N30" s="17" t="s">
        <v>46</v>
      </c>
      <c r="O30" s="17" t="s">
        <v>45</v>
      </c>
      <c r="P30" s="17" t="s">
        <v>46</v>
      </c>
      <c r="Q30" s="17"/>
    </row>
    <row r="31" spans="3:17" x14ac:dyDescent="0.25">
      <c r="C31" s="2" t="s">
        <v>47</v>
      </c>
      <c r="D31" s="21">
        <f>+E31/D17</f>
        <v>4.083333333333333</v>
      </c>
      <c r="E31" s="1">
        <f>+D27*G17</f>
        <v>49000</v>
      </c>
      <c r="F31" s="21">
        <f>+G31/D18</f>
        <v>2.9166666666666665</v>
      </c>
      <c r="G31" s="1">
        <f>+D27*G18</f>
        <v>21000</v>
      </c>
      <c r="H31" s="17">
        <f>+E31+G31</f>
        <v>70000</v>
      </c>
      <c r="L31" s="2" t="s">
        <v>47</v>
      </c>
      <c r="M31" s="21">
        <f>+N31/M17</f>
        <v>4.4333333333333336</v>
      </c>
      <c r="N31" s="1">
        <f>+M27*P17</f>
        <v>53200</v>
      </c>
      <c r="O31" s="21">
        <f>+P31/M18</f>
        <v>3.1666666666666665</v>
      </c>
      <c r="P31" s="1">
        <f>+M27*P18</f>
        <v>22800</v>
      </c>
      <c r="Q31" s="17">
        <f>+N31+P31</f>
        <v>76000</v>
      </c>
    </row>
    <row r="32" spans="3:17" x14ac:dyDescent="0.25">
      <c r="C32" s="18" t="s">
        <v>50</v>
      </c>
      <c r="D32" s="19"/>
      <c r="E32" s="26">
        <f>+D31*3000</f>
        <v>12250</v>
      </c>
      <c r="F32" s="26"/>
      <c r="G32" s="26">
        <f>+F31*300</f>
        <v>875</v>
      </c>
      <c r="H32" s="26">
        <f>+E32+G32</f>
        <v>13125</v>
      </c>
      <c r="L32" s="18" t="s">
        <v>50</v>
      </c>
      <c r="M32" s="19"/>
      <c r="N32" s="26">
        <f>+M31*3000</f>
        <v>13300</v>
      </c>
      <c r="O32" s="26"/>
      <c r="P32" s="26">
        <f>+O31*300</f>
        <v>950</v>
      </c>
      <c r="Q32" s="26">
        <f>+N32+P32</f>
        <v>14250</v>
      </c>
    </row>
    <row r="33" spans="3:17" x14ac:dyDescent="0.25">
      <c r="C33" s="18" t="s">
        <v>51</v>
      </c>
      <c r="D33" s="19"/>
      <c r="E33" s="26"/>
      <c r="F33" s="26"/>
      <c r="G33" s="26"/>
      <c r="H33" s="26">
        <f>+D10*2000</f>
        <v>7000</v>
      </c>
      <c r="L33" s="18" t="s">
        <v>51</v>
      </c>
      <c r="M33" s="19"/>
      <c r="N33" s="26"/>
      <c r="O33" s="26"/>
      <c r="P33" s="26"/>
      <c r="Q33" s="26">
        <f>+M10*2000</f>
        <v>7000</v>
      </c>
    </row>
    <row r="34" spans="3:17" x14ac:dyDescent="0.25">
      <c r="C34" s="18" t="s">
        <v>48</v>
      </c>
      <c r="D34" s="19"/>
      <c r="E34" s="26">
        <f>+D31*9000</f>
        <v>36750</v>
      </c>
      <c r="F34" s="26"/>
      <c r="G34" s="26">
        <f>+F31*6900</f>
        <v>20125</v>
      </c>
      <c r="H34" s="26">
        <f>+E34+G34</f>
        <v>56875</v>
      </c>
      <c r="L34" s="18" t="s">
        <v>48</v>
      </c>
      <c r="M34" s="19"/>
      <c r="N34" s="26">
        <f>+M31*9000</f>
        <v>39900</v>
      </c>
      <c r="O34" s="26"/>
      <c r="P34" s="26">
        <f>+O31*6900</f>
        <v>21850</v>
      </c>
      <c r="Q34" s="26">
        <f>+N34+P34</f>
        <v>61750</v>
      </c>
    </row>
    <row r="35" spans="3:17" x14ac:dyDescent="0.25">
      <c r="C35" s="2"/>
    </row>
    <row r="36" spans="3:17" x14ac:dyDescent="0.25">
      <c r="C36" s="2"/>
    </row>
    <row r="37" spans="3:17" x14ac:dyDescent="0.25">
      <c r="C37" s="2"/>
    </row>
    <row r="38" spans="3:17" x14ac:dyDescent="0.25">
      <c r="C38" s="2"/>
    </row>
    <row r="39" spans="3:17" x14ac:dyDescent="0.25">
      <c r="C39" s="2"/>
    </row>
    <row r="40" spans="3:17" x14ac:dyDescent="0.25">
      <c r="C40" s="2"/>
    </row>
    <row r="41" spans="3:17" x14ac:dyDescent="0.25">
      <c r="C41" s="2"/>
    </row>
    <row r="42" spans="3:17" x14ac:dyDescent="0.25">
      <c r="C42" s="2"/>
    </row>
    <row r="43" spans="3:17" x14ac:dyDescent="0.25">
      <c r="C43" s="2"/>
    </row>
    <row r="44" spans="3:17" x14ac:dyDescent="0.25">
      <c r="C44" s="2"/>
    </row>
    <row r="45" spans="3:17" x14ac:dyDescent="0.25">
      <c r="C45" s="2"/>
    </row>
    <row r="46" spans="3:17" x14ac:dyDescent="0.25">
      <c r="C46" s="2"/>
    </row>
    <row r="47" spans="3:17" x14ac:dyDescent="0.25">
      <c r="C47" s="2"/>
    </row>
    <row r="48" spans="3:17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  <row r="61" spans="3:3" x14ac:dyDescent="0.25">
      <c r="C61" s="2"/>
    </row>
    <row r="62" spans="3:3" x14ac:dyDescent="0.25">
      <c r="C62" s="2"/>
    </row>
    <row r="63" spans="3:3" x14ac:dyDescent="0.25">
      <c r="C63" s="2"/>
    </row>
    <row r="64" spans="3:3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  <row r="81" spans="3:3" x14ac:dyDescent="0.25">
      <c r="C81" s="2"/>
    </row>
  </sheetData>
  <mergeCells count="8">
    <mergeCell ref="C29:C30"/>
    <mergeCell ref="B2:I2"/>
    <mergeCell ref="K2:R2"/>
    <mergeCell ref="L29:L30"/>
    <mergeCell ref="M29:N29"/>
    <mergeCell ref="O29:P29"/>
    <mergeCell ref="D29:E29"/>
    <mergeCell ref="F29:G2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H29:H32"/>
  <sheetViews>
    <sheetView workbookViewId="0">
      <selection activeCell="H33" sqref="H33"/>
    </sheetView>
  </sheetViews>
  <sheetFormatPr defaultRowHeight="15" x14ac:dyDescent="0.25"/>
  <sheetData>
    <row r="29" spans="8:8" x14ac:dyDescent="0.25">
      <c r="H29">
        <f>10000*2.4*3</f>
        <v>72000</v>
      </c>
    </row>
    <row r="30" spans="8:8" x14ac:dyDescent="0.25">
      <c r="H30">
        <f>+H29*0.123</f>
        <v>8856</v>
      </c>
    </row>
    <row r="31" spans="8:8" x14ac:dyDescent="0.25">
      <c r="H31">
        <f>+H29-H30</f>
        <v>63144</v>
      </c>
    </row>
    <row r="32" spans="8:8" x14ac:dyDescent="0.25">
      <c r="H32">
        <f>+H31+11856</f>
        <v>75000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Q2</vt:lpstr>
      <vt:lpstr>Q3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rbonizio</dc:creator>
  <cp:lastModifiedBy>Roni Cleber Bonizio</cp:lastModifiedBy>
  <dcterms:created xsi:type="dcterms:W3CDTF">2018-12-05T18:59:49Z</dcterms:created>
  <dcterms:modified xsi:type="dcterms:W3CDTF">2018-12-07T18:46:05Z</dcterms:modified>
</cp:coreProperties>
</file>