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ni Cleber Bonizio\Dropbox\000 - ACADÊMICOS\00 - GRADUAÇÃO\0 - RONI - segundo semestre 2018\CONTAB CUSTOS - ECEC\"/>
    </mc:Choice>
  </mc:AlternateContent>
  <xr:revisionPtr revIDLastSave="0" documentId="13_ncr:1_{BBCC2ED0-CDEA-4932-98D3-7D03F6B9DF0E}" xr6:coauthVersionLast="40" xr6:coauthVersionMax="40" xr10:uidLastSave="{00000000-0000-0000-0000-000000000000}"/>
  <bookViews>
    <workbookView xWindow="0" yWindow="0" windowWidth="19440" windowHeight="9525" activeTab="1" xr2:uid="{00000000-000D-0000-FFFF-FFFF00000000}"/>
  </bookViews>
  <sheets>
    <sheet name="Q2" sheetId="1" r:id="rId1"/>
    <sheet name="Q3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2" l="1"/>
  <c r="I14" i="2" s="1"/>
  <c r="I6" i="2"/>
  <c r="I7" i="2" s="1"/>
  <c r="I8" i="2" s="1"/>
  <c r="I16" i="2"/>
  <c r="I15" i="2"/>
  <c r="D15" i="2"/>
  <c r="D14" i="2"/>
  <c r="D6" i="2"/>
  <c r="O31" i="1"/>
  <c r="O30" i="1"/>
  <c r="P30" i="1" s="1"/>
  <c r="O29" i="1"/>
  <c r="P29" i="1" s="1"/>
  <c r="M31" i="1"/>
  <c r="M30" i="1"/>
  <c r="M29" i="1"/>
  <c r="N29" i="1" s="1"/>
  <c r="F31" i="1"/>
  <c r="G31" i="1" s="1"/>
  <c r="F30" i="1"/>
  <c r="F29" i="1"/>
  <c r="D31" i="1"/>
  <c r="D30" i="1"/>
  <c r="D32" i="1" s="1"/>
  <c r="D29" i="1"/>
  <c r="P31" i="1"/>
  <c r="N31" i="1"/>
  <c r="N30" i="1"/>
  <c r="P28" i="1"/>
  <c r="N28" i="1"/>
  <c r="P22" i="1"/>
  <c r="N22" i="1"/>
  <c r="P21" i="1"/>
  <c r="N21" i="1"/>
  <c r="P20" i="1"/>
  <c r="N20" i="1"/>
  <c r="P19" i="1"/>
  <c r="N19" i="1"/>
  <c r="M15" i="1"/>
  <c r="Q33" i="1" s="1"/>
  <c r="O7" i="1"/>
  <c r="M7" i="1"/>
  <c r="Q7" i="1" s="1"/>
  <c r="O8" i="1" s="1"/>
  <c r="Q5" i="1"/>
  <c r="F32" i="1"/>
  <c r="E31" i="1"/>
  <c r="G30" i="1"/>
  <c r="G29" i="1"/>
  <c r="E29" i="1"/>
  <c r="G28" i="1"/>
  <c r="E28" i="1"/>
  <c r="D15" i="1"/>
  <c r="H33" i="1" s="1"/>
  <c r="G22" i="1"/>
  <c r="G21" i="1"/>
  <c r="G20" i="1"/>
  <c r="G19" i="1"/>
  <c r="E22" i="1"/>
  <c r="E21" i="1"/>
  <c r="E20" i="1"/>
  <c r="E19" i="1"/>
  <c r="F7" i="1"/>
  <c r="D7" i="1"/>
  <c r="H5" i="1"/>
  <c r="G32" i="1" l="1"/>
  <c r="E30" i="1"/>
  <c r="E32" i="1" s="1"/>
  <c r="Q20" i="1"/>
  <c r="I21" i="2"/>
  <c r="I9" i="2"/>
  <c r="I19" i="2"/>
  <c r="Q22" i="1"/>
  <c r="O32" i="1"/>
  <c r="Q29" i="1"/>
  <c r="Q21" i="1"/>
  <c r="N32" i="1"/>
  <c r="M32" i="1"/>
  <c r="P32" i="1"/>
  <c r="Q30" i="1"/>
  <c r="Q31" i="1"/>
  <c r="M8" i="1"/>
  <c r="Q8" i="1" s="1"/>
  <c r="Q19" i="1"/>
  <c r="Q28" i="1"/>
  <c r="P23" i="1"/>
  <c r="H22" i="1"/>
  <c r="H29" i="1"/>
  <c r="H31" i="1"/>
  <c r="H30" i="1"/>
  <c r="H28" i="1"/>
  <c r="H20" i="1"/>
  <c r="H21" i="1"/>
  <c r="H19" i="1"/>
  <c r="H7" i="1"/>
  <c r="F8" i="1" s="1"/>
  <c r="G23" i="1" s="1"/>
  <c r="F23" i="1" s="1"/>
  <c r="F24" i="1" s="1"/>
  <c r="D16" i="2"/>
  <c r="D7" i="2"/>
  <c r="D19" i="2" s="1"/>
  <c r="D24" i="2" s="1"/>
  <c r="I20" i="2" l="1"/>
  <c r="I25" i="2" s="1"/>
  <c r="I33" i="2"/>
  <c r="I24" i="2"/>
  <c r="I28" i="2" s="1"/>
  <c r="I32" i="2" s="1"/>
  <c r="N23" i="1"/>
  <c r="M23" i="1" s="1"/>
  <c r="M24" i="1" s="1"/>
  <c r="Q32" i="1"/>
  <c r="Q34" i="1" s="1"/>
  <c r="O23" i="1"/>
  <c r="O24" i="1" s="1"/>
  <c r="P24" i="1"/>
  <c r="H32" i="1"/>
  <c r="H34" i="1" s="1"/>
  <c r="G24" i="1"/>
  <c r="D8" i="1"/>
  <c r="D21" i="2"/>
  <c r="D8" i="2"/>
  <c r="D9" i="2" s="1"/>
  <c r="D20" i="2" s="1"/>
  <c r="D25" i="2" s="1"/>
  <c r="Q23" i="1" l="1"/>
  <c r="Q24" i="1" s="1"/>
  <c r="I29" i="2"/>
  <c r="I34" i="2"/>
  <c r="N24" i="1"/>
  <c r="H8" i="1"/>
  <c r="E23" i="1"/>
  <c r="D33" i="2"/>
  <c r="D28" i="2"/>
  <c r="D32" i="2" s="1"/>
  <c r="D34" i="2" l="1"/>
  <c r="D23" i="1"/>
  <c r="D24" i="1" s="1"/>
  <c r="E24" i="1"/>
  <c r="H23" i="1"/>
  <c r="H24" i="1" s="1"/>
  <c r="D29" i="2"/>
</calcChain>
</file>

<file path=xl/sharedStrings.xml><?xml version="1.0" encoding="utf-8"?>
<sst xmlns="http://schemas.openxmlformats.org/spreadsheetml/2006/main" count="152" uniqueCount="49">
  <si>
    <t>TOTAL</t>
  </si>
  <si>
    <t>PROVA A</t>
  </si>
  <si>
    <t>PROVA B</t>
  </si>
  <si>
    <t>Preço médio de venda</t>
  </si>
  <si>
    <t>(-) Cst/desp variáveis</t>
  </si>
  <si>
    <t>(=) MC BRUTA</t>
  </si>
  <si>
    <t>(-) IR/CSSLL</t>
  </si>
  <si>
    <t>(=) MC LÍQUIDA</t>
  </si>
  <si>
    <t>DADOS DO PRODUTO</t>
  </si>
  <si>
    <t>DADOS DA ESTRUTURA</t>
  </si>
  <si>
    <t>Custo do capital investido (%aa)</t>
  </si>
  <si>
    <t>Cst/desp operac fixos (R$/ano)</t>
  </si>
  <si>
    <t>PONTO DE EQUILÍBRIO CONTÁBIL</t>
  </si>
  <si>
    <t>KG/ANO</t>
  </si>
  <si>
    <t>Capital investido médio</t>
  </si>
  <si>
    <t>Custo do capital investido ($/ano)</t>
  </si>
  <si>
    <t>PONTO DE EQUILÍBRIO ECONÔMICO</t>
  </si>
  <si>
    <t>PONTO DE EQUILÍBRIO FINANCEIRO</t>
  </si>
  <si>
    <t>Depreciações ($/ano)</t>
  </si>
  <si>
    <t>Lucro operacional</t>
  </si>
  <si>
    <t>Riqueza gerada</t>
  </si>
  <si>
    <t>R$/ANO</t>
  </si>
  <si>
    <t>Depreciação</t>
  </si>
  <si>
    <t>CAIXA OPERACIONAL</t>
  </si>
  <si>
    <t>A</t>
  </si>
  <si>
    <t>B</t>
  </si>
  <si>
    <t>RESULTADO (ABSORÇÃO)</t>
  </si>
  <si>
    <t>Quantidade (unidades)</t>
  </si>
  <si>
    <t>Tempo de produção (horas/unidade)</t>
  </si>
  <si>
    <t>Tempo de produção (horas totais)</t>
  </si>
  <si>
    <t>Tempo de produção (%)</t>
  </si>
  <si>
    <t>Receita de venda</t>
  </si>
  <si>
    <t>$/unid</t>
  </si>
  <si>
    <t>$ tot</t>
  </si>
  <si>
    <t>(-) Materiais diretos</t>
  </si>
  <si>
    <t>(-) Mão de obra direta</t>
  </si>
  <si>
    <t>(-) Outros custos diretos</t>
  </si>
  <si>
    <t>(=) Lucro bruto</t>
  </si>
  <si>
    <t>(-) Custos indiretos</t>
  </si>
  <si>
    <t>CUSTOS INDIRETOS (FIXOS)</t>
  </si>
  <si>
    <t>Aluguel</t>
  </si>
  <si>
    <t>Deprecialção</t>
  </si>
  <si>
    <t>MOI</t>
  </si>
  <si>
    <t>Outros</t>
  </si>
  <si>
    <t>RESULTADO (DIRETO/VARIÁVEL)</t>
  </si>
  <si>
    <t>(=) MC</t>
  </si>
  <si>
    <t>R$/UNID</t>
  </si>
  <si>
    <t>$/MÊS</t>
  </si>
  <si>
    <t>UNID/MÊS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</si>
</sst>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#,##0.000"/>
    <numFmt numFmtId="166" formatCode="#,##0.0000"/>
    <numFmt numFmtId="167" formatCode="0.0%"/>
    <numFmt numFmtId="168" formatCode="0.00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9"/>
      <color theme="3" tint="-0.499984740745262"/>
      <name val="Calibri"/>
      <family val="2"/>
      <scheme val="minor"/>
    </font>
    <font>
      <b/>
      <sz val="9"/>
      <color theme="3" tint="-0.499984740745262"/>
      <name val="Calibri"/>
      <family val="2"/>
      <scheme val="minor"/>
    </font>
    <font>
      <u/>
      <sz val="9"/>
      <color theme="3" tint="-0.499984740745262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i/>
      <sz val="9"/>
      <color theme="5" tint="-0.499984740745262"/>
      <name val="Calibri"/>
      <family val="2"/>
      <scheme val="minor"/>
    </font>
    <font>
      <b/>
      <i/>
      <sz val="9"/>
      <color theme="5" tint="-0.49998474074526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3" fontId="2" fillId="2" borderId="0" xfId="0" applyNumberFormat="1" applyFont="1" applyFill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left" vertical="center" wrapText="1"/>
    </xf>
    <xf numFmtId="3" fontId="2" fillId="2" borderId="0" xfId="0" applyNumberFormat="1" applyFont="1" applyFill="1" applyAlignment="1">
      <alignment horizontal="left" vertical="center" wrapText="1"/>
    </xf>
    <xf numFmtId="3" fontId="2" fillId="2" borderId="5" xfId="0" applyNumberFormat="1" applyFont="1" applyFill="1" applyBorder="1" applyAlignment="1">
      <alignment horizontal="left" vertical="center" wrapText="1"/>
    </xf>
    <xf numFmtId="166" fontId="2" fillId="2" borderId="4" xfId="0" applyNumberFormat="1" applyFont="1" applyFill="1" applyBorder="1" applyAlignment="1">
      <alignment horizontal="center" vertical="center" wrapText="1"/>
    </xf>
    <xf numFmtId="166" fontId="2" fillId="2" borderId="6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168" fontId="2" fillId="2" borderId="4" xfId="1" applyNumberFormat="1" applyFont="1" applyFill="1" applyBorder="1" applyAlignment="1">
      <alignment horizontal="center" vertical="center" wrapText="1"/>
    </xf>
    <xf numFmtId="3" fontId="5" fillId="5" borderId="0" xfId="0" applyNumberFormat="1" applyFont="1" applyFill="1" applyAlignment="1">
      <alignment horizontal="left" vertical="center" wrapText="1"/>
    </xf>
    <xf numFmtId="3" fontId="4" fillId="6" borderId="0" xfId="0" applyNumberFormat="1" applyFont="1" applyFill="1" applyAlignment="1">
      <alignment horizontal="center" vertical="center" wrapText="1"/>
    </xf>
    <xf numFmtId="165" fontId="5" fillId="5" borderId="0" xfId="0" applyNumberFormat="1" applyFont="1" applyFill="1" applyAlignment="1">
      <alignment horizontal="center" vertical="center" wrapText="1"/>
    </xf>
    <xf numFmtId="3" fontId="7" fillId="7" borderId="0" xfId="0" applyNumberFormat="1" applyFont="1" applyFill="1" applyAlignment="1">
      <alignment horizontal="left" vertical="center" wrapText="1"/>
    </xf>
    <xf numFmtId="3" fontId="3" fillId="8" borderId="0" xfId="0" applyNumberFormat="1" applyFont="1" applyFill="1" applyAlignment="1">
      <alignment horizontal="center" vertical="center" wrapText="1"/>
    </xf>
    <xf numFmtId="4" fontId="7" fillId="7" borderId="0" xfId="0" applyNumberFormat="1" applyFont="1" applyFill="1" applyAlignment="1">
      <alignment horizontal="center" vertical="center" wrapText="1"/>
    </xf>
    <xf numFmtId="3" fontId="7" fillId="7" borderId="0" xfId="0" applyNumberFormat="1" applyFont="1" applyFill="1" applyAlignment="1">
      <alignment horizontal="center" vertical="center" wrapText="1"/>
    </xf>
    <xf numFmtId="3" fontId="9" fillId="7" borderId="0" xfId="0" applyNumberFormat="1" applyFont="1" applyFill="1" applyAlignment="1">
      <alignment horizontal="center" vertical="center" wrapText="1"/>
    </xf>
    <xf numFmtId="3" fontId="7" fillId="8" borderId="0" xfId="0" applyNumberFormat="1" applyFont="1" applyFill="1" applyAlignment="1">
      <alignment horizontal="left" vertical="center" wrapText="1"/>
    </xf>
    <xf numFmtId="3" fontId="8" fillId="8" borderId="0" xfId="0" applyNumberFormat="1" applyFont="1" applyFill="1" applyAlignment="1">
      <alignment horizontal="center" vertical="center" wrapText="1"/>
    </xf>
    <xf numFmtId="4" fontId="8" fillId="8" borderId="0" xfId="0" applyNumberFormat="1" applyFont="1" applyFill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166" fontId="2" fillId="3" borderId="4" xfId="0" applyNumberFormat="1" applyFont="1" applyFill="1" applyBorder="1" applyAlignment="1">
      <alignment horizontal="center" vertical="center" wrapText="1"/>
    </xf>
    <xf numFmtId="166" fontId="2" fillId="3" borderId="6" xfId="0" applyNumberFormat="1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center" wrapText="1"/>
    </xf>
    <xf numFmtId="3" fontId="10" fillId="4" borderId="0" xfId="0" applyNumberFormat="1" applyFont="1" applyFill="1" applyAlignment="1">
      <alignment horizontal="center" vertical="center" wrapText="1"/>
    </xf>
    <xf numFmtId="3" fontId="11" fillId="10" borderId="0" xfId="0" applyNumberFormat="1" applyFont="1" applyFill="1" applyAlignment="1">
      <alignment horizontal="center" vertical="center" wrapText="1"/>
    </xf>
    <xf numFmtId="3" fontId="12" fillId="11" borderId="0" xfId="0" applyNumberFormat="1" applyFont="1" applyFill="1" applyAlignment="1">
      <alignment horizontal="center" vertical="center" wrapText="1"/>
    </xf>
    <xf numFmtId="3" fontId="13" fillId="11" borderId="0" xfId="0" applyNumberFormat="1" applyFont="1" applyFill="1" applyAlignment="1">
      <alignment horizontal="center" vertical="center" wrapText="1"/>
    </xf>
    <xf numFmtId="167" fontId="13" fillId="11" borderId="0" xfId="1" applyNumberFormat="1" applyFont="1" applyFill="1" applyAlignment="1">
      <alignment horizontal="center" vertical="center" wrapText="1"/>
    </xf>
    <xf numFmtId="3" fontId="10" fillId="9" borderId="0" xfId="0" applyNumberFormat="1" applyFont="1" applyFill="1" applyAlignment="1">
      <alignment horizontal="center" vertical="center" wrapText="1"/>
    </xf>
    <xf numFmtId="3" fontId="8" fillId="7" borderId="0" xfId="0" applyNumberFormat="1" applyFont="1" applyFill="1" applyAlignment="1">
      <alignment horizontal="center" vertical="center" wrapText="1"/>
    </xf>
    <xf numFmtId="3" fontId="8" fillId="8" borderId="0" xfId="0" applyNumberFormat="1" applyFont="1" applyFill="1" applyAlignment="1">
      <alignment horizontal="left" vertical="center" wrapText="1"/>
    </xf>
    <xf numFmtId="3" fontId="8" fillId="7" borderId="0" xfId="0" applyNumberFormat="1" applyFont="1" applyFill="1" applyAlignment="1">
      <alignment horizontal="left" vertical="center" wrapText="1"/>
    </xf>
    <xf numFmtId="4" fontId="8" fillId="7" borderId="0" xfId="0" applyNumberFormat="1" applyFont="1" applyFill="1" applyAlignment="1">
      <alignment horizontal="center" vertical="center" wrapText="1"/>
    </xf>
    <xf numFmtId="3" fontId="7" fillId="3" borderId="0" xfId="0" applyNumberFormat="1" applyFont="1" applyFill="1" applyAlignment="1">
      <alignment horizontal="center" vertical="center" wrapText="1"/>
    </xf>
    <xf numFmtId="3" fontId="8" fillId="3" borderId="0" xfId="0" applyNumberFormat="1" applyFont="1" applyFill="1" applyAlignment="1">
      <alignment horizontal="center" vertical="center" wrapText="1"/>
    </xf>
    <xf numFmtId="4" fontId="7" fillId="3" borderId="0" xfId="0" applyNumberFormat="1" applyFont="1" applyFill="1" applyAlignment="1">
      <alignment horizontal="center" vertical="center" wrapText="1"/>
    </xf>
    <xf numFmtId="168" fontId="12" fillId="11" borderId="0" xfId="1" applyNumberFormat="1" applyFont="1" applyFill="1" applyAlignment="1">
      <alignment horizontal="center" vertical="center" wrapText="1"/>
    </xf>
    <xf numFmtId="3" fontId="10" fillId="4" borderId="0" xfId="0" applyNumberFormat="1" applyFont="1" applyFill="1" applyAlignment="1">
      <alignment horizontal="center" vertical="center" wrapText="1"/>
    </xf>
    <xf numFmtId="3" fontId="6" fillId="4" borderId="0" xfId="0" applyNumberFormat="1" applyFont="1" applyFill="1" applyAlignment="1">
      <alignment horizontal="center" vertical="center" wrapText="1"/>
    </xf>
    <xf numFmtId="3" fontId="11" fillId="10" borderId="0" xfId="0" applyNumberFormat="1" applyFont="1" applyFill="1" applyAlignment="1">
      <alignment horizontal="center" vertical="center" wrapText="1"/>
    </xf>
    <xf numFmtId="3" fontId="12" fillId="11" borderId="0" xfId="0" applyNumberFormat="1" applyFont="1" applyFill="1" applyAlignment="1">
      <alignment horizontal="center" vertical="center" wrapText="1"/>
    </xf>
    <xf numFmtId="165" fontId="12" fillId="11" borderId="0" xfId="0" applyNumberFormat="1" applyFont="1" applyFill="1" applyAlignment="1">
      <alignment horizontal="center" vertical="center" wrapText="1"/>
    </xf>
    <xf numFmtId="165" fontId="12" fillId="3" borderId="0" xfId="0" applyNumberFormat="1" applyFont="1" applyFill="1" applyAlignment="1">
      <alignment horizontal="center" vertical="center" wrapText="1"/>
    </xf>
    <xf numFmtId="3" fontId="12" fillId="3" borderId="0" xfId="0" applyNumberFormat="1" applyFont="1" applyFill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R34"/>
  <sheetViews>
    <sheetView workbookViewId="0">
      <selection activeCell="M5" sqref="M5:N5"/>
    </sheetView>
  </sheetViews>
  <sheetFormatPr defaultColWidth="45.7109375" defaultRowHeight="12" x14ac:dyDescent="0.25"/>
  <cols>
    <col min="1" max="2" width="1.85546875" style="1" customWidth="1"/>
    <col min="3" max="3" width="27.7109375" style="1" bestFit="1" customWidth="1"/>
    <col min="4" max="5" width="6.5703125" style="1" bestFit="1" customWidth="1"/>
    <col min="6" max="6" width="5.7109375" style="1" bestFit="1" customWidth="1"/>
    <col min="7" max="8" width="7.85546875" style="1" bestFit="1" customWidth="1"/>
    <col min="9" max="10" width="2.28515625" style="1" customWidth="1"/>
    <col min="11" max="11" width="2.140625" style="1" customWidth="1"/>
    <col min="12" max="12" width="27.7109375" style="1" bestFit="1" customWidth="1"/>
    <col min="13" max="13" width="8.42578125" style="1" bestFit="1" customWidth="1"/>
    <col min="14" max="14" width="6.5703125" style="1" bestFit="1" customWidth="1"/>
    <col min="15" max="15" width="5.7109375" style="1" bestFit="1" customWidth="1"/>
    <col min="16" max="17" width="7.85546875" style="1" bestFit="1" customWidth="1"/>
    <col min="18" max="18" width="3.140625" style="1" customWidth="1"/>
    <col min="19" max="16384" width="45.7109375" style="1"/>
  </cols>
  <sheetData>
    <row r="2" spans="2:18" ht="23.25" customHeight="1" x14ac:dyDescent="0.25">
      <c r="B2" s="42" t="s">
        <v>1</v>
      </c>
      <c r="C2" s="42"/>
      <c r="D2" s="42"/>
      <c r="E2" s="42"/>
      <c r="F2" s="42"/>
      <c r="G2" s="42"/>
      <c r="H2" s="42"/>
      <c r="I2" s="42"/>
      <c r="K2" s="42" t="s">
        <v>2</v>
      </c>
      <c r="L2" s="42"/>
      <c r="M2" s="42"/>
      <c r="N2" s="42"/>
      <c r="O2" s="42"/>
      <c r="P2" s="42"/>
      <c r="Q2" s="42"/>
      <c r="R2" s="42"/>
    </row>
    <row r="4" spans="2:18" x14ac:dyDescent="0.25">
      <c r="C4" s="28" t="s">
        <v>26</v>
      </c>
      <c r="D4" s="43" t="s">
        <v>24</v>
      </c>
      <c r="E4" s="43"/>
      <c r="F4" s="43" t="s">
        <v>25</v>
      </c>
      <c r="G4" s="43"/>
      <c r="H4" s="28" t="s">
        <v>0</v>
      </c>
      <c r="L4" s="28" t="s">
        <v>26</v>
      </c>
      <c r="M4" s="43" t="s">
        <v>24</v>
      </c>
      <c r="N4" s="43"/>
      <c r="O4" s="43" t="s">
        <v>25</v>
      </c>
      <c r="P4" s="43"/>
      <c r="Q4" s="28" t="s">
        <v>0</v>
      </c>
    </row>
    <row r="5" spans="2:18" x14ac:dyDescent="0.25">
      <c r="C5" s="29" t="s">
        <v>27</v>
      </c>
      <c r="D5" s="44">
        <v>2000</v>
      </c>
      <c r="E5" s="44"/>
      <c r="F5" s="44">
        <v>6000</v>
      </c>
      <c r="G5" s="44"/>
      <c r="H5" s="30">
        <f>SUM(D5:G5)</f>
        <v>8000</v>
      </c>
      <c r="L5" s="29" t="s">
        <v>27</v>
      </c>
      <c r="M5" s="47">
        <v>3000</v>
      </c>
      <c r="N5" s="47"/>
      <c r="O5" s="47">
        <v>6000</v>
      </c>
      <c r="P5" s="47"/>
      <c r="Q5" s="30">
        <f>SUM(M5:P5)</f>
        <v>9000</v>
      </c>
    </row>
    <row r="6" spans="2:18" x14ac:dyDescent="0.25">
      <c r="C6" s="29" t="s">
        <v>28</v>
      </c>
      <c r="D6" s="45">
        <v>1</v>
      </c>
      <c r="E6" s="45"/>
      <c r="F6" s="45">
        <v>3</v>
      </c>
      <c r="G6" s="45"/>
      <c r="H6" s="29"/>
      <c r="L6" s="29" t="s">
        <v>28</v>
      </c>
      <c r="M6" s="46">
        <v>1.5</v>
      </c>
      <c r="N6" s="46"/>
      <c r="O6" s="46">
        <v>3</v>
      </c>
      <c r="P6" s="46"/>
      <c r="Q6" s="29"/>
    </row>
    <row r="7" spans="2:18" x14ac:dyDescent="0.25">
      <c r="C7" s="29" t="s">
        <v>29</v>
      </c>
      <c r="D7" s="44">
        <f>+D6*D5</f>
        <v>2000</v>
      </c>
      <c r="E7" s="44"/>
      <c r="F7" s="44">
        <f>+F6*F5</f>
        <v>18000</v>
      </c>
      <c r="G7" s="44"/>
      <c r="H7" s="30">
        <f>SUM(D7:G7)</f>
        <v>20000</v>
      </c>
      <c r="L7" s="29" t="s">
        <v>29</v>
      </c>
      <c r="M7" s="44">
        <f>+M6*M5</f>
        <v>4500</v>
      </c>
      <c r="N7" s="44"/>
      <c r="O7" s="44">
        <f>+O6*O5</f>
        <v>18000</v>
      </c>
      <c r="P7" s="44"/>
      <c r="Q7" s="30">
        <f>SUM(M7:P7)</f>
        <v>22500</v>
      </c>
    </row>
    <row r="8" spans="2:18" x14ac:dyDescent="0.25">
      <c r="C8" s="29" t="s">
        <v>30</v>
      </c>
      <c r="D8" s="40">
        <f>+D7/$H$7</f>
        <v>0.1</v>
      </c>
      <c r="E8" s="40"/>
      <c r="F8" s="40">
        <f>+F7/$H$7</f>
        <v>0.9</v>
      </c>
      <c r="G8" s="40"/>
      <c r="H8" s="31">
        <f>SUM(D8:G8)</f>
        <v>1</v>
      </c>
      <c r="L8" s="29" t="s">
        <v>30</v>
      </c>
      <c r="M8" s="40">
        <f>+M7/$Q$7</f>
        <v>0.2</v>
      </c>
      <c r="N8" s="40"/>
      <c r="O8" s="40">
        <f>+O7/$Q$7</f>
        <v>0.8</v>
      </c>
      <c r="P8" s="40"/>
      <c r="Q8" s="31">
        <f>SUM(M8:P8)</f>
        <v>1</v>
      </c>
    </row>
    <row r="10" spans="2:18" x14ac:dyDescent="0.25">
      <c r="C10" s="32" t="s">
        <v>39</v>
      </c>
      <c r="D10" s="32"/>
      <c r="L10" s="32" t="s">
        <v>39</v>
      </c>
      <c r="M10" s="32"/>
    </row>
    <row r="11" spans="2:18" x14ac:dyDescent="0.25">
      <c r="C11" s="15" t="s">
        <v>42</v>
      </c>
      <c r="D11" s="18">
        <v>125000</v>
      </c>
      <c r="L11" s="15" t="s">
        <v>42</v>
      </c>
      <c r="M11" s="37">
        <v>135000</v>
      </c>
    </row>
    <row r="12" spans="2:18" x14ac:dyDescent="0.25">
      <c r="C12" s="15" t="s">
        <v>40</v>
      </c>
      <c r="D12" s="18">
        <v>86000</v>
      </c>
      <c r="L12" s="15" t="s">
        <v>40</v>
      </c>
      <c r="M12" s="37">
        <v>86000</v>
      </c>
    </row>
    <row r="13" spans="2:18" x14ac:dyDescent="0.25">
      <c r="C13" s="15" t="s">
        <v>41</v>
      </c>
      <c r="D13" s="18">
        <v>54000</v>
      </c>
      <c r="L13" s="15" t="s">
        <v>41</v>
      </c>
      <c r="M13" s="37">
        <v>84000</v>
      </c>
    </row>
    <row r="14" spans="2:18" x14ac:dyDescent="0.25">
      <c r="C14" s="15" t="s">
        <v>43</v>
      </c>
      <c r="D14" s="18">
        <v>60000</v>
      </c>
      <c r="L14" s="15" t="s">
        <v>43</v>
      </c>
      <c r="M14" s="37">
        <v>70000</v>
      </c>
    </row>
    <row r="15" spans="2:18" x14ac:dyDescent="0.25">
      <c r="C15" s="35" t="s">
        <v>0</v>
      </c>
      <c r="D15" s="33">
        <f>SUM(D12:D14)</f>
        <v>200000</v>
      </c>
      <c r="L15" s="35" t="s">
        <v>0</v>
      </c>
      <c r="M15" s="38">
        <f>SUM(M12:M14)</f>
        <v>240000</v>
      </c>
    </row>
    <row r="17" spans="3:17" x14ac:dyDescent="0.25">
      <c r="C17" s="41" t="s">
        <v>26</v>
      </c>
      <c r="D17" s="41" t="s">
        <v>24</v>
      </c>
      <c r="E17" s="41"/>
      <c r="F17" s="41" t="s">
        <v>25</v>
      </c>
      <c r="G17" s="41"/>
      <c r="H17" s="27" t="s">
        <v>0</v>
      </c>
      <c r="L17" s="41" t="s">
        <v>26</v>
      </c>
      <c r="M17" s="41" t="s">
        <v>24</v>
      </c>
      <c r="N17" s="41"/>
      <c r="O17" s="41" t="s">
        <v>25</v>
      </c>
      <c r="P17" s="41"/>
      <c r="Q17" s="27" t="s">
        <v>0</v>
      </c>
    </row>
    <row r="18" spans="3:17" x14ac:dyDescent="0.25">
      <c r="C18" s="41"/>
      <c r="D18" s="32" t="s">
        <v>32</v>
      </c>
      <c r="E18" s="32" t="s">
        <v>33</v>
      </c>
      <c r="F18" s="32" t="s">
        <v>32</v>
      </c>
      <c r="G18" s="32" t="s">
        <v>33</v>
      </c>
      <c r="H18" s="32" t="s">
        <v>33</v>
      </c>
      <c r="L18" s="41"/>
      <c r="M18" s="32" t="s">
        <v>32</v>
      </c>
      <c r="N18" s="32" t="s">
        <v>33</v>
      </c>
      <c r="O18" s="32" t="s">
        <v>32</v>
      </c>
      <c r="P18" s="32" t="s">
        <v>33</v>
      </c>
      <c r="Q18" s="32" t="s">
        <v>33</v>
      </c>
    </row>
    <row r="19" spans="3:17" x14ac:dyDescent="0.25">
      <c r="C19" s="35" t="s">
        <v>31</v>
      </c>
      <c r="D19" s="36">
        <v>150</v>
      </c>
      <c r="E19" s="33">
        <f>+D19*D$5</f>
        <v>300000</v>
      </c>
      <c r="F19" s="36">
        <v>200</v>
      </c>
      <c r="G19" s="33">
        <f>+F19*F$5</f>
        <v>1200000</v>
      </c>
      <c r="H19" s="21">
        <f>+G19+E19</f>
        <v>1500000</v>
      </c>
      <c r="L19" s="35" t="s">
        <v>31</v>
      </c>
      <c r="M19" s="36">
        <v>150</v>
      </c>
      <c r="N19" s="33">
        <f>+M19*M$5</f>
        <v>450000</v>
      </c>
      <c r="O19" s="36">
        <v>200</v>
      </c>
      <c r="P19" s="33">
        <f>+O19*O$5</f>
        <v>1200000</v>
      </c>
      <c r="Q19" s="21">
        <f>+P19+N19</f>
        <v>1650000</v>
      </c>
    </row>
    <row r="20" spans="3:17" x14ac:dyDescent="0.25">
      <c r="C20" s="15" t="s">
        <v>34</v>
      </c>
      <c r="D20" s="17">
        <v>-25</v>
      </c>
      <c r="E20" s="18">
        <f t="shared" ref="E20:G22" si="0">+D20*D$5</f>
        <v>-50000</v>
      </c>
      <c r="F20" s="17">
        <v>-40</v>
      </c>
      <c r="G20" s="18">
        <f t="shared" si="0"/>
        <v>-240000</v>
      </c>
      <c r="H20" s="21">
        <f t="shared" ref="H20:H23" si="1">+G20+E20</f>
        <v>-290000</v>
      </c>
      <c r="L20" s="15" t="s">
        <v>34</v>
      </c>
      <c r="M20" s="39">
        <v>-24</v>
      </c>
      <c r="N20" s="18">
        <f t="shared" ref="N20" si="2">+M20*M$5</f>
        <v>-72000</v>
      </c>
      <c r="O20" s="39">
        <v>-45</v>
      </c>
      <c r="P20" s="18">
        <f t="shared" ref="P20" si="3">+O20*O$5</f>
        <v>-270000</v>
      </c>
      <c r="Q20" s="21">
        <f t="shared" ref="Q20:Q23" si="4">+P20+N20</f>
        <v>-342000</v>
      </c>
    </row>
    <row r="21" spans="3:17" x14ac:dyDescent="0.25">
      <c r="C21" s="15" t="s">
        <v>35</v>
      </c>
      <c r="D21" s="17">
        <v>-15</v>
      </c>
      <c r="E21" s="18">
        <f t="shared" si="0"/>
        <v>-30000</v>
      </c>
      <c r="F21" s="17">
        <v>-30</v>
      </c>
      <c r="G21" s="18">
        <f t="shared" si="0"/>
        <v>-180000</v>
      </c>
      <c r="H21" s="21">
        <f t="shared" si="1"/>
        <v>-210000</v>
      </c>
      <c r="L21" s="15" t="s">
        <v>35</v>
      </c>
      <c r="M21" s="39">
        <v>-23</v>
      </c>
      <c r="N21" s="18">
        <f t="shared" ref="N21" si="5">+M21*M$5</f>
        <v>-69000</v>
      </c>
      <c r="O21" s="39">
        <v>-33</v>
      </c>
      <c r="P21" s="18">
        <f t="shared" ref="P21" si="6">+O21*O$5</f>
        <v>-198000</v>
      </c>
      <c r="Q21" s="21">
        <f t="shared" si="4"/>
        <v>-267000</v>
      </c>
    </row>
    <row r="22" spans="3:17" x14ac:dyDescent="0.25">
      <c r="C22" s="15" t="s">
        <v>36</v>
      </c>
      <c r="D22" s="17">
        <v>-10</v>
      </c>
      <c r="E22" s="18">
        <f t="shared" si="0"/>
        <v>-20000</v>
      </c>
      <c r="F22" s="17">
        <v>-20</v>
      </c>
      <c r="G22" s="18">
        <f t="shared" si="0"/>
        <v>-120000</v>
      </c>
      <c r="H22" s="21">
        <f t="shared" si="1"/>
        <v>-140000</v>
      </c>
      <c r="L22" s="15" t="s">
        <v>36</v>
      </c>
      <c r="M22" s="39">
        <v>-13</v>
      </c>
      <c r="N22" s="18">
        <f t="shared" ref="N22" si="7">+M22*M$5</f>
        <v>-39000</v>
      </c>
      <c r="O22" s="39">
        <v>-22</v>
      </c>
      <c r="P22" s="18">
        <f t="shared" ref="P22" si="8">+O22*O$5</f>
        <v>-132000</v>
      </c>
      <c r="Q22" s="21">
        <f t="shared" si="4"/>
        <v>-171000</v>
      </c>
    </row>
    <row r="23" spans="3:17" x14ac:dyDescent="0.25">
      <c r="C23" s="15" t="s">
        <v>38</v>
      </c>
      <c r="D23" s="17">
        <f>+E23/D5</f>
        <v>-10</v>
      </c>
      <c r="E23" s="18">
        <f>-D15*D8</f>
        <v>-20000</v>
      </c>
      <c r="F23" s="17">
        <f>+G23/F5</f>
        <v>-30</v>
      </c>
      <c r="G23" s="18">
        <f>-D15*F8</f>
        <v>-180000</v>
      </c>
      <c r="H23" s="21">
        <f t="shared" si="1"/>
        <v>-200000</v>
      </c>
      <c r="L23" s="15" t="s">
        <v>38</v>
      </c>
      <c r="M23" s="17">
        <f>+N23/M5</f>
        <v>-16</v>
      </c>
      <c r="N23" s="18">
        <f>-M15*M8</f>
        <v>-48000</v>
      </c>
      <c r="O23" s="17">
        <f>+P23/O5</f>
        <v>-32</v>
      </c>
      <c r="P23" s="18">
        <f>-M15*O8</f>
        <v>-192000</v>
      </c>
      <c r="Q23" s="21">
        <f t="shared" si="4"/>
        <v>-240000</v>
      </c>
    </row>
    <row r="24" spans="3:17" x14ac:dyDescent="0.25">
      <c r="C24" s="34" t="s">
        <v>37</v>
      </c>
      <c r="D24" s="22">
        <f>SUM(D19:D23)</f>
        <v>90</v>
      </c>
      <c r="E24" s="21">
        <f>SUM(E19:E23)</f>
        <v>180000</v>
      </c>
      <c r="F24" s="22">
        <f>SUM(F19:F23)</f>
        <v>80</v>
      </c>
      <c r="G24" s="21">
        <f>SUM(G19:G23)</f>
        <v>480000</v>
      </c>
      <c r="H24" s="21">
        <f>SUM(H19:H23)</f>
        <v>660000</v>
      </c>
      <c r="L24" s="34" t="s">
        <v>37</v>
      </c>
      <c r="M24" s="22">
        <f>SUM(M19:M23)</f>
        <v>74</v>
      </c>
      <c r="N24" s="21">
        <f>SUM(N19:N23)</f>
        <v>222000</v>
      </c>
      <c r="O24" s="22">
        <f>SUM(O19:O23)</f>
        <v>68</v>
      </c>
      <c r="P24" s="21">
        <f>SUM(P19:P23)</f>
        <v>408000</v>
      </c>
      <c r="Q24" s="21">
        <f>SUM(Q19:Q23)</f>
        <v>630000</v>
      </c>
    </row>
    <row r="26" spans="3:17" x14ac:dyDescent="0.25">
      <c r="C26" s="41" t="s">
        <v>44</v>
      </c>
      <c r="D26" s="41" t="s">
        <v>24</v>
      </c>
      <c r="E26" s="41"/>
      <c r="F26" s="41" t="s">
        <v>25</v>
      </c>
      <c r="G26" s="41"/>
      <c r="H26" s="27" t="s">
        <v>0</v>
      </c>
      <c r="L26" s="41" t="s">
        <v>44</v>
      </c>
      <c r="M26" s="41" t="s">
        <v>24</v>
      </c>
      <c r="N26" s="41"/>
      <c r="O26" s="41" t="s">
        <v>25</v>
      </c>
      <c r="P26" s="41"/>
      <c r="Q26" s="27" t="s">
        <v>0</v>
      </c>
    </row>
    <row r="27" spans="3:17" x14ac:dyDescent="0.25">
      <c r="C27" s="41"/>
      <c r="D27" s="32" t="s">
        <v>32</v>
      </c>
      <c r="E27" s="32" t="s">
        <v>33</v>
      </c>
      <c r="F27" s="32" t="s">
        <v>32</v>
      </c>
      <c r="G27" s="32" t="s">
        <v>33</v>
      </c>
      <c r="H27" s="32" t="s">
        <v>33</v>
      </c>
      <c r="L27" s="41"/>
      <c r="M27" s="32" t="s">
        <v>32</v>
      </c>
      <c r="N27" s="32" t="s">
        <v>33</v>
      </c>
      <c r="O27" s="32" t="s">
        <v>32</v>
      </c>
      <c r="P27" s="32" t="s">
        <v>33</v>
      </c>
      <c r="Q27" s="32" t="s">
        <v>33</v>
      </c>
    </row>
    <row r="28" spans="3:17" x14ac:dyDescent="0.25">
      <c r="C28" s="35" t="s">
        <v>31</v>
      </c>
      <c r="D28" s="36">
        <v>150</v>
      </c>
      <c r="E28" s="33">
        <f>+D28*D$5</f>
        <v>300000</v>
      </c>
      <c r="F28" s="36">
        <v>200</v>
      </c>
      <c r="G28" s="33">
        <f>+F28*F$5</f>
        <v>1200000</v>
      </c>
      <c r="H28" s="21">
        <f>+G28+E28</f>
        <v>1500000</v>
      </c>
      <c r="L28" s="35" t="s">
        <v>31</v>
      </c>
      <c r="M28" s="36">
        <v>150</v>
      </c>
      <c r="N28" s="33">
        <f>+M28*M$5</f>
        <v>450000</v>
      </c>
      <c r="O28" s="36">
        <v>200</v>
      </c>
      <c r="P28" s="33">
        <f>+O28*O$5</f>
        <v>1200000</v>
      </c>
      <c r="Q28" s="21">
        <f>+P28+N28</f>
        <v>1650000</v>
      </c>
    </row>
    <row r="29" spans="3:17" x14ac:dyDescent="0.25">
      <c r="C29" s="15" t="s">
        <v>34</v>
      </c>
      <c r="D29" s="17">
        <f>+D20</f>
        <v>-25</v>
      </c>
      <c r="E29" s="18">
        <f t="shared" ref="E29" si="9">+D29*D$5</f>
        <v>-50000</v>
      </c>
      <c r="F29" s="17">
        <f>+F20</f>
        <v>-40</v>
      </c>
      <c r="G29" s="18">
        <f t="shared" ref="G29" si="10">+F29*F$5</f>
        <v>-240000</v>
      </c>
      <c r="H29" s="21">
        <f t="shared" ref="H29:H31" si="11">+G29+E29</f>
        <v>-290000</v>
      </c>
      <c r="L29" s="15" t="s">
        <v>34</v>
      </c>
      <c r="M29" s="17">
        <f>+M20</f>
        <v>-24</v>
      </c>
      <c r="N29" s="18">
        <f t="shared" ref="N29" si="12">+M29*M$5</f>
        <v>-72000</v>
      </c>
      <c r="O29" s="17">
        <f>+O20</f>
        <v>-45</v>
      </c>
      <c r="P29" s="18">
        <f t="shared" ref="P29" si="13">+O29*O$5</f>
        <v>-270000</v>
      </c>
      <c r="Q29" s="21">
        <f t="shared" ref="Q29:Q31" si="14">+P29+N29</f>
        <v>-342000</v>
      </c>
    </row>
    <row r="30" spans="3:17" x14ac:dyDescent="0.25">
      <c r="C30" s="15" t="s">
        <v>35</v>
      </c>
      <c r="D30" s="17">
        <f t="shared" ref="D30:F31" si="15">+D21</f>
        <v>-15</v>
      </c>
      <c r="E30" s="18">
        <f t="shared" ref="E30" si="16">+D30*D$5</f>
        <v>-30000</v>
      </c>
      <c r="F30" s="17">
        <f t="shared" si="15"/>
        <v>-30</v>
      </c>
      <c r="G30" s="18">
        <f t="shared" ref="G30" si="17">+F30*F$5</f>
        <v>-180000</v>
      </c>
      <c r="H30" s="21">
        <f t="shared" si="11"/>
        <v>-210000</v>
      </c>
      <c r="L30" s="15" t="s">
        <v>35</v>
      </c>
      <c r="M30" s="17">
        <f t="shared" ref="M30:O30" si="18">+M21</f>
        <v>-23</v>
      </c>
      <c r="N30" s="18">
        <f t="shared" ref="N30" si="19">+M30*M$5</f>
        <v>-69000</v>
      </c>
      <c r="O30" s="17">
        <f t="shared" si="18"/>
        <v>-33</v>
      </c>
      <c r="P30" s="18">
        <f t="shared" ref="P30" si="20">+O30*O$5</f>
        <v>-198000</v>
      </c>
      <c r="Q30" s="21">
        <f t="shared" si="14"/>
        <v>-267000</v>
      </c>
    </row>
    <row r="31" spans="3:17" x14ac:dyDescent="0.25">
      <c r="C31" s="15" t="s">
        <v>36</v>
      </c>
      <c r="D31" s="17">
        <f t="shared" si="15"/>
        <v>-10</v>
      </c>
      <c r="E31" s="18">
        <f t="shared" ref="E31" si="21">+D31*D$5</f>
        <v>-20000</v>
      </c>
      <c r="F31" s="17">
        <f t="shared" si="15"/>
        <v>-20</v>
      </c>
      <c r="G31" s="18">
        <f t="shared" ref="G31" si="22">+F31*F$5</f>
        <v>-120000</v>
      </c>
      <c r="H31" s="21">
        <f t="shared" si="11"/>
        <v>-140000</v>
      </c>
      <c r="L31" s="15" t="s">
        <v>36</v>
      </c>
      <c r="M31" s="17">
        <f t="shared" ref="M31:O31" si="23">+M22</f>
        <v>-13</v>
      </c>
      <c r="N31" s="18">
        <f t="shared" ref="N31" si="24">+M31*M$5</f>
        <v>-39000</v>
      </c>
      <c r="O31" s="17">
        <f t="shared" si="23"/>
        <v>-22</v>
      </c>
      <c r="P31" s="18">
        <f t="shared" ref="P31" si="25">+O31*O$5</f>
        <v>-132000</v>
      </c>
      <c r="Q31" s="21">
        <f t="shared" si="14"/>
        <v>-171000</v>
      </c>
    </row>
    <row r="32" spans="3:17" x14ac:dyDescent="0.25">
      <c r="C32" s="34" t="s">
        <v>45</v>
      </c>
      <c r="D32" s="22">
        <f>SUM(D28:D31)</f>
        <v>100</v>
      </c>
      <c r="E32" s="21">
        <f>SUM(E28:E31)</f>
        <v>200000</v>
      </c>
      <c r="F32" s="22">
        <f>SUM(F28:F31)</f>
        <v>110</v>
      </c>
      <c r="G32" s="21">
        <f>SUM(G28:G31)</f>
        <v>660000</v>
      </c>
      <c r="H32" s="21">
        <f>SUM(H28:H31)</f>
        <v>860000</v>
      </c>
      <c r="L32" s="34" t="s">
        <v>45</v>
      </c>
      <c r="M32" s="22">
        <f>SUM(M28:M31)</f>
        <v>90</v>
      </c>
      <c r="N32" s="21">
        <f>SUM(N28:N31)</f>
        <v>270000</v>
      </c>
      <c r="O32" s="22">
        <f>SUM(O28:O31)</f>
        <v>100</v>
      </c>
      <c r="P32" s="21">
        <f>SUM(P28:P31)</f>
        <v>600000</v>
      </c>
      <c r="Q32" s="21">
        <f>SUM(Q28:Q31)</f>
        <v>870000</v>
      </c>
    </row>
    <row r="33" spans="3:17" x14ac:dyDescent="0.25">
      <c r="C33" s="15" t="s">
        <v>38</v>
      </c>
      <c r="D33" s="17"/>
      <c r="E33" s="18"/>
      <c r="F33" s="17"/>
      <c r="G33" s="18"/>
      <c r="H33" s="21">
        <f>-D15</f>
        <v>-200000</v>
      </c>
      <c r="L33" s="15" t="s">
        <v>38</v>
      </c>
      <c r="M33" s="17"/>
      <c r="N33" s="18"/>
      <c r="O33" s="17"/>
      <c r="P33" s="18"/>
      <c r="Q33" s="21">
        <f>-M15</f>
        <v>-240000</v>
      </c>
    </row>
    <row r="34" spans="3:17" x14ac:dyDescent="0.25">
      <c r="C34" s="34" t="s">
        <v>37</v>
      </c>
      <c r="D34" s="22"/>
      <c r="E34" s="21"/>
      <c r="F34" s="22"/>
      <c r="G34" s="21"/>
      <c r="H34" s="21">
        <f>+SUM(H32:H33)</f>
        <v>660000</v>
      </c>
      <c r="L34" s="34" t="s">
        <v>37</v>
      </c>
      <c r="M34" s="22"/>
      <c r="N34" s="21"/>
      <c r="O34" s="22"/>
      <c r="P34" s="21"/>
      <c r="Q34" s="21">
        <f>+SUM(Q32:Q33)</f>
        <v>630000</v>
      </c>
    </row>
  </sheetData>
  <mergeCells count="34">
    <mergeCell ref="O17:P17"/>
    <mergeCell ref="L26:L27"/>
    <mergeCell ref="M26:N26"/>
    <mergeCell ref="O26:P26"/>
    <mergeCell ref="C26:C27"/>
    <mergeCell ref="D26:E26"/>
    <mergeCell ref="F26:G26"/>
    <mergeCell ref="L17:L18"/>
    <mergeCell ref="M17:N17"/>
    <mergeCell ref="K2:R2"/>
    <mergeCell ref="M4:N4"/>
    <mergeCell ref="O4:P4"/>
    <mergeCell ref="M5:N5"/>
    <mergeCell ref="O5:P5"/>
    <mergeCell ref="M6:N6"/>
    <mergeCell ref="O6:P6"/>
    <mergeCell ref="M7:N7"/>
    <mergeCell ref="O7:P7"/>
    <mergeCell ref="M8:N8"/>
    <mergeCell ref="O8:P8"/>
    <mergeCell ref="D8:E8"/>
    <mergeCell ref="F8:G8"/>
    <mergeCell ref="C17:C18"/>
    <mergeCell ref="B2:I2"/>
    <mergeCell ref="D17:E17"/>
    <mergeCell ref="F17:G17"/>
    <mergeCell ref="D4:E4"/>
    <mergeCell ref="F4:G4"/>
    <mergeCell ref="D5:E5"/>
    <mergeCell ref="D6:E6"/>
    <mergeCell ref="F5:G5"/>
    <mergeCell ref="F6:G6"/>
    <mergeCell ref="D7:E7"/>
    <mergeCell ref="F7:G7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41"/>
  <sheetViews>
    <sheetView tabSelected="1" topLeftCell="B1" workbookViewId="0">
      <selection activeCell="I14" sqref="I14"/>
    </sheetView>
  </sheetViews>
  <sheetFormatPr defaultColWidth="45.7109375" defaultRowHeight="12" x14ac:dyDescent="0.25"/>
  <cols>
    <col min="1" max="2" width="1.85546875" style="1" customWidth="1"/>
    <col min="3" max="3" width="28" style="1" bestFit="1" customWidth="1"/>
    <col min="4" max="4" width="9.28515625" style="1" bestFit="1" customWidth="1"/>
    <col min="5" max="5" width="1.42578125" style="1" customWidth="1"/>
    <col min="6" max="7" width="2.28515625" style="1" customWidth="1"/>
    <col min="8" max="8" width="28" style="1" bestFit="1" customWidth="1"/>
    <col min="9" max="9" width="9.28515625" style="1" bestFit="1" customWidth="1"/>
    <col min="10" max="10" width="2.140625" style="1" customWidth="1"/>
    <col min="11" max="16384" width="45.7109375" style="1"/>
  </cols>
  <sheetData>
    <row r="2" spans="2:11" ht="23.25" customHeight="1" x14ac:dyDescent="0.25">
      <c r="B2" s="42" t="s">
        <v>1</v>
      </c>
      <c r="C2" s="42"/>
      <c r="D2" s="42"/>
      <c r="E2" s="42"/>
      <c r="G2" s="42" t="s">
        <v>2</v>
      </c>
      <c r="H2" s="42"/>
      <c r="I2" s="42"/>
      <c r="J2" s="42"/>
    </row>
    <row r="4" spans="2:11" x14ac:dyDescent="0.25">
      <c r="C4" s="3" t="s">
        <v>8</v>
      </c>
      <c r="D4" s="4" t="s">
        <v>46</v>
      </c>
      <c r="H4" s="3" t="s">
        <v>8</v>
      </c>
      <c r="I4" s="4" t="s">
        <v>46</v>
      </c>
    </row>
    <row r="5" spans="2:11" x14ac:dyDescent="0.25">
      <c r="C5" s="5" t="s">
        <v>3</v>
      </c>
      <c r="D5" s="8">
        <v>11.5</v>
      </c>
      <c r="H5" s="5" t="s">
        <v>3</v>
      </c>
      <c r="I5" s="24">
        <v>13.5</v>
      </c>
    </row>
    <row r="6" spans="2:11" x14ac:dyDescent="0.25">
      <c r="C6" s="7" t="s">
        <v>4</v>
      </c>
      <c r="D6" s="9">
        <f>6-11.5</f>
        <v>-5.5</v>
      </c>
      <c r="H6" s="7" t="s">
        <v>4</v>
      </c>
      <c r="I6" s="25">
        <f>5-13.5</f>
        <v>-8.5</v>
      </c>
    </row>
    <row r="7" spans="2:11" x14ac:dyDescent="0.25">
      <c r="C7" s="5" t="s">
        <v>5</v>
      </c>
      <c r="D7" s="8">
        <f>SUM(D5:D6)</f>
        <v>6</v>
      </c>
      <c r="E7" s="2"/>
      <c r="H7" s="5" t="s">
        <v>5</v>
      </c>
      <c r="I7" s="8">
        <f>SUM(I5:I6)</f>
        <v>5</v>
      </c>
      <c r="J7" s="2"/>
    </row>
    <row r="8" spans="2:11" x14ac:dyDescent="0.25">
      <c r="C8" s="5" t="s">
        <v>6</v>
      </c>
      <c r="D8" s="8">
        <f>-D7*0.4</f>
        <v>-2.4000000000000004</v>
      </c>
      <c r="H8" s="5" t="s">
        <v>6</v>
      </c>
      <c r="I8" s="8">
        <f>-I7*0.4</f>
        <v>-2</v>
      </c>
    </row>
    <row r="9" spans="2:11" x14ac:dyDescent="0.25">
      <c r="C9" s="7" t="s">
        <v>7</v>
      </c>
      <c r="D9" s="9">
        <f>SUM(D7:D8)</f>
        <v>3.5999999999999996</v>
      </c>
      <c r="H9" s="7" t="s">
        <v>7</v>
      </c>
      <c r="I9" s="9">
        <f>SUM(I7:I8)</f>
        <v>3</v>
      </c>
    </row>
    <row r="10" spans="2:11" x14ac:dyDescent="0.25">
      <c r="C10" s="6"/>
      <c r="H10" s="6"/>
    </row>
    <row r="11" spans="2:11" x14ac:dyDescent="0.25">
      <c r="C11" s="3" t="s">
        <v>9</v>
      </c>
      <c r="D11" s="4" t="s">
        <v>47</v>
      </c>
      <c r="H11" s="3" t="s">
        <v>9</v>
      </c>
      <c r="I11" s="4" t="s">
        <v>47</v>
      </c>
    </row>
    <row r="12" spans="2:11" x14ac:dyDescent="0.25">
      <c r="C12" s="5" t="s">
        <v>14</v>
      </c>
      <c r="D12" s="10">
        <v>540000</v>
      </c>
      <c r="H12" s="5" t="s">
        <v>14</v>
      </c>
      <c r="I12" s="26">
        <v>450000</v>
      </c>
    </row>
    <row r="13" spans="2:11" x14ac:dyDescent="0.25">
      <c r="C13" s="5" t="s">
        <v>10</v>
      </c>
      <c r="D13" s="11">
        <v>1.4999999999999999E-2</v>
      </c>
      <c r="H13" s="5" t="s">
        <v>10</v>
      </c>
      <c r="I13" s="11">
        <v>1.2500000000000001E-2</v>
      </c>
    </row>
    <row r="14" spans="2:11" x14ac:dyDescent="0.25">
      <c r="C14" s="5" t="s">
        <v>11</v>
      </c>
      <c r="D14" s="10">
        <f>864000/12</f>
        <v>72000</v>
      </c>
      <c r="H14" s="5" t="s">
        <v>11</v>
      </c>
      <c r="I14" s="26">
        <f>+K14/12</f>
        <v>63000</v>
      </c>
      <c r="K14" s="1">
        <f>63000*12</f>
        <v>756000</v>
      </c>
    </row>
    <row r="15" spans="2:11" x14ac:dyDescent="0.25">
      <c r="C15" s="5" t="s">
        <v>18</v>
      </c>
      <c r="D15" s="10">
        <f>72000/12</f>
        <v>6000</v>
      </c>
      <c r="H15" s="5" t="s">
        <v>18</v>
      </c>
      <c r="I15" s="10">
        <f>72000/12</f>
        <v>6000</v>
      </c>
    </row>
    <row r="16" spans="2:11" x14ac:dyDescent="0.25">
      <c r="C16" s="7" t="s">
        <v>15</v>
      </c>
      <c r="D16" s="23">
        <f>D12*D13</f>
        <v>8100</v>
      </c>
      <c r="H16" s="7" t="s">
        <v>15</v>
      </c>
      <c r="I16" s="23">
        <f>I12*I13</f>
        <v>5625</v>
      </c>
    </row>
    <row r="17" spans="3:9" x14ac:dyDescent="0.25">
      <c r="C17" s="6"/>
      <c r="H17" s="6"/>
    </row>
    <row r="18" spans="3:9" x14ac:dyDescent="0.25">
      <c r="C18" s="6"/>
      <c r="D18" s="13" t="s">
        <v>48</v>
      </c>
      <c r="H18" s="6"/>
      <c r="I18" s="13" t="s">
        <v>48</v>
      </c>
    </row>
    <row r="19" spans="3:9" x14ac:dyDescent="0.25">
      <c r="C19" s="12" t="s">
        <v>12</v>
      </c>
      <c r="D19" s="14">
        <f>D14/D7</f>
        <v>12000</v>
      </c>
      <c r="H19" s="12" t="s">
        <v>12</v>
      </c>
      <c r="I19" s="14">
        <f>I14/I7</f>
        <v>12600</v>
      </c>
    </row>
    <row r="20" spans="3:9" x14ac:dyDescent="0.25">
      <c r="C20" s="12" t="s">
        <v>16</v>
      </c>
      <c r="D20" s="14">
        <f>D16/D9+D19</f>
        <v>14250</v>
      </c>
      <c r="H20" s="12" t="s">
        <v>16</v>
      </c>
      <c r="I20" s="14">
        <f>I16/I9+I19</f>
        <v>14475</v>
      </c>
    </row>
    <row r="21" spans="3:9" x14ac:dyDescent="0.25">
      <c r="C21" s="12" t="s">
        <v>17</v>
      </c>
      <c r="D21" s="14">
        <f>(D14-D15)/D7</f>
        <v>11000</v>
      </c>
      <c r="H21" s="12" t="s">
        <v>17</v>
      </c>
      <c r="I21" s="14">
        <f>(I14-I15)/I7</f>
        <v>11400</v>
      </c>
    </row>
    <row r="22" spans="3:9" x14ac:dyDescent="0.25">
      <c r="C22" s="6"/>
      <c r="H22" s="6"/>
    </row>
    <row r="23" spans="3:9" x14ac:dyDescent="0.25">
      <c r="C23" s="6"/>
      <c r="D23" s="13" t="s">
        <v>13</v>
      </c>
      <c r="H23" s="6"/>
      <c r="I23" s="13" t="s">
        <v>13</v>
      </c>
    </row>
    <row r="24" spans="3:9" x14ac:dyDescent="0.25">
      <c r="C24" s="12" t="s">
        <v>19</v>
      </c>
      <c r="D24" s="14">
        <f>180000/12-D19</f>
        <v>3000</v>
      </c>
      <c r="H24" s="12" t="s">
        <v>19</v>
      </c>
      <c r="I24" s="14">
        <f>180000/12-I19</f>
        <v>2400</v>
      </c>
    </row>
    <row r="25" spans="3:9" x14ac:dyDescent="0.25">
      <c r="C25" s="12" t="s">
        <v>20</v>
      </c>
      <c r="D25" s="14">
        <f>180000/12-D20</f>
        <v>750</v>
      </c>
      <c r="H25" s="12" t="s">
        <v>20</v>
      </c>
      <c r="I25" s="14">
        <f>180000/12-I20</f>
        <v>525</v>
      </c>
    </row>
    <row r="26" spans="3:9" x14ac:dyDescent="0.25">
      <c r="C26" s="6"/>
      <c r="H26" s="6"/>
    </row>
    <row r="27" spans="3:9" x14ac:dyDescent="0.25">
      <c r="C27" s="6"/>
      <c r="D27" s="16" t="s">
        <v>21</v>
      </c>
      <c r="H27" s="6"/>
      <c r="I27" s="16" t="s">
        <v>21</v>
      </c>
    </row>
    <row r="28" spans="3:9" x14ac:dyDescent="0.25">
      <c r="C28" s="15" t="s">
        <v>19</v>
      </c>
      <c r="D28" s="18">
        <f>D24*$D$9</f>
        <v>10799.999999999998</v>
      </c>
      <c r="H28" s="15" t="s">
        <v>19</v>
      </c>
      <c r="I28" s="18">
        <f>I24*$D$9</f>
        <v>8640</v>
      </c>
    </row>
    <row r="29" spans="3:9" x14ac:dyDescent="0.25">
      <c r="C29" s="15" t="s">
        <v>20</v>
      </c>
      <c r="D29" s="18">
        <f>D25*$D$9</f>
        <v>2699.9999999999995</v>
      </c>
      <c r="H29" s="15" t="s">
        <v>20</v>
      </c>
      <c r="I29" s="18">
        <f>I25*$D$9</f>
        <v>1889.9999999999998</v>
      </c>
    </row>
    <row r="30" spans="3:9" x14ac:dyDescent="0.25">
      <c r="C30" s="6"/>
      <c r="H30" s="6"/>
    </row>
    <row r="31" spans="3:9" x14ac:dyDescent="0.25">
      <c r="C31" s="16" t="s">
        <v>23</v>
      </c>
      <c r="D31" s="16" t="s">
        <v>21</v>
      </c>
      <c r="H31" s="16" t="s">
        <v>23</v>
      </c>
      <c r="I31" s="16" t="s">
        <v>21</v>
      </c>
    </row>
    <row r="32" spans="3:9" x14ac:dyDescent="0.25">
      <c r="C32" s="15" t="s">
        <v>19</v>
      </c>
      <c r="D32" s="18">
        <f>D28</f>
        <v>10799.999999999998</v>
      </c>
      <c r="H32" s="15" t="s">
        <v>19</v>
      </c>
      <c r="I32" s="18">
        <f>I28</f>
        <v>8640</v>
      </c>
    </row>
    <row r="33" spans="3:9" x14ac:dyDescent="0.25">
      <c r="C33" s="15" t="s">
        <v>22</v>
      </c>
      <c r="D33" s="19">
        <f>(D19-D21)*D7</f>
        <v>6000</v>
      </c>
      <c r="H33" s="15" t="s">
        <v>22</v>
      </c>
      <c r="I33" s="19">
        <f>(I19-I21)*I7</f>
        <v>6000</v>
      </c>
    </row>
    <row r="34" spans="3:9" x14ac:dyDescent="0.25">
      <c r="C34" s="20" t="s">
        <v>0</v>
      </c>
      <c r="D34" s="21">
        <f>SUM(D32:D33)</f>
        <v>16800</v>
      </c>
      <c r="H34" s="20" t="s">
        <v>0</v>
      </c>
      <c r="I34" s="21">
        <f>SUM(I32:I33)</f>
        <v>14640</v>
      </c>
    </row>
    <row r="35" spans="3:9" x14ac:dyDescent="0.25">
      <c r="C35" s="6"/>
      <c r="H35" s="6"/>
    </row>
    <row r="36" spans="3:9" x14ac:dyDescent="0.25">
      <c r="C36" s="6"/>
      <c r="H36" s="6"/>
    </row>
    <row r="37" spans="3:9" x14ac:dyDescent="0.25">
      <c r="C37" s="6"/>
      <c r="H37" s="6"/>
    </row>
    <row r="38" spans="3:9" x14ac:dyDescent="0.25">
      <c r="C38" s="6"/>
      <c r="H38" s="6"/>
    </row>
    <row r="39" spans="3:9" x14ac:dyDescent="0.25">
      <c r="C39" s="6"/>
    </row>
    <row r="40" spans="3:9" x14ac:dyDescent="0.25">
      <c r="C40" s="6"/>
    </row>
    <row r="41" spans="3:9" x14ac:dyDescent="0.25">
      <c r="C41" s="6"/>
    </row>
  </sheetData>
  <mergeCells count="2">
    <mergeCell ref="B2:E2"/>
    <mergeCell ref="G2:J2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Q2</vt:lpstr>
      <vt:lpstr>Q3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Roni Cleber Bonizio</dc:creator>
  <cp:lastModifiedBy>Roni Cleber Bonizio</cp:lastModifiedBy>
  <dcterms:created xsi:type="dcterms:W3CDTF">2018-11-27T19:55:49Z</dcterms:created>
  <dcterms:modified xsi:type="dcterms:W3CDTF">2018-12-05T20:31:14Z</dcterms:modified>
</cp:coreProperties>
</file>