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MESTRADO FEA RP\2º SEM\PAE\FOLHA DE PAGAMENTO\"/>
    </mc:Choice>
  </mc:AlternateContent>
  <bookViews>
    <workbookView xWindow="0" yWindow="0" windowWidth="20490" windowHeight="7050"/>
  </bookViews>
  <sheets>
    <sheet name="Ex.1" sheetId="1" r:id="rId1"/>
    <sheet name="Ex. 2" sheetId="2" r:id="rId2"/>
    <sheet name="Ex. 3" sheetId="3" r:id="rId3"/>
  </sheets>
  <calcPr calcId="162913"/>
</workbook>
</file>

<file path=xl/calcChain.xml><?xml version="1.0" encoding="utf-8"?>
<calcChain xmlns="http://schemas.openxmlformats.org/spreadsheetml/2006/main">
  <c r="J14" i="3" l="1"/>
  <c r="J19" i="2"/>
  <c r="I18" i="2" l="1"/>
  <c r="I18" i="3" l="1"/>
  <c r="I13" i="3"/>
  <c r="J15" i="2"/>
  <c r="J14" i="1"/>
  <c r="D17" i="2"/>
  <c r="D17" i="1" l="1"/>
  <c r="E20" i="1" l="1"/>
  <c r="D20" i="1"/>
  <c r="F5" i="3" l="1"/>
  <c r="J15" i="1" l="1"/>
  <c r="I50" i="3"/>
  <c r="I44" i="3"/>
  <c r="I38" i="3"/>
  <c r="I37" i="3"/>
  <c r="I36" i="3"/>
  <c r="I39" i="3" s="1"/>
  <c r="C34" i="3"/>
  <c r="V28" i="3"/>
  <c r="H25" i="3"/>
  <c r="H24" i="3"/>
  <c r="H23" i="3"/>
  <c r="E20" i="3"/>
  <c r="D20" i="3"/>
  <c r="B20" i="3"/>
  <c r="E19" i="3"/>
  <c r="D19" i="3"/>
  <c r="B19" i="3"/>
  <c r="J15" i="3"/>
  <c r="J24" i="3"/>
  <c r="R13" i="3"/>
  <c r="V7" i="3"/>
  <c r="P6" i="3"/>
  <c r="D7" i="3"/>
  <c r="J3" i="3"/>
  <c r="I50" i="2"/>
  <c r="I44" i="2"/>
  <c r="I38" i="2"/>
  <c r="I37" i="2"/>
  <c r="I36" i="2"/>
  <c r="I39" i="2" s="1"/>
  <c r="C34" i="2"/>
  <c r="V28" i="2"/>
  <c r="H25" i="2"/>
  <c r="H24" i="2"/>
  <c r="H23" i="2"/>
  <c r="E20" i="2"/>
  <c r="D20" i="2"/>
  <c r="B20" i="2"/>
  <c r="E19" i="2"/>
  <c r="D19" i="2"/>
  <c r="B19" i="2"/>
  <c r="R13" i="2"/>
  <c r="I13" i="2"/>
  <c r="V7" i="2"/>
  <c r="F5" i="2"/>
  <c r="D7" i="2" s="1"/>
  <c r="J3" i="2" l="1"/>
  <c r="C29" i="3"/>
  <c r="D29" i="3" s="1"/>
  <c r="F29" i="3" s="1"/>
  <c r="D16" i="3"/>
  <c r="E7" i="3"/>
  <c r="I51" i="3"/>
  <c r="I45" i="3"/>
  <c r="P15" i="3"/>
  <c r="M5" i="3"/>
  <c r="R31" i="3" s="1"/>
  <c r="C29" i="2"/>
  <c r="D29" i="2" s="1"/>
  <c r="F29" i="2" s="1"/>
  <c r="E7" i="2"/>
  <c r="D16" i="2"/>
  <c r="I51" i="2"/>
  <c r="I45" i="2"/>
  <c r="P6" i="2"/>
  <c r="V7" i="1"/>
  <c r="C33" i="3" l="1"/>
  <c r="D33" i="3" s="1"/>
  <c r="E16" i="3"/>
  <c r="J8" i="3"/>
  <c r="J8" i="2"/>
  <c r="C33" i="2"/>
  <c r="D33" i="2" s="1"/>
  <c r="E16" i="2"/>
  <c r="R13" i="1"/>
  <c r="C19" i="3" l="1"/>
  <c r="F19" i="3" s="1"/>
  <c r="C20" i="3"/>
  <c r="F20" i="3" s="1"/>
  <c r="D31" i="3"/>
  <c r="F31" i="3" s="1"/>
  <c r="D35" i="3"/>
  <c r="F35" i="3" s="1"/>
  <c r="F33" i="3"/>
  <c r="J9" i="3" s="1"/>
  <c r="P13" i="3" s="1"/>
  <c r="C20" i="2"/>
  <c r="F20" i="2" s="1"/>
  <c r="C19" i="2"/>
  <c r="F19" i="2" s="1"/>
  <c r="F21" i="2" s="1"/>
  <c r="D31" i="2"/>
  <c r="F31" i="2" s="1"/>
  <c r="J10" i="2" s="1"/>
  <c r="P14" i="2" s="1"/>
  <c r="D35" i="2"/>
  <c r="F35" i="2" s="1"/>
  <c r="F33" i="2"/>
  <c r="J9" i="2" s="1"/>
  <c r="P13" i="2" s="1"/>
  <c r="F5" i="1"/>
  <c r="I45" i="1"/>
  <c r="I51" i="1"/>
  <c r="I39" i="1"/>
  <c r="V29" i="1"/>
  <c r="I38" i="1"/>
  <c r="I37" i="1"/>
  <c r="H26" i="1"/>
  <c r="H25" i="1"/>
  <c r="H24" i="1"/>
  <c r="I13" i="1"/>
  <c r="J20" i="1"/>
  <c r="I18" i="1"/>
  <c r="J25" i="1"/>
  <c r="C35" i="1"/>
  <c r="B21" i="1"/>
  <c r="B20" i="1"/>
  <c r="E21" i="1"/>
  <c r="D21" i="1"/>
  <c r="J10" i="3" l="1"/>
  <c r="P14" i="3" s="1"/>
  <c r="F36" i="3"/>
  <c r="F21" i="3"/>
  <c r="F36" i="2"/>
  <c r="J4" i="2"/>
  <c r="D23" i="2"/>
  <c r="D7" i="1"/>
  <c r="E7" i="1" s="1"/>
  <c r="P6" i="1"/>
  <c r="P15" i="1"/>
  <c r="M5" i="1"/>
  <c r="R32" i="1" s="1"/>
  <c r="I40" i="1"/>
  <c r="I46" i="1" s="1"/>
  <c r="J3" i="1"/>
  <c r="E23" i="2" l="1"/>
  <c r="E26" i="2" s="1"/>
  <c r="F26" i="2" s="1"/>
  <c r="J5" i="2" s="1"/>
  <c r="D16" i="1"/>
  <c r="E16" i="1" s="1"/>
  <c r="C20" i="1" s="1"/>
  <c r="F20" i="1" s="1"/>
  <c r="J4" i="3"/>
  <c r="D23" i="3"/>
  <c r="E23" i="3" s="1"/>
  <c r="E26" i="3" s="1"/>
  <c r="F26" i="3" s="1"/>
  <c r="J5" i="3" s="1"/>
  <c r="P9" i="3" s="1"/>
  <c r="P8" i="2"/>
  <c r="C30" i="1"/>
  <c r="D30" i="1" s="1"/>
  <c r="F30" i="1" s="1"/>
  <c r="J8" i="1" s="1"/>
  <c r="I52" i="1"/>
  <c r="P9" i="2" l="1"/>
  <c r="J12" i="2"/>
  <c r="J23" i="2" s="1"/>
  <c r="J12" i="3"/>
  <c r="J17" i="3" s="1"/>
  <c r="C34" i="1"/>
  <c r="D34" i="1" s="1"/>
  <c r="D32" i="1" s="1"/>
  <c r="F32" i="1" s="1"/>
  <c r="P8" i="3"/>
  <c r="C21" i="1"/>
  <c r="F21" i="1" s="1"/>
  <c r="F34" i="1"/>
  <c r="J31" i="2" l="1"/>
  <c r="J37" i="2" s="1"/>
  <c r="P36" i="2" s="1"/>
  <c r="R36" i="2" s="1"/>
  <c r="J14" i="2"/>
  <c r="D36" i="1"/>
  <c r="F36" i="1" s="1"/>
  <c r="J10" i="1" s="1"/>
  <c r="J9" i="1"/>
  <c r="P13" i="1" s="1"/>
  <c r="M4" i="2"/>
  <c r="J23" i="3"/>
  <c r="J18" i="3"/>
  <c r="J20" i="3" s="1"/>
  <c r="J31" i="3"/>
  <c r="M4" i="3"/>
  <c r="J48" i="2"/>
  <c r="F22" i="1"/>
  <c r="P14" i="1"/>
  <c r="F37" i="1"/>
  <c r="J36" i="2" l="1"/>
  <c r="P35" i="2" s="1"/>
  <c r="J32" i="2"/>
  <c r="M10" i="2" s="1"/>
  <c r="M11" i="2" s="1"/>
  <c r="J38" i="2"/>
  <c r="P37" i="2" s="1"/>
  <c r="R37" i="2" s="1"/>
  <c r="J34" i="2"/>
  <c r="P34" i="2" s="1"/>
  <c r="J24" i="2"/>
  <c r="M5" i="2"/>
  <c r="R31" i="2" s="1"/>
  <c r="P15" i="2"/>
  <c r="J17" i="2"/>
  <c r="J18" i="2" s="1"/>
  <c r="J20" i="2" s="1"/>
  <c r="J48" i="3"/>
  <c r="J38" i="3"/>
  <c r="P37" i="3" s="1"/>
  <c r="R37" i="3" s="1"/>
  <c r="J37" i="3"/>
  <c r="P36" i="3" s="1"/>
  <c r="R36" i="3" s="1"/>
  <c r="J36" i="3"/>
  <c r="J32" i="3"/>
  <c r="M10" i="3" s="1"/>
  <c r="M11" i="3" s="1"/>
  <c r="J34" i="3"/>
  <c r="J25" i="3"/>
  <c r="J26" i="3" s="1"/>
  <c r="M7" i="3"/>
  <c r="M8" i="3" s="1"/>
  <c r="P16" i="3"/>
  <c r="J49" i="2"/>
  <c r="J42" i="2"/>
  <c r="J43" i="2" s="1"/>
  <c r="P21" i="2" s="1"/>
  <c r="D24" i="1"/>
  <c r="E24" i="1" s="1"/>
  <c r="E27" i="1" s="1"/>
  <c r="F27" i="1" s="1"/>
  <c r="J5" i="1" s="1"/>
  <c r="J4" i="1"/>
  <c r="J39" i="2" l="1"/>
  <c r="M13" i="2" s="1"/>
  <c r="M14" i="2" s="1"/>
  <c r="P20" i="2"/>
  <c r="M28" i="2"/>
  <c r="J25" i="2"/>
  <c r="J26" i="2" s="1"/>
  <c r="M7" i="2"/>
  <c r="M8" i="2" s="1"/>
  <c r="P16" i="2"/>
  <c r="P8" i="1"/>
  <c r="J12" i="1"/>
  <c r="J17" i="1" s="1"/>
  <c r="J39" i="3"/>
  <c r="M13" i="3" s="1"/>
  <c r="M14" i="3" s="1"/>
  <c r="P35" i="3"/>
  <c r="J49" i="3"/>
  <c r="J42" i="3"/>
  <c r="J43" i="3" s="1"/>
  <c r="P38" i="2"/>
  <c r="R38" i="2" s="1"/>
  <c r="R35" i="2"/>
  <c r="J44" i="2"/>
  <c r="J45" i="2"/>
  <c r="M17" i="2"/>
  <c r="M18" i="2" s="1"/>
  <c r="J51" i="2"/>
  <c r="J50" i="2"/>
  <c r="M29" i="2"/>
  <c r="J44" i="3" l="1"/>
  <c r="P21" i="3"/>
  <c r="M17" i="3"/>
  <c r="M18" i="3" s="1"/>
  <c r="J45" i="3"/>
  <c r="J51" i="3"/>
  <c r="P20" i="3"/>
  <c r="J50" i="3"/>
  <c r="M28" i="3"/>
  <c r="M29" i="3" s="1"/>
  <c r="P38" i="3"/>
  <c r="R38" i="3" s="1"/>
  <c r="R35" i="3"/>
  <c r="P26" i="2"/>
  <c r="M20" i="2"/>
  <c r="M21" i="2" s="1"/>
  <c r="M31" i="2"/>
  <c r="M32" i="2" s="1"/>
  <c r="P23" i="2"/>
  <c r="M34" i="2"/>
  <c r="M35" i="2" s="1"/>
  <c r="P24" i="2"/>
  <c r="P27" i="2"/>
  <c r="M23" i="2"/>
  <c r="M24" i="2" s="1"/>
  <c r="P9" i="1"/>
  <c r="M31" i="3" l="1"/>
  <c r="M32" i="3" s="1"/>
  <c r="P23" i="3"/>
  <c r="P27" i="3"/>
  <c r="M23" i="3"/>
  <c r="M24" i="3" s="1"/>
  <c r="M34" i="3"/>
  <c r="M35" i="3" s="1"/>
  <c r="P24" i="3"/>
  <c r="P26" i="3"/>
  <c r="M20" i="3"/>
  <c r="M21" i="3" s="1"/>
  <c r="M4" i="1"/>
  <c r="J18" i="1"/>
  <c r="J21" i="1" s="1"/>
  <c r="J32" i="1"/>
  <c r="J33" i="1" s="1"/>
  <c r="J24" i="1"/>
  <c r="J49" i="1" s="1"/>
  <c r="J50" i="1" s="1"/>
  <c r="J52" i="1" l="1"/>
  <c r="J51" i="1"/>
  <c r="M10" i="1"/>
  <c r="M11" i="1" s="1"/>
  <c r="J37" i="1"/>
  <c r="J35" i="1"/>
  <c r="J39" i="1"/>
  <c r="P38" i="1" s="1"/>
  <c r="R38" i="1" s="1"/>
  <c r="J38" i="1"/>
  <c r="P37" i="1" s="1"/>
  <c r="R37" i="1" s="1"/>
  <c r="J43" i="1"/>
  <c r="P16" i="1"/>
  <c r="J26" i="1"/>
  <c r="J27" i="1" s="1"/>
  <c r="M7" i="1"/>
  <c r="M8" i="1" s="1"/>
  <c r="M29" i="1"/>
  <c r="M30" i="1" s="1"/>
  <c r="P21" i="1"/>
  <c r="J40" i="1" l="1"/>
  <c r="J44" i="1"/>
  <c r="J45" i="1" s="1"/>
  <c r="M21" i="1" s="1"/>
  <c r="M22" i="1" s="1"/>
  <c r="M17" i="1"/>
  <c r="M18" i="1" s="1"/>
  <c r="P36" i="1"/>
  <c r="M13" i="1"/>
  <c r="M14" i="1" s="1"/>
  <c r="M35" i="1"/>
  <c r="M36" i="1" s="1"/>
  <c r="P25" i="1"/>
  <c r="M32" i="1"/>
  <c r="M33" i="1" s="1"/>
  <c r="P24" i="1"/>
  <c r="P27" i="1" l="1"/>
  <c r="J46" i="1"/>
  <c r="P22" i="1"/>
  <c r="R36" i="1"/>
  <c r="P39" i="1"/>
  <c r="R39" i="1" s="1"/>
  <c r="M24" i="1" l="1"/>
  <c r="M25" i="1" s="1"/>
  <c r="P28" i="1"/>
</calcChain>
</file>

<file path=xl/sharedStrings.xml><?xml version="1.0" encoding="utf-8"?>
<sst xmlns="http://schemas.openxmlformats.org/spreadsheetml/2006/main" count="433" uniqueCount="135">
  <si>
    <t>Proventos (mês)</t>
  </si>
  <si>
    <t>Mês</t>
  </si>
  <si>
    <t>D: Salários</t>
  </si>
  <si>
    <t>C: INSS a Recolher</t>
  </si>
  <si>
    <t>D: Salário Família</t>
  </si>
  <si>
    <t>C: IRPF a pagar</t>
  </si>
  <si>
    <t>C: Salário a pagar</t>
  </si>
  <si>
    <t>D: Despesa FGTS s/ Salário</t>
  </si>
  <si>
    <t xml:space="preserve"> C: FGTS a pagar</t>
  </si>
  <si>
    <t>D: Despesa INSS (P) s/ Salário</t>
  </si>
  <si>
    <t>C: INSS (P) a pagar</t>
  </si>
  <si>
    <t>Provisões de Férias + 1/3</t>
  </si>
  <si>
    <t>D: Despesa Férias</t>
  </si>
  <si>
    <t>C: Provisão para Férias</t>
  </si>
  <si>
    <t>D: Despesa FGTS s/ Férias</t>
  </si>
  <si>
    <t>C: Provisão Encargos s/ Férias</t>
  </si>
  <si>
    <t>D: Despesa INSS (P) s/ Férias</t>
  </si>
  <si>
    <t>Provisões de 13 Salário</t>
  </si>
  <si>
    <t>D: Despesa 13 Salário</t>
  </si>
  <si>
    <t>C: Provisão para 13 Salário</t>
  </si>
  <si>
    <t>D: Despesa FGTS s/ 13 Salário</t>
  </si>
  <si>
    <t>C: Provisão Encargos s/ 13 Salário</t>
  </si>
  <si>
    <t>D: Despesa INSS (P) s/ 13 Salário</t>
  </si>
  <si>
    <t>Salário Base</t>
  </si>
  <si>
    <t>Total</t>
  </si>
  <si>
    <t>Custo por Dia</t>
  </si>
  <si>
    <t>Insalubridade de R$</t>
  </si>
  <si>
    <t>Cálculo das Horas Extras</t>
  </si>
  <si>
    <t>Fator de Acresc.</t>
  </si>
  <si>
    <t>%</t>
  </si>
  <si>
    <t>Salario Base</t>
  </si>
  <si>
    <t>Custos Total</t>
  </si>
  <si>
    <t>Horas de Atrasos</t>
  </si>
  <si>
    <t xml:space="preserve">Dias </t>
  </si>
  <si>
    <t>DSR Faltas</t>
  </si>
  <si>
    <t>R$</t>
  </si>
  <si>
    <t>Total Custos Faltas e DSR</t>
  </si>
  <si>
    <t xml:space="preserve">Salário + Adicionais </t>
  </si>
  <si>
    <t>Descontos</t>
  </si>
  <si>
    <t>N. Horas/Dias</t>
  </si>
  <si>
    <t>Cálculo H.E. s/ DRS</t>
  </si>
  <si>
    <t>Vr$ H.E</t>
  </si>
  <si>
    <t>N. Dias Uteis</t>
  </si>
  <si>
    <t>Horas Extras</t>
  </si>
  <si>
    <t>H.E. s/ Dsr</t>
  </si>
  <si>
    <t>(N. D+F X H.E/N DU)</t>
  </si>
  <si>
    <t>Faltas (atrasos)</t>
  </si>
  <si>
    <t>Faltas (Dias)</t>
  </si>
  <si>
    <t>Faltas DSR</t>
  </si>
  <si>
    <t>Base INSS</t>
  </si>
  <si>
    <t>Cálculo Reflexo H.E. s/ DRS</t>
  </si>
  <si>
    <t>Folha de Salário</t>
  </si>
  <si>
    <t>Salário de contribuição (R$)</t>
  </si>
  <si>
    <t>Descrição</t>
  </si>
  <si>
    <t>Alíquota</t>
  </si>
  <si>
    <t>NSS Empregador</t>
  </si>
  <si>
    <t>– 20% (vinte por cento) sobre o total das remunerações pagas, devidas ou creditadas, a qualquer título, durante o mês, aos segurados empregados e trabalhadores avulsos que lhes prestam serviços.</t>
  </si>
  <si>
    <t>Seguro Acidente de Trabalho</t>
  </si>
  <si>
    <t>- 1% (risco leve), 2% (risco médio) ou 3% (risco grave) incidente sobre o total das remunerações pagas, devidas ou creditadas, a qualquer título, durante o mês, aos segurados empregados e trabalhadores avulsos que lhes prestam serviços, para o financiamento dos benefícios concedidos em razão do grau de incidência de incapacidade laborativa decorrente dos riscos ambientais do trabalho</t>
  </si>
  <si>
    <t>Terceiros</t>
  </si>
  <si>
    <t>SESC/SESI (Serviço Social do Comércio e Indústria) – 1,5%</t>
  </si>
  <si>
    <t>INCRA (Instituto Nacional de Colonização e Reforma Agrária) – 0,2%</t>
  </si>
  <si>
    <t>Salário-Educação – 2,5%</t>
  </si>
  <si>
    <t>Alíquota INSS</t>
  </si>
  <si>
    <t>Até R$ 1.659,38</t>
  </si>
  <si>
    <t>De R$ 1.659,39 a R$ 2.765,66</t>
  </si>
  <si>
    <t>De R$ 2.765,67 até R$ 5.531,31</t>
  </si>
  <si>
    <t>Base de Cálculo (R$)</t>
  </si>
  <si>
    <t>Alíquota (%)</t>
  </si>
  <si>
    <t>Parcela a deduzir</t>
  </si>
  <si>
    <t>do IR (em R$)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</si>
  <si>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</si>
  <si>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</si>
  <si>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</si>
  <si>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</si>
  <si>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</si>
  <si>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</si>
  <si>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t>Ano-calendário</t>
  </si>
  <si>
    <t>Quantia por</t>
  </si>
  <si>
    <t>dependente (em R$)</t>
  </si>
  <si>
    <t>A partir do mês de abril do ano-calendário de 2015</t>
  </si>
  <si>
    <t>N. Dependentes</t>
  </si>
  <si>
    <t>Base IRRF</t>
  </si>
  <si>
    <t>Alíquota IRRF</t>
  </si>
  <si>
    <t>Parcela a Deduzir</t>
  </si>
  <si>
    <t xml:space="preserve"> IRPF a pagar</t>
  </si>
  <si>
    <t>Salario Pagar</t>
  </si>
  <si>
    <t>INSS a recolher</t>
  </si>
  <si>
    <t>Base INSS (Empresa)</t>
  </si>
  <si>
    <t>FAPS</t>
  </si>
  <si>
    <t>SAT</t>
  </si>
  <si>
    <t>Base FGTS</t>
  </si>
  <si>
    <t>Prov. 13 Sal</t>
  </si>
  <si>
    <t>Prov. Férias + 1/ Férias</t>
  </si>
  <si>
    <t>Base (13. Sal)</t>
  </si>
  <si>
    <t>Base (Férias)</t>
  </si>
  <si>
    <t>RESUMO DA FOLHA</t>
  </si>
  <si>
    <t>Totais Proventos</t>
  </si>
  <si>
    <t>Salário Família</t>
  </si>
  <si>
    <t>DSR s/ Horas Extras</t>
  </si>
  <si>
    <t>Totais Descontos</t>
  </si>
  <si>
    <t>Faltas</t>
  </si>
  <si>
    <t>DSR s/ Faltas</t>
  </si>
  <si>
    <t>INSS</t>
  </si>
  <si>
    <t>IRRF</t>
  </si>
  <si>
    <t>Adiantamento</t>
  </si>
  <si>
    <t>Provisões</t>
  </si>
  <si>
    <t xml:space="preserve"> 13 Salario </t>
  </si>
  <si>
    <t xml:space="preserve"> Férias + 1/3 </t>
  </si>
  <si>
    <t xml:space="preserve"> FGTS s/ 13 Sal </t>
  </si>
  <si>
    <t xml:space="preserve"> INSS (P) s/ 13 Sal </t>
  </si>
  <si>
    <t xml:space="preserve"> FGTS s/ Férias+1/3 </t>
  </si>
  <si>
    <t xml:space="preserve"> INSS (P) s/ Férias+1/3 </t>
  </si>
  <si>
    <t>Segurados</t>
  </si>
  <si>
    <t>Base INSS Empresa</t>
  </si>
  <si>
    <t>FPAS (%)</t>
  </si>
  <si>
    <t>SAT (%)</t>
  </si>
  <si>
    <t>Terceiros (%)</t>
  </si>
  <si>
    <t>Total INSS</t>
  </si>
  <si>
    <t>Números de Horas Extras</t>
  </si>
  <si>
    <t>Cálculo das Faltas</t>
  </si>
  <si>
    <t>Alíquotas FTGS</t>
  </si>
  <si>
    <t>Alíquotas INSS (E)</t>
  </si>
  <si>
    <t>FGTS s/ Prov.</t>
  </si>
  <si>
    <t>INSS (p) s/ Prov.</t>
  </si>
  <si>
    <t>PROVENTOS</t>
  </si>
  <si>
    <t>D: Salários (DRE)</t>
  </si>
  <si>
    <t>Horas mensais (25 dias úteis x 8h por dia)</t>
  </si>
  <si>
    <t>Salário/hora</t>
  </si>
  <si>
    <t>acréscimo</t>
  </si>
  <si>
    <t>horas extras</t>
  </si>
  <si>
    <t>Total das HE</t>
  </si>
  <si>
    <t>EXERCÍCIO 3</t>
  </si>
  <si>
    <t>EXERCÍCIO 2</t>
  </si>
  <si>
    <t>EXERCÍCIO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</si>
</sst>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 val="singleAccounting"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5">
    <xf numFmtId="0" fontId="0" fillId="0" borderId="0" xfId="0"/>
    <xf numFmtId="0" fontId="3" fillId="0" borderId="0" xfId="0" applyFont="1" applyFill="1" applyBorder="1"/>
    <xf numFmtId="43" fontId="4" fillId="0" borderId="0" xfId="1" applyFont="1" applyFill="1" applyBorder="1"/>
    <xf numFmtId="43" fontId="4" fillId="0" borderId="0" xfId="1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8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43" fontId="3" fillId="0" borderId="0" xfId="1" applyFont="1" applyFill="1" applyBorder="1"/>
    <xf numFmtId="0" fontId="7" fillId="0" borderId="0" xfId="0" applyFont="1" applyAlignment="1">
      <alignment vertical="center"/>
    </xf>
    <xf numFmtId="4" fontId="4" fillId="0" borderId="0" xfId="0" applyNumberFormat="1" applyFont="1" applyFill="1"/>
    <xf numFmtId="0" fontId="3" fillId="0" borderId="0" xfId="0" applyFont="1" applyFill="1"/>
    <xf numFmtId="43" fontId="3" fillId="0" borderId="0" xfId="1" applyFont="1" applyFill="1"/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3" fontId="3" fillId="0" borderId="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10" fontId="4" fillId="0" borderId="0" xfId="0" applyNumberFormat="1" applyFont="1" applyFill="1"/>
    <xf numFmtId="43" fontId="4" fillId="0" borderId="1" xfId="1" applyFont="1" applyFill="1" applyBorder="1"/>
    <xf numFmtId="43" fontId="3" fillId="0" borderId="1" xfId="0" applyNumberFormat="1" applyFont="1" applyFill="1" applyBorder="1"/>
    <xf numFmtId="0" fontId="9" fillId="0" borderId="0" xfId="0" applyFont="1"/>
    <xf numFmtId="0" fontId="3" fillId="0" borderId="2" xfId="0" applyFont="1" applyFill="1" applyBorder="1"/>
    <xf numFmtId="43" fontId="4" fillId="0" borderId="2" xfId="1" applyFont="1" applyFill="1" applyBorder="1"/>
    <xf numFmtId="0" fontId="3" fillId="0" borderId="3" xfId="0" applyFont="1" applyFill="1" applyBorder="1"/>
    <xf numFmtId="43" fontId="4" fillId="0" borderId="3" xfId="1" applyFont="1" applyFill="1" applyBorder="1"/>
    <xf numFmtId="43" fontId="3" fillId="0" borderId="3" xfId="1" applyFont="1" applyFill="1" applyBorder="1"/>
    <xf numFmtId="43" fontId="3" fillId="0" borderId="2" xfId="1" applyFont="1" applyFill="1" applyBorder="1"/>
    <xf numFmtId="0" fontId="4" fillId="0" borderId="3" xfId="0" applyFont="1" applyFill="1" applyBorder="1"/>
    <xf numFmtId="0" fontId="6" fillId="0" borderId="0" xfId="0" applyFont="1" applyBorder="1"/>
    <xf numFmtId="4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9" fillId="0" borderId="0" xfId="0" applyFont="1" applyBorder="1"/>
    <xf numFmtId="43" fontId="6" fillId="0" borderId="0" xfId="0" applyNumberFormat="1" applyFont="1" applyBorder="1" applyAlignment="1">
      <alignment horizontal="right" vertical="center"/>
    </xf>
    <xf numFmtId="43" fontId="5" fillId="4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10" fillId="2" borderId="3" xfId="3" applyNumberFormat="1" applyFont="1" applyBorder="1"/>
    <xf numFmtId="43" fontId="11" fillId="0" borderId="3" xfId="1" applyFont="1" applyFill="1" applyBorder="1"/>
    <xf numFmtId="0" fontId="12" fillId="0" borderId="0" xfId="0" applyFont="1"/>
    <xf numFmtId="9" fontId="4" fillId="0" borderId="0" xfId="2" applyFont="1" applyFill="1" applyBorder="1"/>
    <xf numFmtId="164" fontId="4" fillId="0" borderId="0" xfId="2" applyNumberFormat="1" applyFont="1" applyFill="1"/>
    <xf numFmtId="164" fontId="3" fillId="0" borderId="1" xfId="2" applyNumberFormat="1" applyFont="1" applyFill="1" applyBorder="1"/>
    <xf numFmtId="164" fontId="3" fillId="0" borderId="0" xfId="2" applyNumberFormat="1" applyFont="1" applyFill="1"/>
    <xf numFmtId="43" fontId="13" fillId="5" borderId="3" xfId="3" applyNumberFormat="1" applyFont="1" applyFill="1" applyBorder="1"/>
    <xf numFmtId="43" fontId="4" fillId="3" borderId="0" xfId="1" applyFont="1" applyFill="1"/>
    <xf numFmtId="0" fontId="6" fillId="0" borderId="0" xfId="0" applyFont="1" applyBorder="1"/>
    <xf numFmtId="43" fontId="4" fillId="3" borderId="2" xfId="1" applyFont="1" applyFill="1" applyBorder="1"/>
    <xf numFmtId="43" fontId="4" fillId="3" borderId="0" xfId="1" applyFont="1" applyFill="1" applyBorder="1"/>
    <xf numFmtId="0" fontId="7" fillId="3" borderId="0" xfId="0" applyFont="1" applyFill="1" applyAlignment="1">
      <alignment vertical="center"/>
    </xf>
    <xf numFmtId="0" fontId="9" fillId="3" borderId="0" xfId="0" applyFont="1" applyFill="1" applyBorder="1"/>
    <xf numFmtId="0" fontId="9" fillId="3" borderId="0" xfId="0" applyFont="1" applyFill="1"/>
    <xf numFmtId="0" fontId="6" fillId="3" borderId="0" xfId="0" applyFont="1" applyFill="1" applyBorder="1" applyAlignment="1">
      <alignment vertical="center"/>
    </xf>
    <xf numFmtId="0" fontId="4" fillId="3" borderId="0" xfId="0" applyFont="1" applyFill="1"/>
    <xf numFmtId="43" fontId="3" fillId="0" borderId="0" xfId="1" applyNumberFormat="1" applyFont="1" applyFill="1" applyBorder="1"/>
    <xf numFmtId="43" fontId="4" fillId="0" borderId="0" xfId="0" applyNumberFormat="1" applyFont="1" applyFill="1"/>
    <xf numFmtId="9" fontId="4" fillId="0" borderId="0" xfId="1" applyNumberFormat="1" applyFont="1" applyFill="1" applyBorder="1"/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/>
    </xf>
    <xf numFmtId="43" fontId="9" fillId="0" borderId="0" xfId="0" applyNumberFormat="1" applyFont="1" applyBorder="1"/>
    <xf numFmtId="0" fontId="6" fillId="0" borderId="0" xfId="0" applyFont="1" applyBorder="1"/>
    <xf numFmtId="0" fontId="3" fillId="0" borderId="29" xfId="0" applyFont="1" applyFill="1" applyBorder="1" applyAlignment="1">
      <alignment horizontal="center"/>
    </xf>
  </cellXfs>
  <cellStyles count="4">
    <cellStyle name="Ênfase5" xfId="3" builtinId="45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tabSelected="1" zoomScale="130" zoomScaleNormal="130" workbookViewId="0">
      <selection activeCell="B2" sqref="B2"/>
    </sheetView>
  </sheetViews>
  <sheetFormatPr defaultRowHeight="10.5" x14ac:dyDescent="0.15"/>
  <cols>
    <col min="1" max="1" width="3.140625" style="4" customWidth="1"/>
    <col min="2" max="2" width="26.140625" style="5" bestFit="1" customWidth="1"/>
    <col min="3" max="3" width="16.5703125" style="2" bestFit="1" customWidth="1"/>
    <col min="4" max="4" width="7.85546875" style="2" customWidth="1"/>
    <col min="5" max="5" width="11.5703125" style="2" bestFit="1" customWidth="1"/>
    <col min="6" max="6" width="9.28515625" style="2" bestFit="1" customWidth="1"/>
    <col min="7" max="7" width="3.42578125" style="3" customWidth="1"/>
    <col min="8" max="8" width="20.140625" style="4" bestFit="1" customWidth="1"/>
    <col min="9" max="9" width="6.85546875" style="73" bestFit="1" customWidth="1"/>
    <col min="10" max="10" width="9.85546875" style="3" bestFit="1" customWidth="1"/>
    <col min="11" max="11" width="3" style="4" customWidth="1"/>
    <col min="12" max="12" width="28.42578125" style="4" bestFit="1" customWidth="1"/>
    <col min="13" max="13" width="9.85546875" style="3" bestFit="1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5.855468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5" customHeight="1" x14ac:dyDescent="0.15">
      <c r="B1" s="94" t="s">
        <v>134</v>
      </c>
      <c r="C1" s="94"/>
      <c r="D1" s="94"/>
      <c r="E1" s="94"/>
      <c r="F1" s="94"/>
    </row>
    <row r="2" spans="2:22" ht="10.5" customHeight="1" x14ac:dyDescent="0.2">
      <c r="B2" s="71" t="s">
        <v>125</v>
      </c>
      <c r="D2" s="4"/>
      <c r="H2" s="15" t="s">
        <v>51</v>
      </c>
    </row>
    <row r="3" spans="2:22" ht="11.25" thickBot="1" x14ac:dyDescent="0.2">
      <c r="B3" s="5" t="s">
        <v>23</v>
      </c>
      <c r="D3" s="4"/>
      <c r="F3" s="2">
        <v>6500</v>
      </c>
      <c r="H3" s="4" t="s">
        <v>37</v>
      </c>
      <c r="J3" s="3">
        <f>F5</f>
        <v>6500</v>
      </c>
      <c r="L3" s="6" t="s">
        <v>0</v>
      </c>
      <c r="M3" s="7" t="s">
        <v>1</v>
      </c>
      <c r="O3" s="8" t="s">
        <v>96</v>
      </c>
      <c r="P3" s="61"/>
      <c r="T3" s="10" t="s">
        <v>52</v>
      </c>
      <c r="U3" s="10" t="s">
        <v>63</v>
      </c>
    </row>
    <row r="4" spans="2:22" x14ac:dyDescent="0.15">
      <c r="B4" s="5" t="s">
        <v>26</v>
      </c>
      <c r="D4" s="4"/>
      <c r="F4" s="2">
        <v>0</v>
      </c>
      <c r="H4" s="4" t="s">
        <v>43</v>
      </c>
      <c r="J4" s="3">
        <f>F22</f>
        <v>960.22727272727275</v>
      </c>
      <c r="L4" s="4" t="s">
        <v>126</v>
      </c>
      <c r="M4" s="3">
        <f>J12</f>
        <v>6365.075757575758</v>
      </c>
      <c r="O4" s="8"/>
      <c r="P4" s="93"/>
      <c r="T4" s="10" t="s">
        <v>64</v>
      </c>
      <c r="U4" s="11">
        <v>0.08</v>
      </c>
    </row>
    <row r="5" spans="2:22" ht="13.5" thickBot="1" x14ac:dyDescent="0.25">
      <c r="B5" s="56" t="s">
        <v>24</v>
      </c>
      <c r="C5" s="57"/>
      <c r="D5" s="57"/>
      <c r="E5" s="57"/>
      <c r="F5" s="76">
        <f>SUM(F3:F4)</f>
        <v>6500</v>
      </c>
      <c r="H5" s="4" t="s">
        <v>44</v>
      </c>
      <c r="J5" s="3">
        <f>F27</f>
        <v>76.818181818181813</v>
      </c>
      <c r="L5" s="4" t="s">
        <v>3</v>
      </c>
      <c r="M5" s="3">
        <f>J14</f>
        <v>608.44410000000005</v>
      </c>
      <c r="O5" s="8" t="s">
        <v>97</v>
      </c>
      <c r="P5" s="93"/>
      <c r="T5" s="10" t="s">
        <v>65</v>
      </c>
      <c r="U5" s="11">
        <v>0.09</v>
      </c>
    </row>
    <row r="6" spans="2:22" x14ac:dyDescent="0.15">
      <c r="L6" s="4" t="s">
        <v>4</v>
      </c>
      <c r="O6" s="13" t="s">
        <v>23</v>
      </c>
      <c r="P6" s="62">
        <f>F5</f>
        <v>6500</v>
      </c>
      <c r="T6" s="10" t="s">
        <v>66</v>
      </c>
      <c r="U6" s="11">
        <v>0.11</v>
      </c>
      <c r="V6" s="14">
        <v>5531.31</v>
      </c>
    </row>
    <row r="7" spans="2:22" x14ac:dyDescent="0.15">
      <c r="B7" s="54" t="s">
        <v>25</v>
      </c>
      <c r="C7" s="55"/>
      <c r="D7" s="55">
        <f>F5</f>
        <v>6500</v>
      </c>
      <c r="E7" s="59">
        <f>D7/D8</f>
        <v>216.66666666666666</v>
      </c>
      <c r="H7" s="15" t="s">
        <v>38</v>
      </c>
      <c r="L7" s="4" t="s">
        <v>5</v>
      </c>
      <c r="M7" s="3">
        <f>J21</f>
        <v>661.57645583333363</v>
      </c>
      <c r="O7" s="13" t="s">
        <v>98</v>
      </c>
      <c r="P7" s="63"/>
      <c r="V7" s="4">
        <f>V6*0.11</f>
        <v>608.44410000000005</v>
      </c>
    </row>
    <row r="8" spans="2:22" ht="11.25" thickBot="1" x14ac:dyDescent="0.2">
      <c r="B8" s="60"/>
      <c r="C8" s="57"/>
      <c r="D8" s="57">
        <v>30</v>
      </c>
      <c r="E8" s="57"/>
      <c r="H8" s="4" t="s">
        <v>46</v>
      </c>
      <c r="J8" s="3">
        <f>F30</f>
        <v>88.63636363636364</v>
      </c>
      <c r="L8" s="15" t="s">
        <v>6</v>
      </c>
      <c r="M8" s="16">
        <f>M4-M5+M6-M7</f>
        <v>5095.0552017424243</v>
      </c>
      <c r="O8" s="13" t="s">
        <v>43</v>
      </c>
      <c r="P8" s="62">
        <f>J4</f>
        <v>960.22727272727275</v>
      </c>
    </row>
    <row r="9" spans="2:22" ht="11.25" thickBot="1" x14ac:dyDescent="0.2">
      <c r="H9" s="4" t="s">
        <v>47</v>
      </c>
      <c r="J9" s="3">
        <f>F34</f>
        <v>433.33333333333331</v>
      </c>
      <c r="O9" s="13" t="s">
        <v>99</v>
      </c>
      <c r="P9" s="62">
        <f>J5</f>
        <v>76.818181818181813</v>
      </c>
    </row>
    <row r="10" spans="2:22" x14ac:dyDescent="0.15">
      <c r="B10" s="54" t="s">
        <v>119</v>
      </c>
      <c r="C10" s="55"/>
      <c r="D10" s="55" t="s">
        <v>29</v>
      </c>
      <c r="E10" s="79">
        <v>20</v>
      </c>
      <c r="H10" s="4" t="s">
        <v>48</v>
      </c>
      <c r="J10" s="3">
        <f>F32+F36</f>
        <v>650</v>
      </c>
      <c r="L10" s="15" t="s">
        <v>7</v>
      </c>
      <c r="M10" s="3">
        <f>J33</f>
        <v>509.20606060606065</v>
      </c>
      <c r="O10" s="9"/>
      <c r="P10" s="63"/>
      <c r="T10" s="17" t="s">
        <v>67</v>
      </c>
      <c r="U10" s="17" t="s">
        <v>68</v>
      </c>
      <c r="V10" s="18" t="s">
        <v>69</v>
      </c>
    </row>
    <row r="11" spans="2:22" ht="11.25" thickBot="1" x14ac:dyDescent="0.2">
      <c r="B11" s="5" t="s">
        <v>28</v>
      </c>
      <c r="D11" s="72">
        <v>0.5</v>
      </c>
      <c r="E11" s="2">
        <v>15</v>
      </c>
      <c r="L11" s="4" t="s">
        <v>8</v>
      </c>
      <c r="M11" s="3">
        <f>M10</f>
        <v>509.20606060606065</v>
      </c>
      <c r="O11" s="9"/>
      <c r="P11" s="61"/>
      <c r="T11" s="19"/>
      <c r="U11" s="19"/>
      <c r="V11" s="20" t="s">
        <v>70</v>
      </c>
    </row>
    <row r="12" spans="2:22" ht="11.25" thickBot="1" x14ac:dyDescent="0.2">
      <c r="B12" s="5" t="s">
        <v>28</v>
      </c>
      <c r="D12" s="72">
        <v>1</v>
      </c>
      <c r="E12" s="2">
        <v>5</v>
      </c>
      <c r="H12" s="21" t="s">
        <v>49</v>
      </c>
      <c r="I12" s="74"/>
      <c r="J12" s="22">
        <f>SUM(J3:J5)-SUM(J8:J10)</f>
        <v>6365.075757575758</v>
      </c>
      <c r="O12" s="8" t="s">
        <v>100</v>
      </c>
      <c r="P12" s="61"/>
      <c r="T12" s="19" t="s">
        <v>71</v>
      </c>
      <c r="U12" s="23" t="s">
        <v>72</v>
      </c>
      <c r="V12" s="24" t="s">
        <v>72</v>
      </c>
    </row>
    <row r="13" spans="2:22" ht="11.25" thickBot="1" x14ac:dyDescent="0.2">
      <c r="H13" s="4" t="s">
        <v>63</v>
      </c>
      <c r="I13" s="73">
        <f>U6</f>
        <v>0.11</v>
      </c>
      <c r="L13" s="15" t="s">
        <v>9</v>
      </c>
      <c r="M13" s="3">
        <f>J40</f>
        <v>1731.3006060606062</v>
      </c>
      <c r="O13" s="13" t="s">
        <v>101</v>
      </c>
      <c r="P13" s="62">
        <f>J9+J8</f>
        <v>521.969696969697</v>
      </c>
      <c r="R13" s="5">
        <f>0.075*1903</f>
        <v>142.72499999999999</v>
      </c>
      <c r="T13" s="19" t="s">
        <v>73</v>
      </c>
      <c r="U13" s="23">
        <v>7.5</v>
      </c>
      <c r="V13" s="24">
        <v>142.80000000000001</v>
      </c>
    </row>
    <row r="14" spans="2:22" ht="11.25" thickBot="1" x14ac:dyDescent="0.2">
      <c r="B14" s="1"/>
      <c r="C14" s="5"/>
      <c r="D14" s="5"/>
      <c r="E14" s="5"/>
      <c r="F14" s="5"/>
      <c r="H14" s="4" t="s">
        <v>87</v>
      </c>
      <c r="J14" s="3">
        <f>U6*V6</f>
        <v>608.44410000000005</v>
      </c>
      <c r="L14" s="4" t="s">
        <v>10</v>
      </c>
      <c r="M14" s="3">
        <f>M13</f>
        <v>1731.3006060606062</v>
      </c>
      <c r="O14" s="13" t="s">
        <v>102</v>
      </c>
      <c r="P14" s="62">
        <f>J10</f>
        <v>650</v>
      </c>
      <c r="T14" s="19" t="s">
        <v>74</v>
      </c>
      <c r="U14" s="23">
        <v>15</v>
      </c>
      <c r="V14" s="24">
        <v>354.8</v>
      </c>
    </row>
    <row r="15" spans="2:22" ht="11.25" thickBot="1" x14ac:dyDescent="0.2">
      <c r="B15" s="1" t="s">
        <v>27</v>
      </c>
      <c r="H15" s="4" t="s">
        <v>81</v>
      </c>
      <c r="I15" s="77">
        <v>1</v>
      </c>
      <c r="J15" s="3">
        <f>V21*I15</f>
        <v>189.59</v>
      </c>
      <c r="O15" s="13" t="s">
        <v>103</v>
      </c>
      <c r="P15" s="62">
        <f>J14</f>
        <v>608.44410000000005</v>
      </c>
      <c r="T15" s="19" t="s">
        <v>75</v>
      </c>
      <c r="U15" s="23">
        <v>22.5</v>
      </c>
      <c r="V15" s="24">
        <v>636.13</v>
      </c>
    </row>
    <row r="16" spans="2:22" ht="11.25" thickBot="1" x14ac:dyDescent="0.2">
      <c r="B16" s="5" t="s">
        <v>30</v>
      </c>
      <c r="D16" s="2">
        <f>D7</f>
        <v>6500</v>
      </c>
      <c r="E16" s="2">
        <f>D16/D17</f>
        <v>29.545454545454543</v>
      </c>
      <c r="L16" s="15" t="s">
        <v>11</v>
      </c>
      <c r="O16" s="13" t="s">
        <v>104</v>
      </c>
      <c r="P16" s="62">
        <f>J21</f>
        <v>661.57645583333363</v>
      </c>
      <c r="T16" s="25" t="s">
        <v>76</v>
      </c>
      <c r="U16" s="26">
        <v>0.27500000000000002</v>
      </c>
      <c r="V16" s="27">
        <v>869.36</v>
      </c>
    </row>
    <row r="17" spans="2:22" ht="11.25" thickBot="1" x14ac:dyDescent="0.2">
      <c r="B17" s="5" t="s">
        <v>127</v>
      </c>
      <c r="D17" s="2">
        <f>25*8.8</f>
        <v>220.00000000000003</v>
      </c>
      <c r="H17" s="15" t="s">
        <v>82</v>
      </c>
      <c r="I17" s="75"/>
      <c r="J17" s="16">
        <f>J12-J14-J15</f>
        <v>5567.0416575757581</v>
      </c>
      <c r="L17" s="4" t="s">
        <v>12</v>
      </c>
      <c r="M17" s="3">
        <f>J44</f>
        <v>707.23063973063972</v>
      </c>
      <c r="O17" s="13" t="s">
        <v>105</v>
      </c>
      <c r="P17" s="63"/>
    </row>
    <row r="18" spans="2:22" x14ac:dyDescent="0.15">
      <c r="B18" s="5" t="s">
        <v>31</v>
      </c>
      <c r="H18" s="4" t="s">
        <v>83</v>
      </c>
      <c r="I18" s="73">
        <f>U16</f>
        <v>0.27500000000000002</v>
      </c>
      <c r="J18" s="3">
        <f>J17*I18</f>
        <v>1530.9364558333336</v>
      </c>
      <c r="L18" s="4" t="s">
        <v>13</v>
      </c>
      <c r="M18" s="3">
        <f>M17</f>
        <v>707.23063973063972</v>
      </c>
      <c r="O18" s="9"/>
      <c r="P18" s="63"/>
      <c r="T18" s="18" t="s">
        <v>77</v>
      </c>
      <c r="U18" s="28"/>
      <c r="V18" s="29" t="s">
        <v>78</v>
      </c>
    </row>
    <row r="19" spans="2:22" ht="12.75" x14ac:dyDescent="0.3">
      <c r="C19" s="91" t="s">
        <v>128</v>
      </c>
      <c r="D19" s="91" t="s">
        <v>129</v>
      </c>
      <c r="E19" s="91" t="s">
        <v>130</v>
      </c>
      <c r="F19" s="91" t="s">
        <v>24</v>
      </c>
      <c r="O19" s="9"/>
      <c r="P19" s="63"/>
      <c r="T19" s="89"/>
      <c r="U19" s="90"/>
      <c r="V19" s="29"/>
    </row>
    <row r="20" spans="2:22" ht="11.25" thickBot="1" x14ac:dyDescent="0.2">
      <c r="B20" s="5" t="str">
        <f>B11</f>
        <v>Fator de Acresc.</v>
      </c>
      <c r="C20" s="2">
        <f>E16</f>
        <v>29.545454545454543</v>
      </c>
      <c r="D20" s="88">
        <f>1+D11</f>
        <v>1.5</v>
      </c>
      <c r="E20" s="2">
        <f>E11</f>
        <v>15</v>
      </c>
      <c r="F20" s="2">
        <f>C20*D20*E20</f>
        <v>664.77272727272725</v>
      </c>
      <c r="H20" s="4" t="s">
        <v>84</v>
      </c>
      <c r="J20" s="3">
        <f>V16</f>
        <v>869.36</v>
      </c>
      <c r="O20" s="30" t="s">
        <v>106</v>
      </c>
      <c r="P20" s="61"/>
      <c r="T20" s="20"/>
      <c r="U20" s="31"/>
      <c r="V20" s="23" t="s">
        <v>79</v>
      </c>
    </row>
    <row r="21" spans="2:22" ht="21.75" thickBot="1" x14ac:dyDescent="0.2">
      <c r="B21" s="5" t="str">
        <f>B12</f>
        <v>Fator de Acresc.</v>
      </c>
      <c r="C21" s="2">
        <f>E16</f>
        <v>29.545454545454543</v>
      </c>
      <c r="D21" s="2">
        <f>1+D12</f>
        <v>2</v>
      </c>
      <c r="E21" s="2">
        <f>E12</f>
        <v>5</v>
      </c>
      <c r="F21" s="2">
        <f>C21*D21*E21</f>
        <v>295.45454545454544</v>
      </c>
      <c r="H21" s="21" t="s">
        <v>85</v>
      </c>
      <c r="I21" s="74"/>
      <c r="J21" s="22">
        <f>J18-J20</f>
        <v>661.57645583333363</v>
      </c>
      <c r="L21" s="4" t="s">
        <v>14</v>
      </c>
      <c r="M21" s="3">
        <f>J45</f>
        <v>56.578451178451182</v>
      </c>
      <c r="O21" s="13" t="s">
        <v>107</v>
      </c>
      <c r="P21" s="62">
        <f>J50</f>
        <v>530.42297979797979</v>
      </c>
      <c r="T21" s="24" t="s">
        <v>80</v>
      </c>
      <c r="U21" s="32"/>
      <c r="V21" s="23">
        <v>189.59</v>
      </c>
    </row>
    <row r="22" spans="2:22" ht="13.5" thickBot="1" x14ac:dyDescent="0.25">
      <c r="B22" s="1" t="s">
        <v>131</v>
      </c>
      <c r="C22" s="12"/>
      <c r="D22" s="12"/>
      <c r="E22" s="12"/>
      <c r="F22" s="69">
        <f>SUM(F20:F21)</f>
        <v>960.22727272727275</v>
      </c>
      <c r="L22" s="4" t="s">
        <v>15</v>
      </c>
      <c r="M22" s="3">
        <f>M21</f>
        <v>56.578451178451182</v>
      </c>
      <c r="O22" s="13" t="s">
        <v>108</v>
      </c>
      <c r="P22" s="62">
        <f>J44</f>
        <v>707.23063973063972</v>
      </c>
    </row>
    <row r="23" spans="2:22" ht="11.25" thickBot="1" x14ac:dyDescent="0.2">
      <c r="O23" s="13"/>
      <c r="P23" s="63"/>
      <c r="T23" s="33" t="s">
        <v>52</v>
      </c>
      <c r="U23" s="34" t="s">
        <v>53</v>
      </c>
      <c r="V23" s="34" t="s">
        <v>54</v>
      </c>
    </row>
    <row r="24" spans="2:22" ht="11.25" thickBot="1" x14ac:dyDescent="0.2">
      <c r="B24" s="5" t="s">
        <v>40</v>
      </c>
      <c r="C24" s="2" t="s">
        <v>41</v>
      </c>
      <c r="D24" s="2">
        <f>F22</f>
        <v>960.22727272727275</v>
      </c>
      <c r="E24" s="86">
        <f>D24/D25</f>
        <v>38.409090909090907</v>
      </c>
      <c r="H24" s="4" t="str">
        <f>H12</f>
        <v>Base INSS</v>
      </c>
      <c r="J24" s="3">
        <f t="shared" ref="J24" si="0">J12</f>
        <v>6365.075757575758</v>
      </c>
      <c r="L24" s="4" t="s">
        <v>16</v>
      </c>
      <c r="M24" s="3">
        <f>J46</f>
        <v>192.36673400673402</v>
      </c>
      <c r="O24" s="13" t="s">
        <v>109</v>
      </c>
      <c r="P24" s="62">
        <f>J51</f>
        <v>42.433838383838385</v>
      </c>
      <c r="T24" s="35" t="s">
        <v>55</v>
      </c>
      <c r="U24" s="36" t="s">
        <v>56</v>
      </c>
      <c r="V24" s="37">
        <v>0.2</v>
      </c>
    </row>
    <row r="25" spans="2:22" ht="11.25" thickBot="1" x14ac:dyDescent="0.2">
      <c r="C25" s="2" t="s">
        <v>42</v>
      </c>
      <c r="D25" s="2">
        <v>25</v>
      </c>
      <c r="H25" s="4" t="str">
        <f>H14</f>
        <v>INSS a recolher</v>
      </c>
      <c r="J25" s="3">
        <f t="shared" ref="J25" si="1">J14</f>
        <v>608.44410000000005</v>
      </c>
      <c r="L25" s="4" t="s">
        <v>15</v>
      </c>
      <c r="M25" s="3">
        <f>M24</f>
        <v>192.36673400673402</v>
      </c>
      <c r="O25" s="13" t="s">
        <v>110</v>
      </c>
      <c r="P25" s="62">
        <f>J52</f>
        <v>144.2750505050505</v>
      </c>
      <c r="T25" s="38" t="s">
        <v>57</v>
      </c>
      <c r="U25" s="39" t="s">
        <v>58</v>
      </c>
      <c r="V25" s="40">
        <v>0.03</v>
      </c>
    </row>
    <row r="26" spans="2:22" x14ac:dyDescent="0.15">
      <c r="H26" s="4" t="str">
        <f>H21</f>
        <v xml:space="preserve"> IRPF a pagar</v>
      </c>
      <c r="J26" s="3">
        <f t="shared" ref="J26" si="2">J21</f>
        <v>661.57645583333363</v>
      </c>
      <c r="O26" s="13"/>
      <c r="P26" s="63"/>
      <c r="T26" s="41" t="s">
        <v>59</v>
      </c>
      <c r="U26" s="42" t="s">
        <v>60</v>
      </c>
      <c r="V26" s="43">
        <v>1.4999999999999999E-2</v>
      </c>
    </row>
    <row r="27" spans="2:22" ht="17.25" customHeight="1" thickBot="1" x14ac:dyDescent="0.25">
      <c r="B27" s="56" t="s">
        <v>50</v>
      </c>
      <c r="C27" s="57" t="s">
        <v>45</v>
      </c>
      <c r="D27" s="70">
        <v>2</v>
      </c>
      <c r="E27" s="57">
        <f>E24</f>
        <v>38.409090909090907</v>
      </c>
      <c r="F27" s="69">
        <f>D27*E27</f>
        <v>76.818181818181813</v>
      </c>
      <c r="H27" s="22" t="s">
        <v>86</v>
      </c>
      <c r="I27" s="74"/>
      <c r="J27" s="22">
        <f>J24-J25-J26</f>
        <v>5095.0552017424243</v>
      </c>
      <c r="O27" s="13" t="s">
        <v>111</v>
      </c>
      <c r="P27" s="62">
        <f>J45</f>
        <v>56.578451178451182</v>
      </c>
      <c r="T27" s="44"/>
      <c r="U27" s="45" t="s">
        <v>61</v>
      </c>
      <c r="V27" s="46">
        <v>2E-3</v>
      </c>
    </row>
    <row r="28" spans="2:22" ht="21.75" thickBot="1" x14ac:dyDescent="0.2">
      <c r="L28" s="15" t="s">
        <v>17</v>
      </c>
      <c r="O28" s="13" t="s">
        <v>112</v>
      </c>
      <c r="P28" s="62">
        <f>J46</f>
        <v>192.36673400673402</v>
      </c>
      <c r="T28" s="35"/>
      <c r="U28" s="47" t="s">
        <v>62</v>
      </c>
      <c r="V28" s="48">
        <v>2.5000000000000001E-2</v>
      </c>
    </row>
    <row r="29" spans="2:22" x14ac:dyDescent="0.15">
      <c r="B29" s="54" t="s">
        <v>120</v>
      </c>
      <c r="C29" s="55"/>
      <c r="D29" s="55" t="s">
        <v>35</v>
      </c>
      <c r="E29" s="55" t="s">
        <v>39</v>
      </c>
      <c r="F29" s="55"/>
      <c r="L29" s="4" t="s">
        <v>18</v>
      </c>
      <c r="M29" s="3">
        <f>J50</f>
        <v>530.42297979797979</v>
      </c>
      <c r="O29" s="49"/>
      <c r="P29" s="64"/>
      <c r="V29" s="50">
        <f>SUM(V26:V28)</f>
        <v>4.2000000000000003E-2</v>
      </c>
    </row>
    <row r="30" spans="2:22" x14ac:dyDescent="0.15">
      <c r="B30" s="5" t="s">
        <v>32</v>
      </c>
      <c r="C30" s="2">
        <f>D7</f>
        <v>6500</v>
      </c>
      <c r="D30" s="2">
        <f>C30/C31</f>
        <v>29.545454545454547</v>
      </c>
      <c r="E30" s="80">
        <v>3</v>
      </c>
      <c r="F30" s="2">
        <f>D30*E30</f>
        <v>88.63636363636364</v>
      </c>
      <c r="J30" s="4"/>
      <c r="L30" s="4" t="s">
        <v>19</v>
      </c>
      <c r="M30" s="3">
        <f>M29</f>
        <v>530.42297979797979</v>
      </c>
    </row>
    <row r="31" spans="2:22" ht="11.25" x14ac:dyDescent="0.2">
      <c r="C31" s="2">
        <v>220</v>
      </c>
      <c r="O31" s="8" t="s">
        <v>103</v>
      </c>
      <c r="P31" s="65"/>
      <c r="Q31" s="53"/>
      <c r="R31" s="65"/>
    </row>
    <row r="32" spans="2:22" ht="11.25" x14ac:dyDescent="0.2">
      <c r="B32" s="5" t="s">
        <v>34</v>
      </c>
      <c r="D32" s="2">
        <f>D34</f>
        <v>216.66666666666666</v>
      </c>
      <c r="E32" s="2">
        <v>1</v>
      </c>
      <c r="F32" s="2">
        <f>E32*D32</f>
        <v>216.66666666666666</v>
      </c>
      <c r="H32" s="15" t="s">
        <v>91</v>
      </c>
      <c r="J32" s="3">
        <f>J12</f>
        <v>6365.075757575758</v>
      </c>
      <c r="L32" s="4" t="s">
        <v>20</v>
      </c>
      <c r="M32" s="3">
        <f>J51</f>
        <v>42.433838383838385</v>
      </c>
      <c r="O32" s="13" t="s">
        <v>113</v>
      </c>
      <c r="P32" s="65"/>
      <c r="Q32" s="53"/>
      <c r="R32" s="62">
        <f>M5</f>
        <v>608.44410000000005</v>
      </c>
    </row>
    <row r="33" spans="2:18" ht="12" thickBot="1" x14ac:dyDescent="0.25">
      <c r="H33" s="4" t="s">
        <v>121</v>
      </c>
      <c r="I33" s="73">
        <v>0.08</v>
      </c>
      <c r="J33" s="51">
        <f>J32*I33</f>
        <v>509.20606060606065</v>
      </c>
      <c r="L33" s="4" t="s">
        <v>21</v>
      </c>
      <c r="M33" s="3">
        <f>M32</f>
        <v>42.433838383838385</v>
      </c>
      <c r="O33" s="13" t="s">
        <v>98</v>
      </c>
      <c r="P33" s="65"/>
      <c r="Q33" s="53"/>
      <c r="R33" s="68"/>
    </row>
    <row r="34" spans="2:18" ht="11.25" x14ac:dyDescent="0.2">
      <c r="B34" s="5" t="s">
        <v>33</v>
      </c>
      <c r="C34" s="2">
        <f>D16</f>
        <v>6500</v>
      </c>
      <c r="D34" s="2">
        <f>C34/C35</f>
        <v>216.66666666666666</v>
      </c>
      <c r="E34" s="2">
        <v>2</v>
      </c>
      <c r="F34" s="2">
        <f>D34*E34</f>
        <v>433.33333333333331</v>
      </c>
      <c r="J34" s="4"/>
      <c r="O34" s="53"/>
      <c r="P34" s="65"/>
      <c r="Q34" s="53"/>
      <c r="R34" s="63"/>
    </row>
    <row r="35" spans="2:18" ht="11.25" x14ac:dyDescent="0.2">
      <c r="C35" s="2">
        <f>D8</f>
        <v>30</v>
      </c>
      <c r="H35" s="15" t="s">
        <v>88</v>
      </c>
      <c r="J35" s="3">
        <f>J32</f>
        <v>6365.075757575758</v>
      </c>
      <c r="L35" s="4" t="s">
        <v>22</v>
      </c>
      <c r="M35" s="3">
        <f>J52</f>
        <v>144.2750505050505</v>
      </c>
      <c r="O35" s="13" t="s">
        <v>114</v>
      </c>
      <c r="P35" s="65"/>
      <c r="Q35" s="53"/>
      <c r="R35" s="68"/>
    </row>
    <row r="36" spans="2:18" ht="11.25" x14ac:dyDescent="0.2">
      <c r="B36" s="5" t="s">
        <v>34</v>
      </c>
      <c r="D36" s="2">
        <f>D34</f>
        <v>216.66666666666666</v>
      </c>
      <c r="E36" s="2">
        <v>2</v>
      </c>
      <c r="F36" s="2">
        <f>E36*D36</f>
        <v>433.33333333333331</v>
      </c>
      <c r="H36" s="4" t="s">
        <v>122</v>
      </c>
      <c r="L36" s="4" t="s">
        <v>21</v>
      </c>
      <c r="M36" s="3">
        <f>M35</f>
        <v>144.2750505050505</v>
      </c>
      <c r="O36" s="13" t="s">
        <v>115</v>
      </c>
      <c r="P36" s="66">
        <f>J37</f>
        <v>1273.0151515151517</v>
      </c>
      <c r="Q36" s="53"/>
      <c r="R36" s="62">
        <f>P36</f>
        <v>1273.0151515151517</v>
      </c>
    </row>
    <row r="37" spans="2:18" ht="13.5" thickBot="1" x14ac:dyDescent="0.25">
      <c r="B37" s="56" t="s">
        <v>36</v>
      </c>
      <c r="C37" s="58"/>
      <c r="D37" s="58"/>
      <c r="E37" s="58"/>
      <c r="F37" s="69">
        <f>SUM(F30:F36)</f>
        <v>1171.969696969697</v>
      </c>
      <c r="H37" s="4" t="s">
        <v>89</v>
      </c>
      <c r="I37" s="73">
        <f>V24</f>
        <v>0.2</v>
      </c>
      <c r="J37" s="3">
        <f>$J$32*I37</f>
        <v>1273.0151515151517</v>
      </c>
      <c r="O37" s="13" t="s">
        <v>116</v>
      </c>
      <c r="P37" s="66">
        <f t="shared" ref="P37:P38" si="3">J38</f>
        <v>190.95227272727274</v>
      </c>
      <c r="Q37" s="53"/>
      <c r="R37" s="62">
        <f t="shared" ref="R37:R39" si="4">P37</f>
        <v>190.95227272727274</v>
      </c>
    </row>
    <row r="38" spans="2:18" ht="11.25" x14ac:dyDescent="0.2">
      <c r="H38" s="4" t="s">
        <v>90</v>
      </c>
      <c r="I38" s="73">
        <f>V25</f>
        <v>0.03</v>
      </c>
      <c r="J38" s="3">
        <f t="shared" ref="J38:J39" si="5">$J$32*I38</f>
        <v>190.95227272727274</v>
      </c>
      <c r="O38" s="13" t="s">
        <v>117</v>
      </c>
      <c r="P38" s="66">
        <f t="shared" si="3"/>
        <v>267.33318181818186</v>
      </c>
      <c r="Q38" s="53"/>
      <c r="R38" s="62">
        <f t="shared" si="4"/>
        <v>267.33318181818186</v>
      </c>
    </row>
    <row r="39" spans="2:18" ht="11.25" x14ac:dyDescent="0.2">
      <c r="H39" s="4" t="s">
        <v>59</v>
      </c>
      <c r="I39" s="73">
        <f>SUM(V26:V28)</f>
        <v>4.2000000000000003E-2</v>
      </c>
      <c r="J39" s="3">
        <f t="shared" si="5"/>
        <v>267.33318181818186</v>
      </c>
      <c r="O39" s="49" t="s">
        <v>118</v>
      </c>
      <c r="P39" s="67">
        <f>SUM(P36:P38)</f>
        <v>1731.3006060606062</v>
      </c>
      <c r="Q39" s="53"/>
      <c r="R39" s="62">
        <f t="shared" si="4"/>
        <v>1731.3006060606062</v>
      </c>
    </row>
    <row r="40" spans="2:18" ht="11.25" thickBot="1" x14ac:dyDescent="0.2">
      <c r="H40" s="21" t="s">
        <v>24</v>
      </c>
      <c r="I40" s="74">
        <f>SUM(I37:I39)</f>
        <v>0.27200000000000002</v>
      </c>
      <c r="J40" s="52">
        <f>SUM(J37:J39)</f>
        <v>1731.3006060606062</v>
      </c>
    </row>
    <row r="41" spans="2:18" x14ac:dyDescent="0.15">
      <c r="J41" s="4"/>
    </row>
    <row r="43" spans="2:18" x14ac:dyDescent="0.15">
      <c r="H43" s="15" t="s">
        <v>95</v>
      </c>
      <c r="I43" s="75"/>
      <c r="J43" s="16">
        <f>J49</f>
        <v>6365.075757575758</v>
      </c>
    </row>
    <row r="44" spans="2:18" x14ac:dyDescent="0.15">
      <c r="H44" s="4" t="s">
        <v>93</v>
      </c>
      <c r="J44" s="3">
        <f>J43/9</f>
        <v>707.23063973063972</v>
      </c>
      <c r="K44" s="87"/>
      <c r="L44" s="87"/>
    </row>
    <row r="45" spans="2:18" x14ac:dyDescent="0.15">
      <c r="H45" s="4" t="s">
        <v>123</v>
      </c>
      <c r="I45" s="73">
        <f>I33</f>
        <v>0.08</v>
      </c>
      <c r="J45" s="3">
        <f>J44*I45</f>
        <v>56.578451178451182</v>
      </c>
    </row>
    <row r="46" spans="2:18" x14ac:dyDescent="0.15">
      <c r="H46" s="4" t="s">
        <v>124</v>
      </c>
      <c r="I46" s="73">
        <f>I40</f>
        <v>0.27200000000000002</v>
      </c>
      <c r="J46" s="3">
        <f>J44*I46</f>
        <v>192.36673400673402</v>
      </c>
    </row>
    <row r="48" spans="2:18" x14ac:dyDescent="0.15">
      <c r="J48" s="4"/>
    </row>
    <row r="49" spans="2:18" x14ac:dyDescent="0.15">
      <c r="H49" s="15" t="s">
        <v>94</v>
      </c>
      <c r="I49" s="75"/>
      <c r="J49" s="16">
        <f>J24</f>
        <v>6365.075757575758</v>
      </c>
    </row>
    <row r="50" spans="2:18" x14ac:dyDescent="0.15">
      <c r="H50" s="4" t="s">
        <v>92</v>
      </c>
      <c r="J50" s="3">
        <f>J49/12</f>
        <v>530.42297979797979</v>
      </c>
    </row>
    <row r="51" spans="2:18" x14ac:dyDescent="0.15">
      <c r="B51" s="4"/>
      <c r="C51" s="4"/>
      <c r="D51" s="4"/>
      <c r="E51" s="4"/>
      <c r="F51" s="4"/>
      <c r="G51" s="4"/>
      <c r="H51" s="4" t="s">
        <v>123</v>
      </c>
      <c r="I51" s="73">
        <f>I33</f>
        <v>0.08</v>
      </c>
      <c r="J51" s="3">
        <f>J50*I51</f>
        <v>42.433838383838385</v>
      </c>
      <c r="M51" s="4"/>
      <c r="P51" s="4"/>
      <c r="R51" s="4"/>
    </row>
    <row r="52" spans="2:18" x14ac:dyDescent="0.15">
      <c r="B52" s="4"/>
      <c r="C52" s="4"/>
      <c r="D52" s="4"/>
      <c r="E52" s="4"/>
      <c r="F52" s="4"/>
      <c r="G52" s="4"/>
      <c r="H52" s="4" t="s">
        <v>124</v>
      </c>
      <c r="I52" s="73">
        <f>I40</f>
        <v>0.27200000000000002</v>
      </c>
      <c r="J52" s="3">
        <f>J50*I52</f>
        <v>144.2750505050505</v>
      </c>
      <c r="M52" s="4"/>
      <c r="P52" s="4"/>
      <c r="R52" s="4"/>
    </row>
  </sheetData>
  <mergeCells count="2">
    <mergeCell ref="P4:P5"/>
    <mergeCell ref="B1:F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I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topLeftCell="B1" zoomScaleNormal="100" workbookViewId="0">
      <selection activeCell="B2" sqref="B2"/>
    </sheetView>
  </sheetViews>
  <sheetFormatPr defaultRowHeight="10.5" x14ac:dyDescent="0.15"/>
  <cols>
    <col min="1" max="1" width="3.140625" style="4" customWidth="1"/>
    <col min="2" max="2" width="26.140625" style="5" bestFit="1" customWidth="1"/>
    <col min="3" max="3" width="16.5703125" style="2" bestFit="1" customWidth="1"/>
    <col min="4" max="4" width="9.28515625" style="2" bestFit="1" customWidth="1"/>
    <col min="5" max="5" width="9" style="2" customWidth="1"/>
    <col min="6" max="6" width="9.28515625" style="2" bestFit="1" customWidth="1"/>
    <col min="7" max="7" width="3.42578125" style="3" customWidth="1"/>
    <col min="8" max="8" width="20.140625" style="4" bestFit="1" customWidth="1"/>
    <col min="9" max="9" width="7.5703125" style="73" bestFit="1" customWidth="1"/>
    <col min="10" max="10" width="11.28515625" style="3" bestFit="1" customWidth="1"/>
    <col min="11" max="11" width="4.28515625" style="4" customWidth="1"/>
    <col min="12" max="12" width="28.42578125" style="4" bestFit="1" customWidth="1"/>
    <col min="13" max="13" width="10.5703125" style="3" bestFit="1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5.855468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5" customHeight="1" x14ac:dyDescent="0.15">
      <c r="B1" s="94" t="s">
        <v>133</v>
      </c>
      <c r="C1" s="94"/>
      <c r="D1" s="94"/>
      <c r="E1" s="94"/>
      <c r="F1" s="94"/>
    </row>
    <row r="2" spans="2:22" ht="10.5" customHeight="1" x14ac:dyDescent="0.2">
      <c r="B2" s="71" t="s">
        <v>125</v>
      </c>
      <c r="D2" s="4"/>
      <c r="H2" s="15" t="s">
        <v>51</v>
      </c>
    </row>
    <row r="3" spans="2:22" ht="11.25" thickBot="1" x14ac:dyDescent="0.2">
      <c r="B3" s="5" t="s">
        <v>23</v>
      </c>
      <c r="D3" s="4"/>
      <c r="F3" s="2">
        <v>3575</v>
      </c>
      <c r="H3" s="4" t="s">
        <v>37</v>
      </c>
      <c r="J3" s="3">
        <f>F5</f>
        <v>3762.4</v>
      </c>
      <c r="L3" s="6" t="s">
        <v>0</v>
      </c>
      <c r="M3" s="7" t="s">
        <v>1</v>
      </c>
      <c r="O3" s="8" t="s">
        <v>96</v>
      </c>
      <c r="P3" s="78"/>
      <c r="T3" s="10" t="s">
        <v>52</v>
      </c>
      <c r="U3" s="10" t="s">
        <v>63</v>
      </c>
    </row>
    <row r="4" spans="2:22" x14ac:dyDescent="0.15">
      <c r="B4" s="5" t="s">
        <v>26</v>
      </c>
      <c r="D4" s="4"/>
      <c r="F4" s="2">
        <v>187.4</v>
      </c>
      <c r="H4" s="4" t="s">
        <v>43</v>
      </c>
      <c r="J4" s="3">
        <f>F21</f>
        <v>1026.1090909090908</v>
      </c>
      <c r="L4" s="4" t="s">
        <v>2</v>
      </c>
      <c r="M4" s="3">
        <f>J12</f>
        <v>4283.4353939393941</v>
      </c>
      <c r="O4" s="8"/>
      <c r="P4" s="93"/>
      <c r="T4" s="10" t="s">
        <v>64</v>
      </c>
      <c r="U4" s="11">
        <v>0.08</v>
      </c>
    </row>
    <row r="5" spans="2:22" ht="13.5" thickBot="1" x14ac:dyDescent="0.25">
      <c r="B5" s="56" t="s">
        <v>24</v>
      </c>
      <c r="C5" s="57"/>
      <c r="D5" s="57"/>
      <c r="E5" s="57"/>
      <c r="F5" s="76">
        <f>SUM(F3:F4)</f>
        <v>3762.4</v>
      </c>
      <c r="H5" s="4" t="s">
        <v>44</v>
      </c>
      <c r="J5" s="3">
        <f>F26</f>
        <v>82.088727272727269</v>
      </c>
      <c r="L5" s="4" t="s">
        <v>3</v>
      </c>
      <c r="M5" s="3">
        <f>J14</f>
        <v>471.17789333333337</v>
      </c>
      <c r="O5" s="8" t="s">
        <v>97</v>
      </c>
      <c r="P5" s="93"/>
      <c r="T5" s="10" t="s">
        <v>65</v>
      </c>
      <c r="U5" s="11">
        <v>0.09</v>
      </c>
    </row>
    <row r="6" spans="2:22" x14ac:dyDescent="0.15">
      <c r="L6" s="4" t="s">
        <v>4</v>
      </c>
      <c r="O6" s="13" t="s">
        <v>23</v>
      </c>
      <c r="P6" s="62">
        <f>F5</f>
        <v>3762.4</v>
      </c>
      <c r="T6" s="10" t="s">
        <v>66</v>
      </c>
      <c r="U6" s="11">
        <v>0.11</v>
      </c>
      <c r="V6" s="14">
        <v>5531.31</v>
      </c>
    </row>
    <row r="7" spans="2:22" x14ac:dyDescent="0.15">
      <c r="B7" s="54" t="s">
        <v>25</v>
      </c>
      <c r="C7" s="55"/>
      <c r="D7" s="55">
        <f>F5</f>
        <v>3762.4</v>
      </c>
      <c r="E7" s="59">
        <f>D7/D8</f>
        <v>125.41333333333334</v>
      </c>
      <c r="H7" s="15" t="s">
        <v>38</v>
      </c>
      <c r="L7" s="4" t="s">
        <v>5</v>
      </c>
      <c r="M7" s="3">
        <f>J20</f>
        <v>160.16162509090913</v>
      </c>
      <c r="O7" s="13" t="s">
        <v>98</v>
      </c>
      <c r="P7" s="63"/>
      <c r="V7" s="4">
        <f>V6*0.11</f>
        <v>608.44410000000005</v>
      </c>
    </row>
    <row r="8" spans="2:22" ht="11.25" thickBot="1" x14ac:dyDescent="0.2">
      <c r="B8" s="60"/>
      <c r="C8" s="57"/>
      <c r="D8" s="57">
        <v>30</v>
      </c>
      <c r="E8" s="57"/>
      <c r="H8" s="4" t="s">
        <v>46</v>
      </c>
      <c r="J8" s="3">
        <f>F29</f>
        <v>85.509090909090901</v>
      </c>
      <c r="L8" s="15" t="s">
        <v>6</v>
      </c>
      <c r="M8" s="16">
        <f>M4-M5+M6-M7</f>
        <v>3652.0958755151514</v>
      </c>
      <c r="O8" s="13" t="s">
        <v>43</v>
      </c>
      <c r="P8" s="62">
        <f>J4</f>
        <v>1026.1090909090908</v>
      </c>
    </row>
    <row r="9" spans="2:22" ht="11.25" thickBot="1" x14ac:dyDescent="0.2">
      <c r="H9" s="4" t="s">
        <v>47</v>
      </c>
      <c r="J9" s="3">
        <f>F33</f>
        <v>125.41333333333334</v>
      </c>
      <c r="O9" s="13" t="s">
        <v>99</v>
      </c>
      <c r="P9" s="62">
        <f>J5</f>
        <v>82.088727272727269</v>
      </c>
    </row>
    <row r="10" spans="2:22" x14ac:dyDescent="0.15">
      <c r="B10" s="54" t="s">
        <v>119</v>
      </c>
      <c r="C10" s="55"/>
      <c r="D10" s="55" t="s">
        <v>29</v>
      </c>
      <c r="E10" s="55">
        <v>30</v>
      </c>
      <c r="H10" s="4" t="s">
        <v>48</v>
      </c>
      <c r="J10" s="3">
        <f>F31+F35</f>
        <v>376.24</v>
      </c>
      <c r="L10" s="15" t="s">
        <v>7</v>
      </c>
      <c r="M10" s="3">
        <f>J32</f>
        <v>342.67483151515154</v>
      </c>
      <c r="O10" s="9"/>
      <c r="P10" s="63"/>
      <c r="T10" s="17" t="s">
        <v>67</v>
      </c>
      <c r="U10" s="17" t="s">
        <v>68</v>
      </c>
      <c r="V10" s="18" t="s">
        <v>69</v>
      </c>
    </row>
    <row r="11" spans="2:22" ht="11.25" thickBot="1" x14ac:dyDescent="0.2">
      <c r="B11" s="5" t="s">
        <v>28</v>
      </c>
      <c r="D11" s="72">
        <v>0.5</v>
      </c>
      <c r="E11" s="2">
        <v>0</v>
      </c>
      <c r="L11" s="4" t="s">
        <v>8</v>
      </c>
      <c r="M11" s="3">
        <f>M10</f>
        <v>342.67483151515154</v>
      </c>
      <c r="O11" s="9"/>
      <c r="P11" s="78"/>
      <c r="T11" s="19"/>
      <c r="U11" s="19"/>
      <c r="V11" s="20" t="s">
        <v>70</v>
      </c>
    </row>
    <row r="12" spans="2:22" ht="11.25" thickBot="1" x14ac:dyDescent="0.2">
      <c r="B12" s="5" t="s">
        <v>28</v>
      </c>
      <c r="D12" s="72">
        <v>1</v>
      </c>
      <c r="E12" s="2">
        <v>30</v>
      </c>
      <c r="H12" s="21" t="s">
        <v>49</v>
      </c>
      <c r="I12" s="74"/>
      <c r="J12" s="22">
        <f>J3+J4+J5-J8-J9-J10</f>
        <v>4283.4353939393941</v>
      </c>
      <c r="O12" s="8" t="s">
        <v>100</v>
      </c>
      <c r="P12" s="78"/>
      <c r="T12" s="19" t="s">
        <v>71</v>
      </c>
      <c r="U12" s="23" t="s">
        <v>72</v>
      </c>
      <c r="V12" s="24" t="s">
        <v>72</v>
      </c>
    </row>
    <row r="13" spans="2:22" ht="11.25" thickBot="1" x14ac:dyDescent="0.2">
      <c r="H13" s="4" t="s">
        <v>63</v>
      </c>
      <c r="I13" s="73">
        <f>U6</f>
        <v>0.11</v>
      </c>
      <c r="L13" s="15" t="s">
        <v>9</v>
      </c>
      <c r="M13" s="3">
        <f>J39</f>
        <v>1165.0944271515152</v>
      </c>
      <c r="O13" s="13" t="s">
        <v>101</v>
      </c>
      <c r="P13" s="62">
        <f>J9+J8</f>
        <v>210.92242424242426</v>
      </c>
      <c r="R13" s="5">
        <f>0.075*1903</f>
        <v>142.72499999999999</v>
      </c>
      <c r="T13" s="19" t="s">
        <v>73</v>
      </c>
      <c r="U13" s="23">
        <v>7.5</v>
      </c>
      <c r="V13" s="24">
        <v>142.80000000000001</v>
      </c>
    </row>
    <row r="14" spans="2:22" ht="11.25" thickBot="1" x14ac:dyDescent="0.2">
      <c r="B14" s="1"/>
      <c r="C14" s="5"/>
      <c r="D14" s="5"/>
      <c r="E14" s="5"/>
      <c r="F14" s="5"/>
      <c r="H14" s="4" t="s">
        <v>87</v>
      </c>
      <c r="J14" s="3">
        <f>J12*I13</f>
        <v>471.17789333333337</v>
      </c>
      <c r="L14" s="4" t="s">
        <v>10</v>
      </c>
      <c r="M14" s="3">
        <f>M13</f>
        <v>1165.0944271515152</v>
      </c>
      <c r="O14" s="13" t="s">
        <v>102</v>
      </c>
      <c r="P14" s="62">
        <f>J10</f>
        <v>376.24</v>
      </c>
      <c r="T14" s="19" t="s">
        <v>74</v>
      </c>
      <c r="U14" s="23">
        <v>15</v>
      </c>
      <c r="V14" s="24">
        <v>354.8</v>
      </c>
    </row>
    <row r="15" spans="2:22" ht="11.25" thickBot="1" x14ac:dyDescent="0.2">
      <c r="B15" s="1" t="s">
        <v>27</v>
      </c>
      <c r="H15" s="4" t="s">
        <v>81</v>
      </c>
      <c r="I15" s="77">
        <v>2</v>
      </c>
      <c r="J15" s="3">
        <f>V20*I15</f>
        <v>379.18</v>
      </c>
      <c r="O15" s="13" t="s">
        <v>103</v>
      </c>
      <c r="P15" s="62">
        <f>J14</f>
        <v>471.17789333333337</v>
      </c>
      <c r="T15" s="19" t="s">
        <v>75</v>
      </c>
      <c r="U15" s="23">
        <v>22.5</v>
      </c>
      <c r="V15" s="24">
        <v>636.13</v>
      </c>
    </row>
    <row r="16" spans="2:22" ht="11.25" thickBot="1" x14ac:dyDescent="0.2">
      <c r="B16" s="5" t="s">
        <v>30</v>
      </c>
      <c r="D16" s="2">
        <f>D7</f>
        <v>3762.4</v>
      </c>
      <c r="E16" s="2">
        <f>D16/D17</f>
        <v>17.101818181818182</v>
      </c>
      <c r="L16" s="15" t="s">
        <v>11</v>
      </c>
      <c r="O16" s="13" t="s">
        <v>104</v>
      </c>
      <c r="P16" s="62">
        <f>J20</f>
        <v>160.16162509090913</v>
      </c>
      <c r="T16" s="25" t="s">
        <v>76</v>
      </c>
      <c r="U16" s="26">
        <v>0.27500000000000002</v>
      </c>
      <c r="V16" s="27">
        <v>869.36</v>
      </c>
    </row>
    <row r="17" spans="2:22" ht="11.25" thickBot="1" x14ac:dyDescent="0.2">
      <c r="D17" s="2">
        <f>25*8.8</f>
        <v>220.00000000000003</v>
      </c>
      <c r="H17" s="15" t="s">
        <v>82</v>
      </c>
      <c r="I17" s="75"/>
      <c r="J17" s="16">
        <f>J12-J14-J15</f>
        <v>3433.0775006060608</v>
      </c>
      <c r="L17" s="4" t="s">
        <v>12</v>
      </c>
      <c r="M17" s="3">
        <f>J43</f>
        <v>475.93726599326601</v>
      </c>
      <c r="O17" s="13" t="s">
        <v>105</v>
      </c>
      <c r="P17" s="63"/>
    </row>
    <row r="18" spans="2:22" x14ac:dyDescent="0.15">
      <c r="B18" s="5" t="s">
        <v>31</v>
      </c>
      <c r="H18" s="4" t="s">
        <v>83</v>
      </c>
      <c r="I18" s="73">
        <f>U14/100</f>
        <v>0.15</v>
      </c>
      <c r="J18" s="3">
        <f>J17*I18</f>
        <v>514.96162509090914</v>
      </c>
      <c r="L18" s="4" t="s">
        <v>13</v>
      </c>
      <c r="M18" s="3">
        <f>M17</f>
        <v>475.93726599326601</v>
      </c>
      <c r="O18" s="9"/>
      <c r="P18" s="63"/>
      <c r="T18" s="18" t="s">
        <v>77</v>
      </c>
      <c r="U18" s="28"/>
      <c r="V18" s="29" t="s">
        <v>78</v>
      </c>
    </row>
    <row r="19" spans="2:22" ht="11.25" thickBot="1" x14ac:dyDescent="0.2">
      <c r="B19" s="5" t="str">
        <f>B11</f>
        <v>Fator de Acresc.</v>
      </c>
      <c r="C19" s="2">
        <f>E16</f>
        <v>17.101818181818182</v>
      </c>
      <c r="D19" s="2">
        <f>1+D11</f>
        <v>1.5</v>
      </c>
      <c r="E19" s="2">
        <f>E11</f>
        <v>0</v>
      </c>
      <c r="F19" s="2">
        <f>C19*D19*E19</f>
        <v>0</v>
      </c>
      <c r="H19" s="4" t="s">
        <v>84</v>
      </c>
      <c r="J19" s="3">
        <f>V14</f>
        <v>354.8</v>
      </c>
      <c r="O19" s="30" t="s">
        <v>106</v>
      </c>
      <c r="P19" s="78"/>
      <c r="T19" s="20"/>
      <c r="U19" s="31"/>
      <c r="V19" s="23" t="s">
        <v>79</v>
      </c>
    </row>
    <row r="20" spans="2:22" ht="21.75" thickBot="1" x14ac:dyDescent="0.2">
      <c r="B20" s="5" t="str">
        <f>B12</f>
        <v>Fator de Acresc.</v>
      </c>
      <c r="C20" s="2">
        <f>E16</f>
        <v>17.101818181818182</v>
      </c>
      <c r="D20" s="2">
        <f>1+D12</f>
        <v>2</v>
      </c>
      <c r="E20" s="2">
        <f>E12</f>
        <v>30</v>
      </c>
      <c r="F20" s="2">
        <f>C20*D20*E20</f>
        <v>1026.1090909090908</v>
      </c>
      <c r="H20" s="21" t="s">
        <v>85</v>
      </c>
      <c r="I20" s="74"/>
      <c r="J20" s="22">
        <f>J18-J19</f>
        <v>160.16162509090913</v>
      </c>
      <c r="L20" s="4" t="s">
        <v>14</v>
      </c>
      <c r="M20" s="3">
        <f>J44</f>
        <v>38.074981279461284</v>
      </c>
      <c r="O20" s="13" t="s">
        <v>107</v>
      </c>
      <c r="P20" s="62">
        <f>J49</f>
        <v>356.95294949494951</v>
      </c>
      <c r="T20" s="24" t="s">
        <v>80</v>
      </c>
      <c r="U20" s="32"/>
      <c r="V20" s="23">
        <v>189.59</v>
      </c>
    </row>
    <row r="21" spans="2:22" ht="13.5" thickBot="1" x14ac:dyDescent="0.25">
      <c r="B21" s="1" t="s">
        <v>24</v>
      </c>
      <c r="C21" s="12"/>
      <c r="D21" s="12"/>
      <c r="E21" s="12"/>
      <c r="F21" s="69">
        <f>SUM(F19:F20)</f>
        <v>1026.1090909090908</v>
      </c>
      <c r="L21" s="4" t="s">
        <v>15</v>
      </c>
      <c r="M21" s="3">
        <f>M20</f>
        <v>38.074981279461284</v>
      </c>
      <c r="O21" s="13" t="s">
        <v>108</v>
      </c>
      <c r="P21" s="62">
        <f>J43</f>
        <v>475.93726599326601</v>
      </c>
    </row>
    <row r="22" spans="2:22" ht="11.25" thickBot="1" x14ac:dyDescent="0.2">
      <c r="O22" s="13"/>
      <c r="P22" s="63"/>
      <c r="T22" s="33" t="s">
        <v>52</v>
      </c>
      <c r="U22" s="34" t="s">
        <v>53</v>
      </c>
      <c r="V22" s="34" t="s">
        <v>54</v>
      </c>
    </row>
    <row r="23" spans="2:22" ht="11.25" thickBot="1" x14ac:dyDescent="0.2">
      <c r="B23" s="5" t="s">
        <v>40</v>
      </c>
      <c r="C23" s="2" t="s">
        <v>41</v>
      </c>
      <c r="D23" s="2">
        <f>F21</f>
        <v>1026.1090909090908</v>
      </c>
      <c r="E23" s="12">
        <f>D23/D24</f>
        <v>41.044363636363634</v>
      </c>
      <c r="H23" s="4" t="str">
        <f>H12</f>
        <v>Base INSS</v>
      </c>
      <c r="J23" s="3">
        <f t="shared" ref="J23" si="0">J12</f>
        <v>4283.4353939393941</v>
      </c>
      <c r="L23" s="4" t="s">
        <v>16</v>
      </c>
      <c r="M23" s="3">
        <f>J45</f>
        <v>129.45493635016837</v>
      </c>
      <c r="O23" s="13" t="s">
        <v>109</v>
      </c>
      <c r="P23" s="62">
        <f>J50</f>
        <v>28.556235959595963</v>
      </c>
      <c r="T23" s="35" t="s">
        <v>55</v>
      </c>
      <c r="U23" s="36" t="s">
        <v>56</v>
      </c>
      <c r="V23" s="37">
        <v>0.2</v>
      </c>
    </row>
    <row r="24" spans="2:22" ht="11.25" thickBot="1" x14ac:dyDescent="0.2">
      <c r="C24" s="2" t="s">
        <v>42</v>
      </c>
      <c r="D24" s="2">
        <v>25</v>
      </c>
      <c r="H24" s="4" t="str">
        <f>H14</f>
        <v>INSS a recolher</v>
      </c>
      <c r="J24" s="3">
        <f t="shared" ref="J24" si="1">J14</f>
        <v>471.17789333333337</v>
      </c>
      <c r="L24" s="4" t="s">
        <v>15</v>
      </c>
      <c r="M24" s="3">
        <f>M23</f>
        <v>129.45493635016837</v>
      </c>
      <c r="O24" s="13" t="s">
        <v>110</v>
      </c>
      <c r="P24" s="62">
        <f>J51</f>
        <v>97.091202262626268</v>
      </c>
      <c r="T24" s="38" t="s">
        <v>57</v>
      </c>
      <c r="U24" s="39" t="s">
        <v>58</v>
      </c>
      <c r="V24" s="40">
        <v>0.03</v>
      </c>
    </row>
    <row r="25" spans="2:22" x14ac:dyDescent="0.15">
      <c r="H25" s="4" t="str">
        <f>H20</f>
        <v xml:space="preserve"> IRPF a pagar</v>
      </c>
      <c r="J25" s="3">
        <f t="shared" ref="J25" si="2">J20</f>
        <v>160.16162509090913</v>
      </c>
      <c r="O25" s="13"/>
      <c r="P25" s="63"/>
      <c r="T25" s="41" t="s">
        <v>59</v>
      </c>
      <c r="U25" s="42" t="s">
        <v>60</v>
      </c>
      <c r="V25" s="43">
        <v>1.4999999999999999E-2</v>
      </c>
    </row>
    <row r="26" spans="2:22" ht="17.25" customHeight="1" thickBot="1" x14ac:dyDescent="0.25">
      <c r="B26" s="56" t="s">
        <v>50</v>
      </c>
      <c r="C26" s="57" t="s">
        <v>45</v>
      </c>
      <c r="D26" s="70">
        <v>2</v>
      </c>
      <c r="E26" s="57">
        <f>E23</f>
        <v>41.044363636363634</v>
      </c>
      <c r="F26" s="69">
        <f>D26*E26</f>
        <v>82.088727272727269</v>
      </c>
      <c r="H26" s="22" t="s">
        <v>86</v>
      </c>
      <c r="I26" s="74"/>
      <c r="J26" s="22">
        <f>J23-J24-J25</f>
        <v>3652.0958755151514</v>
      </c>
      <c r="O26" s="13" t="s">
        <v>111</v>
      </c>
      <c r="P26" s="62">
        <f>J44</f>
        <v>38.074981279461284</v>
      </c>
      <c r="T26" s="44"/>
      <c r="U26" s="45" t="s">
        <v>61</v>
      </c>
      <c r="V26" s="46">
        <v>2E-3</v>
      </c>
    </row>
    <row r="27" spans="2:22" ht="21.75" thickBot="1" x14ac:dyDescent="0.2">
      <c r="L27" s="15" t="s">
        <v>17</v>
      </c>
      <c r="O27" s="13" t="s">
        <v>112</v>
      </c>
      <c r="P27" s="62">
        <f>J45</f>
        <v>129.45493635016837</v>
      </c>
      <c r="T27" s="35"/>
      <c r="U27" s="47" t="s">
        <v>62</v>
      </c>
      <c r="V27" s="48">
        <v>2.5000000000000001E-2</v>
      </c>
    </row>
    <row r="28" spans="2:22" x14ac:dyDescent="0.15">
      <c r="B28" s="54" t="s">
        <v>120</v>
      </c>
      <c r="C28" s="55"/>
      <c r="D28" s="55" t="s">
        <v>35</v>
      </c>
      <c r="E28" s="55" t="s">
        <v>39</v>
      </c>
      <c r="F28" s="55"/>
      <c r="L28" s="4" t="s">
        <v>18</v>
      </c>
      <c r="M28" s="3">
        <f>J49</f>
        <v>356.95294949494951</v>
      </c>
      <c r="O28" s="49"/>
      <c r="P28" s="64"/>
      <c r="V28" s="50">
        <f>SUM(V25:V27)</f>
        <v>4.2000000000000003E-2</v>
      </c>
    </row>
    <row r="29" spans="2:22" x14ac:dyDescent="0.15">
      <c r="B29" s="5" t="s">
        <v>32</v>
      </c>
      <c r="C29" s="2">
        <f>D7</f>
        <v>3762.4</v>
      </c>
      <c r="D29" s="2">
        <f>C29/C30</f>
        <v>17.101818181818182</v>
      </c>
      <c r="E29" s="2">
        <v>5</v>
      </c>
      <c r="F29" s="2">
        <f>D29*E29</f>
        <v>85.509090909090901</v>
      </c>
      <c r="J29" s="4"/>
      <c r="L29" s="4" t="s">
        <v>19</v>
      </c>
      <c r="M29" s="3">
        <f>M28</f>
        <v>356.95294949494951</v>
      </c>
    </row>
    <row r="30" spans="2:22" ht="11.25" x14ac:dyDescent="0.2">
      <c r="C30" s="2">
        <v>220</v>
      </c>
      <c r="O30" s="8" t="s">
        <v>103</v>
      </c>
      <c r="P30" s="65"/>
      <c r="Q30" s="53"/>
      <c r="R30" s="65"/>
    </row>
    <row r="31" spans="2:22" ht="11.25" x14ac:dyDescent="0.2">
      <c r="B31" s="5" t="s">
        <v>34</v>
      </c>
      <c r="D31" s="2">
        <f>D33</f>
        <v>125.41333333333334</v>
      </c>
      <c r="E31" s="2">
        <v>1</v>
      </c>
      <c r="F31" s="2">
        <f>E31*D31</f>
        <v>125.41333333333334</v>
      </c>
      <c r="H31" s="15" t="s">
        <v>91</v>
      </c>
      <c r="J31" s="3">
        <f>J12</f>
        <v>4283.4353939393941</v>
      </c>
      <c r="L31" s="4" t="s">
        <v>20</v>
      </c>
      <c r="M31" s="3">
        <f>J50</f>
        <v>28.556235959595963</v>
      </c>
      <c r="O31" s="13" t="s">
        <v>113</v>
      </c>
      <c r="P31" s="65"/>
      <c r="Q31" s="53"/>
      <c r="R31" s="62">
        <f>M5</f>
        <v>471.17789333333337</v>
      </c>
    </row>
    <row r="32" spans="2:22" ht="12" thickBot="1" x14ac:dyDescent="0.25">
      <c r="H32" s="4" t="s">
        <v>121</v>
      </c>
      <c r="I32" s="73">
        <v>0.08</v>
      </c>
      <c r="J32" s="51">
        <f>J31*I32</f>
        <v>342.67483151515154</v>
      </c>
      <c r="L32" s="4" t="s">
        <v>21</v>
      </c>
      <c r="M32" s="3">
        <f>M31</f>
        <v>28.556235959595963</v>
      </c>
      <c r="O32" s="81" t="s">
        <v>98</v>
      </c>
      <c r="P32" s="82"/>
      <c r="Q32" s="83"/>
      <c r="R32" s="84"/>
      <c r="S32" s="85"/>
      <c r="T32" s="85"/>
    </row>
    <row r="33" spans="2:18" ht="11.25" x14ac:dyDescent="0.2">
      <c r="B33" s="5" t="s">
        <v>33</v>
      </c>
      <c r="C33" s="2">
        <f>D16</f>
        <v>3762.4</v>
      </c>
      <c r="D33" s="2">
        <f>C33/C34</f>
        <v>125.41333333333334</v>
      </c>
      <c r="E33" s="2">
        <v>1</v>
      </c>
      <c r="F33" s="2">
        <f>D33*E33</f>
        <v>125.41333333333334</v>
      </c>
      <c r="J33" s="4"/>
      <c r="O33" s="53"/>
      <c r="P33" s="65"/>
      <c r="Q33" s="53"/>
      <c r="R33" s="63"/>
    </row>
    <row r="34" spans="2:18" ht="11.25" x14ac:dyDescent="0.2">
      <c r="C34" s="2">
        <f>D8</f>
        <v>30</v>
      </c>
      <c r="H34" s="15" t="s">
        <v>88</v>
      </c>
      <c r="J34" s="3">
        <f>J31</f>
        <v>4283.4353939393941</v>
      </c>
      <c r="L34" s="4" t="s">
        <v>22</v>
      </c>
      <c r="M34" s="3">
        <f>J51</f>
        <v>97.091202262626268</v>
      </c>
      <c r="O34" s="13" t="s">
        <v>114</v>
      </c>
      <c r="P34" s="92">
        <f>J34</f>
        <v>4283.4353939393941</v>
      </c>
      <c r="Q34" s="53"/>
      <c r="R34" s="68"/>
    </row>
    <row r="35" spans="2:18" ht="11.25" x14ac:dyDescent="0.2">
      <c r="B35" s="5" t="s">
        <v>34</v>
      </c>
      <c r="D35" s="2">
        <f>D33</f>
        <v>125.41333333333334</v>
      </c>
      <c r="E35" s="2">
        <v>2</v>
      </c>
      <c r="F35" s="2">
        <f>E35*D35</f>
        <v>250.82666666666668</v>
      </c>
      <c r="H35" s="4" t="s">
        <v>122</v>
      </c>
      <c r="L35" s="4" t="s">
        <v>21</v>
      </c>
      <c r="M35" s="3">
        <f>M34</f>
        <v>97.091202262626268</v>
      </c>
      <c r="O35" s="13" t="s">
        <v>115</v>
      </c>
      <c r="P35" s="66">
        <f>J36</f>
        <v>856.68707878787882</v>
      </c>
      <c r="Q35" s="53"/>
      <c r="R35" s="62">
        <f>P35</f>
        <v>856.68707878787882</v>
      </c>
    </row>
    <row r="36" spans="2:18" ht="13.5" thickBot="1" x14ac:dyDescent="0.25">
      <c r="B36" s="56" t="s">
        <v>36</v>
      </c>
      <c r="C36" s="58"/>
      <c r="D36" s="58"/>
      <c r="E36" s="58"/>
      <c r="F36" s="69">
        <f>SUM(F29:F35)</f>
        <v>587.16242424242432</v>
      </c>
      <c r="H36" s="4" t="s">
        <v>89</v>
      </c>
      <c r="I36" s="73">
        <f>V23</f>
        <v>0.2</v>
      </c>
      <c r="J36" s="3">
        <f>$J$31*I36</f>
        <v>856.68707878787882</v>
      </c>
      <c r="O36" s="13" t="s">
        <v>116</v>
      </c>
      <c r="P36" s="66">
        <f t="shared" ref="P36:P37" si="3">J37</f>
        <v>128.50306181818181</v>
      </c>
      <c r="Q36" s="53"/>
      <c r="R36" s="62">
        <f t="shared" ref="R36:R38" si="4">P36</f>
        <v>128.50306181818181</v>
      </c>
    </row>
    <row r="37" spans="2:18" ht="11.25" x14ac:dyDescent="0.2">
      <c r="H37" s="4" t="s">
        <v>90</v>
      </c>
      <c r="I37" s="73">
        <f>V24</f>
        <v>0.03</v>
      </c>
      <c r="J37" s="3">
        <f t="shared" ref="J37:J38" si="5">$J$31*I37</f>
        <v>128.50306181818181</v>
      </c>
      <c r="O37" s="13" t="s">
        <v>117</v>
      </c>
      <c r="P37" s="66">
        <f t="shared" si="3"/>
        <v>179.90428654545457</v>
      </c>
      <c r="Q37" s="53"/>
      <c r="R37" s="62">
        <f t="shared" si="4"/>
        <v>179.90428654545457</v>
      </c>
    </row>
    <row r="38" spans="2:18" ht="11.25" x14ac:dyDescent="0.2">
      <c r="H38" s="4" t="s">
        <v>59</v>
      </c>
      <c r="I38" s="73">
        <f>SUM(V25:V27)</f>
        <v>4.2000000000000003E-2</v>
      </c>
      <c r="J38" s="3">
        <f t="shared" si="5"/>
        <v>179.90428654545457</v>
      </c>
      <c r="O38" s="49" t="s">
        <v>118</v>
      </c>
      <c r="P38" s="67">
        <f>SUM(P35:P37)</f>
        <v>1165.0944271515152</v>
      </c>
      <c r="Q38" s="53"/>
      <c r="R38" s="62">
        <f t="shared" si="4"/>
        <v>1165.0944271515152</v>
      </c>
    </row>
    <row r="39" spans="2:18" ht="11.25" thickBot="1" x14ac:dyDescent="0.2">
      <c r="H39" s="21" t="s">
        <v>24</v>
      </c>
      <c r="I39" s="74">
        <f>SUM(I36:I38)</f>
        <v>0.27200000000000002</v>
      </c>
      <c r="J39" s="52">
        <f>SUM(J36:J38)</f>
        <v>1165.0944271515152</v>
      </c>
    </row>
    <row r="40" spans="2:18" x14ac:dyDescent="0.15">
      <c r="J40" s="4"/>
    </row>
    <row r="42" spans="2:18" x14ac:dyDescent="0.15">
      <c r="H42" s="15" t="s">
        <v>95</v>
      </c>
      <c r="I42" s="75"/>
      <c r="J42" s="16">
        <f>J48</f>
        <v>4283.4353939393941</v>
      </c>
    </row>
    <row r="43" spans="2:18" x14ac:dyDescent="0.15">
      <c r="H43" s="4" t="s">
        <v>93</v>
      </c>
      <c r="J43" s="3">
        <f>J42/9</f>
        <v>475.93726599326601</v>
      </c>
    </row>
    <row r="44" spans="2:18" x14ac:dyDescent="0.15">
      <c r="H44" s="4" t="s">
        <v>123</v>
      </c>
      <c r="I44" s="73">
        <f>I32</f>
        <v>0.08</v>
      </c>
      <c r="J44" s="3">
        <f>J43*I44</f>
        <v>38.074981279461284</v>
      </c>
    </row>
    <row r="45" spans="2:18" x14ac:dyDescent="0.15">
      <c r="H45" s="4" t="s">
        <v>124</v>
      </c>
      <c r="I45" s="73">
        <f>I39</f>
        <v>0.27200000000000002</v>
      </c>
      <c r="J45" s="3">
        <f>J43*I45</f>
        <v>129.45493635016837</v>
      </c>
    </row>
    <row r="47" spans="2:18" x14ac:dyDescent="0.15">
      <c r="J47" s="4"/>
    </row>
    <row r="48" spans="2:18" x14ac:dyDescent="0.15">
      <c r="H48" s="15" t="s">
        <v>94</v>
      </c>
      <c r="I48" s="75"/>
      <c r="J48" s="16">
        <f>J23</f>
        <v>4283.4353939393941</v>
      </c>
    </row>
    <row r="49" spans="2:18" x14ac:dyDescent="0.15">
      <c r="H49" s="4" t="s">
        <v>92</v>
      </c>
      <c r="J49" s="3">
        <f>J48/12</f>
        <v>356.95294949494951</v>
      </c>
    </row>
    <row r="50" spans="2:18" x14ac:dyDescent="0.15">
      <c r="B50" s="4"/>
      <c r="C50" s="4"/>
      <c r="D50" s="4"/>
      <c r="E50" s="4"/>
      <c r="F50" s="4"/>
      <c r="G50" s="4"/>
      <c r="H50" s="4" t="s">
        <v>123</v>
      </c>
      <c r="I50" s="73">
        <f>I32</f>
        <v>0.08</v>
      </c>
      <c r="J50" s="3">
        <f>J49*I50</f>
        <v>28.556235959595963</v>
      </c>
      <c r="M50" s="4"/>
      <c r="P50" s="4"/>
      <c r="R50" s="4"/>
    </row>
    <row r="51" spans="2:18" x14ac:dyDescent="0.15">
      <c r="B51" s="4"/>
      <c r="C51" s="4"/>
      <c r="D51" s="4"/>
      <c r="E51" s="4"/>
      <c r="F51" s="4"/>
      <c r="G51" s="4"/>
      <c r="H51" s="4" t="s">
        <v>124</v>
      </c>
      <c r="I51" s="73">
        <f>I39</f>
        <v>0.27200000000000002</v>
      </c>
      <c r="J51" s="3">
        <f>J49*I51</f>
        <v>97.091202262626268</v>
      </c>
      <c r="M51" s="4"/>
      <c r="P51" s="4"/>
      <c r="R51" s="4"/>
    </row>
  </sheetData>
  <mergeCells count="2">
    <mergeCell ref="B1:F1"/>
    <mergeCell ref="P4:P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zoomScale="110" zoomScaleNormal="110" workbookViewId="0">
      <selection activeCell="B2" sqref="B2"/>
    </sheetView>
  </sheetViews>
  <sheetFormatPr defaultRowHeight="10.5" x14ac:dyDescent="0.15"/>
  <cols>
    <col min="1" max="1" width="3.140625" style="4" customWidth="1"/>
    <col min="2" max="2" width="26.140625" style="5" bestFit="1" customWidth="1"/>
    <col min="3" max="3" width="16.5703125" style="2" bestFit="1" customWidth="1"/>
    <col min="4" max="4" width="7.85546875" style="2" customWidth="1"/>
    <col min="5" max="5" width="9" style="2" customWidth="1"/>
    <col min="6" max="6" width="9.28515625" style="2" bestFit="1" customWidth="1"/>
    <col min="7" max="7" width="3.42578125" style="3" customWidth="1"/>
    <col min="8" max="8" width="20.140625" style="4" bestFit="1" customWidth="1"/>
    <col min="9" max="9" width="6.85546875" style="73" bestFit="1" customWidth="1"/>
    <col min="10" max="10" width="9.85546875" style="3" bestFit="1" customWidth="1"/>
    <col min="11" max="11" width="4.28515625" style="4" customWidth="1"/>
    <col min="12" max="12" width="28.42578125" style="4" bestFit="1" customWidth="1"/>
    <col min="13" max="13" width="9.140625" style="3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5.855468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5" customHeight="1" x14ac:dyDescent="0.15">
      <c r="B1" s="94" t="s">
        <v>132</v>
      </c>
      <c r="C1" s="94"/>
      <c r="D1" s="94"/>
      <c r="E1" s="94"/>
      <c r="F1" s="94"/>
    </row>
    <row r="2" spans="2:22" ht="10.5" customHeight="1" x14ac:dyDescent="0.2">
      <c r="B2" s="71" t="s">
        <v>125</v>
      </c>
      <c r="D2" s="4"/>
      <c r="H2" s="15" t="s">
        <v>51</v>
      </c>
    </row>
    <row r="3" spans="2:22" ht="11.25" thickBot="1" x14ac:dyDescent="0.2">
      <c r="B3" s="5" t="s">
        <v>23</v>
      </c>
      <c r="D3" s="4"/>
      <c r="F3" s="2">
        <v>937</v>
      </c>
      <c r="H3" s="4" t="s">
        <v>37</v>
      </c>
      <c r="J3" s="3">
        <f>F5</f>
        <v>1124.4000000000001</v>
      </c>
      <c r="L3" s="6" t="s">
        <v>0</v>
      </c>
      <c r="M3" s="7" t="s">
        <v>1</v>
      </c>
      <c r="O3" s="8" t="s">
        <v>96</v>
      </c>
      <c r="P3" s="78"/>
      <c r="T3" s="10" t="s">
        <v>52</v>
      </c>
      <c r="U3" s="10" t="s">
        <v>63</v>
      </c>
    </row>
    <row r="4" spans="2:22" x14ac:dyDescent="0.15">
      <c r="B4" s="5" t="s">
        <v>26</v>
      </c>
      <c r="D4" s="4"/>
      <c r="F4" s="2">
        <v>187.4</v>
      </c>
      <c r="H4" s="4" t="s">
        <v>43</v>
      </c>
      <c r="J4" s="3">
        <f>F21</f>
        <v>30.665454545454548</v>
      </c>
      <c r="L4" s="4" t="s">
        <v>2</v>
      </c>
      <c r="M4" s="3">
        <f>J12</f>
        <v>1161.1985454545456</v>
      </c>
      <c r="O4" s="8"/>
      <c r="P4" s="93"/>
      <c r="T4" s="10" t="s">
        <v>64</v>
      </c>
      <c r="U4" s="11">
        <v>0.08</v>
      </c>
    </row>
    <row r="5" spans="2:22" ht="13.5" thickBot="1" x14ac:dyDescent="0.25">
      <c r="B5" s="56" t="s">
        <v>24</v>
      </c>
      <c r="C5" s="57"/>
      <c r="D5" s="57"/>
      <c r="E5" s="57"/>
      <c r="F5" s="76">
        <f>SUM(F3:F4)</f>
        <v>1124.4000000000001</v>
      </c>
      <c r="H5" s="4" t="s">
        <v>44</v>
      </c>
      <c r="J5" s="3">
        <f>F26</f>
        <v>6.1330909090909094</v>
      </c>
      <c r="L5" s="4" t="s">
        <v>3</v>
      </c>
      <c r="M5" s="3">
        <f>J14</f>
        <v>92.895883636363649</v>
      </c>
      <c r="O5" s="8" t="s">
        <v>97</v>
      </c>
      <c r="P5" s="93"/>
      <c r="T5" s="10" t="s">
        <v>65</v>
      </c>
      <c r="U5" s="11">
        <v>0.09</v>
      </c>
    </row>
    <row r="6" spans="2:22" x14ac:dyDescent="0.15">
      <c r="L6" s="4" t="s">
        <v>4</v>
      </c>
      <c r="O6" s="13" t="s">
        <v>23</v>
      </c>
      <c r="P6" s="62">
        <f>F5</f>
        <v>1124.4000000000001</v>
      </c>
      <c r="T6" s="10" t="s">
        <v>66</v>
      </c>
      <c r="U6" s="11">
        <v>0.11</v>
      </c>
      <c r="V6" s="14">
        <v>5531.31</v>
      </c>
    </row>
    <row r="7" spans="2:22" x14ac:dyDescent="0.15">
      <c r="B7" s="54" t="s">
        <v>25</v>
      </c>
      <c r="C7" s="55"/>
      <c r="D7" s="55">
        <f>F5</f>
        <v>1124.4000000000001</v>
      </c>
      <c r="E7" s="59">
        <f>D7/D8</f>
        <v>37.480000000000004</v>
      </c>
      <c r="H7" s="15" t="s">
        <v>38</v>
      </c>
      <c r="L7" s="4" t="s">
        <v>5</v>
      </c>
      <c r="M7" s="3">
        <f>J20</f>
        <v>0</v>
      </c>
      <c r="O7" s="13" t="s">
        <v>98</v>
      </c>
      <c r="P7" s="63"/>
      <c r="V7" s="4">
        <f>V6*0.11</f>
        <v>608.44410000000005</v>
      </c>
    </row>
    <row r="8" spans="2:22" ht="11.25" thickBot="1" x14ac:dyDescent="0.2">
      <c r="B8" s="60"/>
      <c r="C8" s="57"/>
      <c r="D8" s="57">
        <v>30</v>
      </c>
      <c r="E8" s="57"/>
      <c r="H8" s="4" t="s">
        <v>46</v>
      </c>
      <c r="J8" s="3">
        <f>F29</f>
        <v>0</v>
      </c>
      <c r="L8" s="15" t="s">
        <v>6</v>
      </c>
      <c r="M8" s="16">
        <f>M4-M5+M6-M7</f>
        <v>1068.3026618181821</v>
      </c>
      <c r="O8" s="13" t="s">
        <v>43</v>
      </c>
      <c r="P8" s="62">
        <f>J4</f>
        <v>30.665454545454548</v>
      </c>
    </row>
    <row r="9" spans="2:22" ht="11.25" thickBot="1" x14ac:dyDescent="0.2">
      <c r="H9" s="4" t="s">
        <v>47</v>
      </c>
      <c r="J9" s="3">
        <f>F33</f>
        <v>0</v>
      </c>
      <c r="O9" s="13" t="s">
        <v>99</v>
      </c>
      <c r="P9" s="62">
        <f>J5</f>
        <v>6.1330909090909094</v>
      </c>
    </row>
    <row r="10" spans="2:22" x14ac:dyDescent="0.15">
      <c r="B10" s="54" t="s">
        <v>119</v>
      </c>
      <c r="C10" s="55"/>
      <c r="D10" s="55" t="s">
        <v>29</v>
      </c>
      <c r="E10" s="55"/>
      <c r="H10" s="4" t="s">
        <v>48</v>
      </c>
      <c r="J10" s="3">
        <f>F31+F35</f>
        <v>0</v>
      </c>
      <c r="L10" s="15" t="s">
        <v>7</v>
      </c>
      <c r="M10" s="3">
        <f>J32</f>
        <v>92.895883636363649</v>
      </c>
      <c r="O10" s="9"/>
      <c r="P10" s="63"/>
      <c r="T10" s="17" t="s">
        <v>67</v>
      </c>
      <c r="U10" s="17" t="s">
        <v>68</v>
      </c>
      <c r="V10" s="18" t="s">
        <v>69</v>
      </c>
    </row>
    <row r="11" spans="2:22" ht="11.25" thickBot="1" x14ac:dyDescent="0.2">
      <c r="B11" s="5" t="s">
        <v>28</v>
      </c>
      <c r="D11" s="72">
        <v>0.5</v>
      </c>
      <c r="L11" s="4" t="s">
        <v>8</v>
      </c>
      <c r="M11" s="3">
        <f>M10</f>
        <v>92.895883636363649</v>
      </c>
      <c r="O11" s="9"/>
      <c r="P11" s="78"/>
      <c r="T11" s="19"/>
      <c r="U11" s="19"/>
      <c r="V11" s="20" t="s">
        <v>70</v>
      </c>
    </row>
    <row r="12" spans="2:22" ht="11.25" thickBot="1" x14ac:dyDescent="0.2">
      <c r="B12" s="5" t="s">
        <v>28</v>
      </c>
      <c r="D12" s="72">
        <v>1</v>
      </c>
      <c r="E12" s="2">
        <v>3</v>
      </c>
      <c r="H12" s="21" t="s">
        <v>49</v>
      </c>
      <c r="I12" s="74"/>
      <c r="J12" s="22">
        <f>SUM(J3:J5)-SUM(J8:J10)</f>
        <v>1161.1985454545456</v>
      </c>
      <c r="O12" s="8" t="s">
        <v>100</v>
      </c>
      <c r="P12" s="78"/>
      <c r="T12" s="19" t="s">
        <v>71</v>
      </c>
      <c r="U12" s="23">
        <v>0</v>
      </c>
      <c r="V12" s="24" t="s">
        <v>72</v>
      </c>
    </row>
    <row r="13" spans="2:22" ht="11.25" thickBot="1" x14ac:dyDescent="0.2">
      <c r="H13" s="4" t="s">
        <v>63</v>
      </c>
      <c r="I13" s="73">
        <f>U4</f>
        <v>0.08</v>
      </c>
      <c r="L13" s="15" t="s">
        <v>9</v>
      </c>
      <c r="M13" s="3">
        <f>J39</f>
        <v>315.84600436363644</v>
      </c>
      <c r="O13" s="13" t="s">
        <v>101</v>
      </c>
      <c r="P13" s="62">
        <f>J9+J8</f>
        <v>0</v>
      </c>
      <c r="R13" s="5">
        <f>0.075*1903</f>
        <v>142.72499999999999</v>
      </c>
      <c r="T13" s="19" t="s">
        <v>73</v>
      </c>
      <c r="U13" s="23">
        <v>7.5</v>
      </c>
      <c r="V13" s="24">
        <v>142.80000000000001</v>
      </c>
    </row>
    <row r="14" spans="2:22" ht="11.25" thickBot="1" x14ac:dyDescent="0.2">
      <c r="B14" s="1"/>
      <c r="C14" s="5"/>
      <c r="D14" s="5"/>
      <c r="E14" s="5"/>
      <c r="F14" s="5"/>
      <c r="H14" s="4" t="s">
        <v>87</v>
      </c>
      <c r="J14" s="3">
        <f>J12*I13</f>
        <v>92.895883636363649</v>
      </c>
      <c r="L14" s="4" t="s">
        <v>10</v>
      </c>
      <c r="M14" s="3">
        <f>M13</f>
        <v>315.84600436363644</v>
      </c>
      <c r="O14" s="13" t="s">
        <v>102</v>
      </c>
      <c r="P14" s="62">
        <f>J10</f>
        <v>0</v>
      </c>
      <c r="T14" s="19" t="s">
        <v>74</v>
      </c>
      <c r="U14" s="23">
        <v>15</v>
      </c>
      <c r="V14" s="24">
        <v>354.8</v>
      </c>
    </row>
    <row r="15" spans="2:22" ht="11.25" thickBot="1" x14ac:dyDescent="0.2">
      <c r="B15" s="1" t="s">
        <v>27</v>
      </c>
      <c r="H15" s="4" t="s">
        <v>81</v>
      </c>
      <c r="I15" s="77">
        <v>3</v>
      </c>
      <c r="J15" s="3">
        <f>V20*I15</f>
        <v>568.77</v>
      </c>
      <c r="O15" s="13" t="s">
        <v>103</v>
      </c>
      <c r="P15" s="62">
        <f>J14</f>
        <v>92.895883636363649</v>
      </c>
      <c r="T15" s="19" t="s">
        <v>75</v>
      </c>
      <c r="U15" s="23">
        <v>22.5</v>
      </c>
      <c r="V15" s="24">
        <v>636.13</v>
      </c>
    </row>
    <row r="16" spans="2:22" ht="11.25" thickBot="1" x14ac:dyDescent="0.2">
      <c r="B16" s="5" t="s">
        <v>30</v>
      </c>
      <c r="D16" s="2">
        <f>D7</f>
        <v>1124.4000000000001</v>
      </c>
      <c r="E16" s="2">
        <f>D16/D17</f>
        <v>5.1109090909090913</v>
      </c>
      <c r="L16" s="15" t="s">
        <v>11</v>
      </c>
      <c r="O16" s="13" t="s">
        <v>104</v>
      </c>
      <c r="P16" s="62">
        <f>J20</f>
        <v>0</v>
      </c>
      <c r="T16" s="25" t="s">
        <v>76</v>
      </c>
      <c r="U16" s="26">
        <v>0.27500000000000002</v>
      </c>
      <c r="V16" s="27">
        <v>869.36</v>
      </c>
    </row>
    <row r="17" spans="2:22" ht="11.25" thickBot="1" x14ac:dyDescent="0.2">
      <c r="D17" s="2">
        <v>220</v>
      </c>
      <c r="H17" s="15" t="s">
        <v>82</v>
      </c>
      <c r="I17" s="75"/>
      <c r="J17" s="16">
        <f>J12-J14-J15</f>
        <v>499.53266181818208</v>
      </c>
      <c r="L17" s="4" t="s">
        <v>12</v>
      </c>
      <c r="M17" s="3">
        <f>J43</f>
        <v>129.02206060606062</v>
      </c>
      <c r="O17" s="13" t="s">
        <v>105</v>
      </c>
      <c r="P17" s="63"/>
    </row>
    <row r="18" spans="2:22" x14ac:dyDescent="0.15">
      <c r="B18" s="5" t="s">
        <v>31</v>
      </c>
      <c r="H18" s="4" t="s">
        <v>83</v>
      </c>
      <c r="I18" s="73">
        <f>U12</f>
        <v>0</v>
      </c>
      <c r="J18" s="3">
        <f>J17*I18</f>
        <v>0</v>
      </c>
      <c r="L18" s="4" t="s">
        <v>13</v>
      </c>
      <c r="M18" s="3">
        <f>M17</f>
        <v>129.02206060606062</v>
      </c>
      <c r="O18" s="9"/>
      <c r="P18" s="63"/>
      <c r="T18" s="18" t="s">
        <v>77</v>
      </c>
      <c r="U18" s="28"/>
      <c r="V18" s="29" t="s">
        <v>78</v>
      </c>
    </row>
    <row r="19" spans="2:22" ht="11.25" thickBot="1" x14ac:dyDescent="0.2">
      <c r="B19" s="5" t="str">
        <f>B11</f>
        <v>Fator de Acresc.</v>
      </c>
      <c r="C19" s="2">
        <f>E16</f>
        <v>5.1109090909090913</v>
      </c>
      <c r="D19" s="2">
        <f>1+D11</f>
        <v>1.5</v>
      </c>
      <c r="E19" s="2">
        <f>E11</f>
        <v>0</v>
      </c>
      <c r="F19" s="2">
        <f>C19*D19*E19</f>
        <v>0</v>
      </c>
      <c r="H19" s="4" t="s">
        <v>84</v>
      </c>
      <c r="O19" s="30" t="s">
        <v>106</v>
      </c>
      <c r="P19" s="78"/>
      <c r="T19" s="20"/>
      <c r="U19" s="31"/>
      <c r="V19" s="23" t="s">
        <v>79</v>
      </c>
    </row>
    <row r="20" spans="2:22" ht="21.75" thickBot="1" x14ac:dyDescent="0.2">
      <c r="B20" s="5" t="str">
        <f>B12</f>
        <v>Fator de Acresc.</v>
      </c>
      <c r="C20" s="2">
        <f>E16</f>
        <v>5.1109090909090913</v>
      </c>
      <c r="D20" s="2">
        <f>1+D12</f>
        <v>2</v>
      </c>
      <c r="E20" s="2">
        <f>E12</f>
        <v>3</v>
      </c>
      <c r="F20" s="2">
        <f>C20*D20*E20</f>
        <v>30.665454545454548</v>
      </c>
      <c r="H20" s="21" t="s">
        <v>85</v>
      </c>
      <c r="I20" s="74"/>
      <c r="J20" s="22">
        <f>J18-J19</f>
        <v>0</v>
      </c>
      <c r="L20" s="4" t="s">
        <v>14</v>
      </c>
      <c r="M20" s="3">
        <f>J44</f>
        <v>10.32176484848485</v>
      </c>
      <c r="O20" s="13" t="s">
        <v>107</v>
      </c>
      <c r="P20" s="62">
        <f>J49</f>
        <v>96.766545454545465</v>
      </c>
      <c r="T20" s="24" t="s">
        <v>80</v>
      </c>
      <c r="U20" s="32"/>
      <c r="V20" s="23">
        <v>189.59</v>
      </c>
    </row>
    <row r="21" spans="2:22" ht="13.5" thickBot="1" x14ac:dyDescent="0.25">
      <c r="B21" s="1" t="s">
        <v>24</v>
      </c>
      <c r="C21" s="12"/>
      <c r="D21" s="12"/>
      <c r="E21" s="12"/>
      <c r="F21" s="69">
        <f>SUM(F19:F20)</f>
        <v>30.665454545454548</v>
      </c>
      <c r="L21" s="4" t="s">
        <v>15</v>
      </c>
      <c r="M21" s="3">
        <f>M20</f>
        <v>10.32176484848485</v>
      </c>
      <c r="O21" s="13" t="s">
        <v>108</v>
      </c>
      <c r="P21" s="62">
        <f>J43</f>
        <v>129.02206060606062</v>
      </c>
    </row>
    <row r="22" spans="2:22" ht="11.25" thickBot="1" x14ac:dyDescent="0.2">
      <c r="O22" s="13"/>
      <c r="P22" s="63"/>
      <c r="T22" s="33" t="s">
        <v>52</v>
      </c>
      <c r="U22" s="34" t="s">
        <v>53</v>
      </c>
      <c r="V22" s="34" t="s">
        <v>54</v>
      </c>
    </row>
    <row r="23" spans="2:22" ht="11.25" thickBot="1" x14ac:dyDescent="0.2">
      <c r="B23" s="5" t="s">
        <v>40</v>
      </c>
      <c r="C23" s="2" t="s">
        <v>41</v>
      </c>
      <c r="D23" s="2">
        <f>F21</f>
        <v>30.665454545454548</v>
      </c>
      <c r="E23" s="12">
        <f>D23/D24</f>
        <v>1.2266181818181818</v>
      </c>
      <c r="H23" s="4" t="str">
        <f>H12</f>
        <v>Base INSS</v>
      </c>
      <c r="J23" s="3">
        <f t="shared" ref="J23" si="0">J12</f>
        <v>1161.1985454545456</v>
      </c>
      <c r="L23" s="4" t="s">
        <v>16</v>
      </c>
      <c r="M23" s="3">
        <f>J45</f>
        <v>35.094000484848493</v>
      </c>
      <c r="O23" s="13" t="s">
        <v>109</v>
      </c>
      <c r="P23" s="62">
        <f>J50</f>
        <v>7.7413236363636377</v>
      </c>
      <c r="T23" s="35" t="s">
        <v>55</v>
      </c>
      <c r="U23" s="36" t="s">
        <v>56</v>
      </c>
      <c r="V23" s="37">
        <v>0.2</v>
      </c>
    </row>
    <row r="24" spans="2:22" ht="11.25" thickBot="1" x14ac:dyDescent="0.2">
      <c r="C24" s="2" t="s">
        <v>42</v>
      </c>
      <c r="D24" s="2">
        <v>25</v>
      </c>
      <c r="H24" s="4" t="str">
        <f>H14</f>
        <v>INSS a recolher</v>
      </c>
      <c r="J24" s="3">
        <f t="shared" ref="J24" si="1">J14</f>
        <v>92.895883636363649</v>
      </c>
      <c r="L24" s="4" t="s">
        <v>15</v>
      </c>
      <c r="M24" s="3">
        <f>M23</f>
        <v>35.094000484848493</v>
      </c>
      <c r="O24" s="13" t="s">
        <v>110</v>
      </c>
      <c r="P24" s="62">
        <f>J51</f>
        <v>26.32050036363637</v>
      </c>
      <c r="T24" s="38" t="s">
        <v>57</v>
      </c>
      <c r="U24" s="39" t="s">
        <v>58</v>
      </c>
      <c r="V24" s="40">
        <v>0.03</v>
      </c>
    </row>
    <row r="25" spans="2:22" x14ac:dyDescent="0.15">
      <c r="H25" s="4" t="str">
        <f>H20</f>
        <v xml:space="preserve"> IRPF a pagar</v>
      </c>
      <c r="J25" s="3">
        <f t="shared" ref="J25" si="2">J20</f>
        <v>0</v>
      </c>
      <c r="O25" s="13"/>
      <c r="P25" s="63"/>
      <c r="T25" s="41" t="s">
        <v>59</v>
      </c>
      <c r="U25" s="42" t="s">
        <v>60</v>
      </c>
      <c r="V25" s="43">
        <v>1.4999999999999999E-2</v>
      </c>
    </row>
    <row r="26" spans="2:22" ht="17.25" customHeight="1" thickBot="1" x14ac:dyDescent="0.25">
      <c r="B26" s="56" t="s">
        <v>50</v>
      </c>
      <c r="C26" s="57" t="s">
        <v>45</v>
      </c>
      <c r="D26" s="70">
        <v>5</v>
      </c>
      <c r="E26" s="57">
        <f>E23</f>
        <v>1.2266181818181818</v>
      </c>
      <c r="F26" s="69">
        <f>D26*E26</f>
        <v>6.1330909090909094</v>
      </c>
      <c r="H26" s="22" t="s">
        <v>86</v>
      </c>
      <c r="I26" s="74"/>
      <c r="J26" s="22">
        <f>J23-J24-J25</f>
        <v>1068.3026618181821</v>
      </c>
      <c r="O26" s="13" t="s">
        <v>111</v>
      </c>
      <c r="P26" s="62">
        <f>J44</f>
        <v>10.32176484848485</v>
      </c>
      <c r="T26" s="44"/>
      <c r="U26" s="45" t="s">
        <v>61</v>
      </c>
      <c r="V26" s="46">
        <v>2E-3</v>
      </c>
    </row>
    <row r="27" spans="2:22" ht="21.75" thickBot="1" x14ac:dyDescent="0.2">
      <c r="L27" s="15" t="s">
        <v>17</v>
      </c>
      <c r="O27" s="13" t="s">
        <v>112</v>
      </c>
      <c r="P27" s="62">
        <f>J45</f>
        <v>35.094000484848493</v>
      </c>
      <c r="T27" s="35"/>
      <c r="U27" s="47" t="s">
        <v>62</v>
      </c>
      <c r="V27" s="48">
        <v>2.5000000000000001E-2</v>
      </c>
    </row>
    <row r="28" spans="2:22" x14ac:dyDescent="0.15">
      <c r="B28" s="54" t="s">
        <v>120</v>
      </c>
      <c r="C28" s="55"/>
      <c r="D28" s="55" t="s">
        <v>35</v>
      </c>
      <c r="E28" s="55" t="s">
        <v>39</v>
      </c>
      <c r="F28" s="55"/>
      <c r="L28" s="4" t="s">
        <v>18</v>
      </c>
      <c r="M28" s="3">
        <f>J49</f>
        <v>96.766545454545465</v>
      </c>
      <c r="O28" s="49"/>
      <c r="P28" s="64"/>
      <c r="V28" s="50">
        <f>SUM(V25:V27)</f>
        <v>4.2000000000000003E-2</v>
      </c>
    </row>
    <row r="29" spans="2:22" x14ac:dyDescent="0.15">
      <c r="B29" s="5" t="s">
        <v>32</v>
      </c>
      <c r="C29" s="2">
        <f>D7</f>
        <v>1124.4000000000001</v>
      </c>
      <c r="D29" s="2">
        <f>C29/C30</f>
        <v>5.1109090909090913</v>
      </c>
      <c r="F29" s="2">
        <f>D29*E29</f>
        <v>0</v>
      </c>
      <c r="J29" s="4"/>
      <c r="L29" s="4" t="s">
        <v>19</v>
      </c>
      <c r="M29" s="3">
        <f>M28</f>
        <v>96.766545454545465</v>
      </c>
    </row>
    <row r="30" spans="2:22" ht="11.25" x14ac:dyDescent="0.2">
      <c r="C30" s="2">
        <v>220</v>
      </c>
      <c r="O30" s="8" t="s">
        <v>103</v>
      </c>
      <c r="P30" s="65"/>
      <c r="Q30" s="53"/>
      <c r="R30" s="65"/>
    </row>
    <row r="31" spans="2:22" ht="11.25" x14ac:dyDescent="0.2">
      <c r="B31" s="5" t="s">
        <v>34</v>
      </c>
      <c r="D31" s="2">
        <f>D33</f>
        <v>37.480000000000004</v>
      </c>
      <c r="F31" s="2">
        <f>E31*D31</f>
        <v>0</v>
      </c>
      <c r="H31" s="15" t="s">
        <v>91</v>
      </c>
      <c r="J31" s="3">
        <f>J12</f>
        <v>1161.1985454545456</v>
      </c>
      <c r="L31" s="4" t="s">
        <v>20</v>
      </c>
      <c r="M31" s="3">
        <f>J50</f>
        <v>7.7413236363636377</v>
      </c>
      <c r="O31" s="13" t="s">
        <v>113</v>
      </c>
      <c r="P31" s="65"/>
      <c r="Q31" s="53"/>
      <c r="R31" s="62">
        <f>M5</f>
        <v>92.895883636363649</v>
      </c>
    </row>
    <row r="32" spans="2:22" ht="12" thickBot="1" x14ac:dyDescent="0.25">
      <c r="H32" s="4" t="s">
        <v>121</v>
      </c>
      <c r="I32" s="73">
        <v>0.08</v>
      </c>
      <c r="J32" s="51">
        <f>J31*I32</f>
        <v>92.895883636363649</v>
      </c>
      <c r="L32" s="4" t="s">
        <v>21</v>
      </c>
      <c r="M32" s="3">
        <f>M31</f>
        <v>7.7413236363636377</v>
      </c>
      <c r="O32" s="13" t="s">
        <v>98</v>
      </c>
      <c r="P32" s="65"/>
      <c r="Q32" s="53"/>
      <c r="R32" s="68"/>
    </row>
    <row r="33" spans="2:18" ht="11.25" x14ac:dyDescent="0.2">
      <c r="B33" s="5" t="s">
        <v>33</v>
      </c>
      <c r="C33" s="2">
        <f>D16</f>
        <v>1124.4000000000001</v>
      </c>
      <c r="D33" s="2">
        <f>C33/C34</f>
        <v>37.480000000000004</v>
      </c>
      <c r="F33" s="2">
        <f>D33*E33</f>
        <v>0</v>
      </c>
      <c r="J33" s="4"/>
      <c r="O33" s="53"/>
      <c r="P33" s="65"/>
      <c r="Q33" s="53"/>
      <c r="R33" s="63"/>
    </row>
    <row r="34" spans="2:18" ht="11.25" x14ac:dyDescent="0.2">
      <c r="C34" s="2">
        <f>D8</f>
        <v>30</v>
      </c>
      <c r="H34" s="15" t="s">
        <v>88</v>
      </c>
      <c r="J34" s="3">
        <f>J31</f>
        <v>1161.1985454545456</v>
      </c>
      <c r="L34" s="4" t="s">
        <v>22</v>
      </c>
      <c r="M34" s="3">
        <f>J51</f>
        <v>26.32050036363637</v>
      </c>
      <c r="O34" s="13" t="s">
        <v>114</v>
      </c>
      <c r="P34" s="65"/>
      <c r="Q34" s="53"/>
      <c r="R34" s="68"/>
    </row>
    <row r="35" spans="2:18" ht="11.25" x14ac:dyDescent="0.2">
      <c r="B35" s="5" t="s">
        <v>34</v>
      </c>
      <c r="D35" s="2">
        <f>D33</f>
        <v>37.480000000000004</v>
      </c>
      <c r="F35" s="2">
        <f>E35*D35</f>
        <v>0</v>
      </c>
      <c r="H35" s="4" t="s">
        <v>122</v>
      </c>
      <c r="L35" s="4" t="s">
        <v>21</v>
      </c>
      <c r="M35" s="3">
        <f>M34</f>
        <v>26.32050036363637</v>
      </c>
      <c r="O35" s="13" t="s">
        <v>115</v>
      </c>
      <c r="P35" s="66">
        <f>J36</f>
        <v>232.23970909090914</v>
      </c>
      <c r="Q35" s="53"/>
      <c r="R35" s="62">
        <f>P35</f>
        <v>232.23970909090914</v>
      </c>
    </row>
    <row r="36" spans="2:18" ht="13.5" thickBot="1" x14ac:dyDescent="0.25">
      <c r="B36" s="56" t="s">
        <v>36</v>
      </c>
      <c r="C36" s="58"/>
      <c r="D36" s="58"/>
      <c r="E36" s="58"/>
      <c r="F36" s="69">
        <f>SUM(F29:F35)</f>
        <v>0</v>
      </c>
      <c r="H36" s="4" t="s">
        <v>89</v>
      </c>
      <c r="I36" s="73">
        <f>V23</f>
        <v>0.2</v>
      </c>
      <c r="J36" s="3">
        <f>$J$31*I36</f>
        <v>232.23970909090914</v>
      </c>
      <c r="O36" s="13" t="s">
        <v>116</v>
      </c>
      <c r="P36" s="66">
        <f t="shared" ref="P36:P37" si="3">J37</f>
        <v>34.83595636363637</v>
      </c>
      <c r="Q36" s="53"/>
      <c r="R36" s="62">
        <f t="shared" ref="R36:R38" si="4">P36</f>
        <v>34.83595636363637</v>
      </c>
    </row>
    <row r="37" spans="2:18" ht="11.25" x14ac:dyDescent="0.2">
      <c r="H37" s="4" t="s">
        <v>90</v>
      </c>
      <c r="I37" s="73">
        <f>V24</f>
        <v>0.03</v>
      </c>
      <c r="J37" s="3">
        <f t="shared" ref="J37:J38" si="5">$J$31*I37</f>
        <v>34.83595636363637</v>
      </c>
      <c r="O37" s="13" t="s">
        <v>117</v>
      </c>
      <c r="P37" s="66">
        <f t="shared" si="3"/>
        <v>48.770338909090917</v>
      </c>
      <c r="Q37" s="53"/>
      <c r="R37" s="62">
        <f t="shared" si="4"/>
        <v>48.770338909090917</v>
      </c>
    </row>
    <row r="38" spans="2:18" ht="11.25" x14ac:dyDescent="0.2">
      <c r="H38" s="4" t="s">
        <v>59</v>
      </c>
      <c r="I38" s="73">
        <f>SUM(V25:V27)</f>
        <v>4.2000000000000003E-2</v>
      </c>
      <c r="J38" s="3">
        <f t="shared" si="5"/>
        <v>48.770338909090917</v>
      </c>
      <c r="O38" s="49" t="s">
        <v>118</v>
      </c>
      <c r="P38" s="67">
        <f>SUM(P35:P37)</f>
        <v>315.84600436363644</v>
      </c>
      <c r="Q38" s="53"/>
      <c r="R38" s="62">
        <f t="shared" si="4"/>
        <v>315.84600436363644</v>
      </c>
    </row>
    <row r="39" spans="2:18" ht="11.25" thickBot="1" x14ac:dyDescent="0.2">
      <c r="H39" s="21" t="s">
        <v>24</v>
      </c>
      <c r="I39" s="74">
        <f>SUM(I36:I38)</f>
        <v>0.27200000000000002</v>
      </c>
      <c r="J39" s="52">
        <f>SUM(J36:J38)</f>
        <v>315.84600436363644</v>
      </c>
    </row>
    <row r="40" spans="2:18" x14ac:dyDescent="0.15">
      <c r="J40" s="4"/>
    </row>
    <row r="42" spans="2:18" x14ac:dyDescent="0.15">
      <c r="H42" s="15" t="s">
        <v>95</v>
      </c>
      <c r="I42" s="75"/>
      <c r="J42" s="16">
        <f>J48</f>
        <v>1161.1985454545456</v>
      </c>
    </row>
    <row r="43" spans="2:18" x14ac:dyDescent="0.15">
      <c r="H43" s="4" t="s">
        <v>93</v>
      </c>
      <c r="J43" s="3">
        <f>J42/9</f>
        <v>129.02206060606062</v>
      </c>
    </row>
    <row r="44" spans="2:18" x14ac:dyDescent="0.15">
      <c r="H44" s="4" t="s">
        <v>123</v>
      </c>
      <c r="I44" s="73">
        <f>I32</f>
        <v>0.08</v>
      </c>
      <c r="J44" s="3">
        <f>J43*I44</f>
        <v>10.32176484848485</v>
      </c>
    </row>
    <row r="45" spans="2:18" x14ac:dyDescent="0.15">
      <c r="H45" s="4" t="s">
        <v>124</v>
      </c>
      <c r="I45" s="73">
        <f>I39</f>
        <v>0.27200000000000002</v>
      </c>
      <c r="J45" s="3">
        <f>J43*I45</f>
        <v>35.094000484848493</v>
      </c>
    </row>
    <row r="47" spans="2:18" x14ac:dyDescent="0.15">
      <c r="J47" s="4"/>
    </row>
    <row r="48" spans="2:18" x14ac:dyDescent="0.15">
      <c r="H48" s="15" t="s">
        <v>94</v>
      </c>
      <c r="I48" s="75"/>
      <c r="J48" s="16">
        <f>J23</f>
        <v>1161.1985454545456</v>
      </c>
    </row>
    <row r="49" spans="2:18" x14ac:dyDescent="0.15">
      <c r="H49" s="4" t="s">
        <v>92</v>
      </c>
      <c r="J49" s="3">
        <f>J48/12</f>
        <v>96.766545454545465</v>
      </c>
    </row>
    <row r="50" spans="2:18" x14ac:dyDescent="0.15">
      <c r="B50" s="4"/>
      <c r="C50" s="4"/>
      <c r="D50" s="4"/>
      <c r="E50" s="4"/>
      <c r="F50" s="4"/>
      <c r="G50" s="4"/>
      <c r="H50" s="4" t="s">
        <v>123</v>
      </c>
      <c r="I50" s="73">
        <f>I32</f>
        <v>0.08</v>
      </c>
      <c r="J50" s="3">
        <f>J49*I50</f>
        <v>7.7413236363636377</v>
      </c>
      <c r="M50" s="4"/>
      <c r="P50" s="4"/>
      <c r="R50" s="4"/>
    </row>
    <row r="51" spans="2:18" x14ac:dyDescent="0.15">
      <c r="B51" s="4"/>
      <c r="C51" s="4"/>
      <c r="D51" s="4"/>
      <c r="E51" s="4"/>
      <c r="F51" s="4"/>
      <c r="G51" s="4"/>
      <c r="H51" s="4" t="s">
        <v>124</v>
      </c>
      <c r="I51" s="73">
        <f>I39</f>
        <v>0.27200000000000002</v>
      </c>
      <c r="J51" s="3">
        <f>J49*I51</f>
        <v>26.32050036363637</v>
      </c>
      <c r="M51" s="4"/>
      <c r="P51" s="4"/>
      <c r="R51" s="4"/>
    </row>
  </sheetData>
  <mergeCells count="2">
    <mergeCell ref="B1:F1"/>
    <mergeCell ref="P4:P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Ex.1</vt:lpstr>
      <vt:lpstr>Ex. 2</vt:lpstr>
      <vt:lpstr>Ex.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Vanessa Schaefer</cp:lastModifiedBy>
  <dcterms:created xsi:type="dcterms:W3CDTF">2017-11-16T17:00:51Z</dcterms:created>
  <dcterms:modified xsi:type="dcterms:W3CDTF">2018-11-23T15:20:45Z</dcterms:modified>
</cp:coreProperties>
</file>