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2"/>
  </bookViews>
  <sheets>
    <sheet name="Exemplo_pag_56" sheetId="6" r:id="rId1"/>
    <sheet name="Exemplo_pag_59" sheetId="5" r:id="rId2"/>
    <sheet name="Exemplo_pag_108" sheetId="7" r:id="rId3"/>
  </sheets>
  <calcPr calcId="152511" iterate="1" iterateDelta="9.9999999999994494E-4" concurrentCalc="0"/>
</workbook>
</file>

<file path=xl/calcChain.xml><?xml version="1.0" encoding="utf-8"?>
<calcChain xmlns="http://schemas.openxmlformats.org/spreadsheetml/2006/main">
  <c r="C21" i="5" l="1"/>
  <c r="C22" i="5"/>
  <c r="C19" i="5"/>
  <c r="C23" i="5"/>
  <c r="C20" i="5"/>
  <c r="H15" i="5"/>
  <c r="H14" i="5"/>
  <c r="E14" i="5"/>
  <c r="F14" i="5"/>
  <c r="G14" i="5"/>
  <c r="D14" i="5"/>
  <c r="E15" i="5"/>
  <c r="F15" i="5"/>
  <c r="G15" i="5"/>
  <c r="D15" i="5"/>
  <c r="F5" i="5"/>
  <c r="F7" i="5"/>
  <c r="E5" i="5"/>
  <c r="E7" i="5"/>
  <c r="D5" i="5"/>
  <c r="D7" i="5"/>
  <c r="C5" i="5"/>
  <c r="C7" i="5"/>
  <c r="G6" i="6"/>
  <c r="G10" i="6"/>
  <c r="G19" i="6"/>
  <c r="P9" i="6"/>
  <c r="G8" i="6"/>
  <c r="P10" i="6"/>
  <c r="P6" i="6"/>
  <c r="G7" i="6"/>
  <c r="P8" i="6"/>
  <c r="G13" i="6"/>
  <c r="G12" i="6"/>
  <c r="G17" i="6"/>
  <c r="G20" i="6"/>
  <c r="G21" i="6"/>
  <c r="G23" i="6"/>
  <c r="F19" i="6"/>
  <c r="O9" i="6"/>
  <c r="O10" i="6"/>
  <c r="O5" i="6"/>
  <c r="O8" i="6"/>
  <c r="F17" i="6"/>
  <c r="F20" i="6"/>
  <c r="F21" i="6"/>
  <c r="F23" i="6"/>
  <c r="E19" i="6"/>
  <c r="N9" i="6"/>
  <c r="N10" i="6"/>
  <c r="N5" i="6"/>
  <c r="N8" i="6"/>
  <c r="E17" i="6"/>
  <c r="E20" i="6"/>
  <c r="E21" i="6"/>
  <c r="E23" i="6"/>
  <c r="D19" i="6"/>
  <c r="M9" i="6"/>
  <c r="M10" i="6"/>
  <c r="M5" i="6"/>
  <c r="M8" i="6"/>
  <c r="D17" i="6"/>
  <c r="D20" i="6"/>
  <c r="D21" i="6"/>
  <c r="D23" i="6"/>
  <c r="C19" i="6"/>
  <c r="L9" i="6"/>
  <c r="L10" i="6"/>
  <c r="L5" i="6"/>
  <c r="L8" i="6"/>
  <c r="C17" i="6"/>
  <c r="C20" i="6"/>
  <c r="C21" i="6"/>
  <c r="C23" i="6"/>
  <c r="G18" i="6"/>
  <c r="F18" i="6"/>
  <c r="E18" i="6"/>
  <c r="D18" i="6"/>
  <c r="C18" i="6"/>
  <c r="C15" i="6"/>
  <c r="D15" i="6"/>
  <c r="E15" i="6"/>
  <c r="F15" i="6"/>
  <c r="G15" i="6"/>
  <c r="L6" i="6"/>
  <c r="L7" i="6"/>
  <c r="M6" i="6"/>
  <c r="M7" i="6"/>
  <c r="N6" i="6"/>
  <c r="N7" i="6"/>
  <c r="O6" i="6"/>
  <c r="O7" i="6"/>
  <c r="P5" i="6"/>
  <c r="P7" i="6"/>
  <c r="C15" i="5"/>
  <c r="C17" i="5"/>
</calcChain>
</file>

<file path=xl/sharedStrings.xml><?xml version="1.0" encoding="utf-8"?>
<sst xmlns="http://schemas.openxmlformats.org/spreadsheetml/2006/main" count="76" uniqueCount="64">
  <si>
    <t>MP / t de prod</t>
  </si>
  <si>
    <t>Ano 1 foi comprado 1,1x a mais que o necessario</t>
  </si>
  <si>
    <t>mwh/ t de prod</t>
  </si>
  <si>
    <t>ano1</t>
  </si>
  <si>
    <t>ano2</t>
  </si>
  <si>
    <t>ano3</t>
  </si>
  <si>
    <t>ano4</t>
  </si>
  <si>
    <t>ano 5</t>
    <phoneticPr fontId="0" type="noConversion"/>
  </si>
  <si>
    <t>ano 1</t>
  </si>
  <si>
    <t>ano 5</t>
  </si>
  <si>
    <t>Qantidade comprada MP t</t>
  </si>
  <si>
    <t>$ venda</t>
  </si>
  <si>
    <t>$/t</t>
  </si>
  <si>
    <t>Quant usada de MP</t>
  </si>
  <si>
    <t>$ compra MP</t>
  </si>
  <si>
    <t>Estoque de MP</t>
  </si>
  <si>
    <t>$ de enregia</t>
  </si>
  <si>
    <t>$/mwh</t>
  </si>
  <si>
    <t>Custo MP</t>
  </si>
  <si>
    <t>Producao</t>
  </si>
  <si>
    <t>t</t>
  </si>
  <si>
    <t>Quant mwh comprada</t>
  </si>
  <si>
    <t>Vendas</t>
  </si>
  <si>
    <t>Custo energia</t>
  </si>
  <si>
    <t>Depreciacao</t>
  </si>
  <si>
    <t>$</t>
  </si>
  <si>
    <t>MO</t>
  </si>
  <si>
    <t>Manutencao</t>
  </si>
  <si>
    <t>Estoque de prod</t>
  </si>
  <si>
    <t>Inflação</t>
    <phoneticPr fontId="0" type="noConversion"/>
  </si>
  <si>
    <t>Custo de producao final</t>
  </si>
  <si>
    <t>cresc vendas</t>
    <phoneticPr fontId="0" type="noConversion"/>
  </si>
  <si>
    <t>Custo final / t</t>
  </si>
  <si>
    <t>Receita</t>
  </si>
  <si>
    <t>Impostos sobre venda 15%</t>
  </si>
  <si>
    <t>Lucro</t>
  </si>
  <si>
    <t>Margem bruta</t>
  </si>
  <si>
    <t>20x1</t>
  </si>
  <si>
    <t>20x2</t>
  </si>
  <si>
    <t>20x3</t>
  </si>
  <si>
    <t>20x4</t>
  </si>
  <si>
    <t>Vendas brutas</t>
  </si>
  <si>
    <t>- impostos s/ vendas</t>
  </si>
  <si>
    <t>- CPV</t>
  </si>
  <si>
    <t>= Lucro bruto</t>
  </si>
  <si>
    <t>= Vendas líquidas</t>
  </si>
  <si>
    <t>Obs: considere que em 20x4 a depreciação alocada ao Custo era igual a $ 1.015.000 e que</t>
  </si>
  <si>
    <t>a depreciação projetada era igual a $ 1.120.800</t>
  </si>
  <si>
    <t>Vendas brutas (R$ mil)</t>
  </si>
  <si>
    <t>CPV (R$ mil)</t>
  </si>
  <si>
    <t>20x5</t>
  </si>
  <si>
    <t>Depreciação</t>
  </si>
  <si>
    <t>Outros custos fixos</t>
  </si>
  <si>
    <t>Outros custos variáveis</t>
  </si>
  <si>
    <t>= Depreciação + custos fixos = 1.015.000 + 468.157 = 1.483.157</t>
  </si>
  <si>
    <t>Custos fixos totais  (20x4)</t>
  </si>
  <si>
    <t>Previsão CPV 20x5 (R$)</t>
  </si>
  <si>
    <t>Previsão receita bruta (20x5)</t>
  </si>
  <si>
    <t>=depreciação + outros custos fixos + custo variável</t>
  </si>
  <si>
    <t>empresa A</t>
  </si>
  <si>
    <t>empresa B</t>
  </si>
  <si>
    <t>Rm</t>
  </si>
  <si>
    <t>Ra</t>
  </si>
  <si>
    <t>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</si>
</sst>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</font>
    <font>
      <sz val="10"/>
      <color rgb="FF000000"/>
      <name val="Calibri"/>
    </font>
    <font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9EDF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quotePrefix="1" applyFill="1"/>
    <xf numFmtId="0" fontId="0" fillId="2" borderId="1" xfId="0" applyFill="1" applyBorder="1"/>
    <xf numFmtId="165" fontId="0" fillId="2" borderId="0" xfId="1" applyNumberFormat="1" applyFont="1" applyFill="1"/>
    <xf numFmtId="0" fontId="0" fillId="2" borderId="2" xfId="0" quotePrefix="1" applyFill="1" applyBorder="1"/>
    <xf numFmtId="165" fontId="0" fillId="2" borderId="2" xfId="1" applyNumberFormat="1" applyFont="1" applyFill="1" applyBorder="1"/>
    <xf numFmtId="0" fontId="0" fillId="2" borderId="2" xfId="0" applyFill="1" applyBorder="1" applyAlignment="1">
      <alignment horizontal="center"/>
    </xf>
    <xf numFmtId="165" fontId="0" fillId="2" borderId="0" xfId="0" applyNumberFormat="1" applyFill="1"/>
    <xf numFmtId="165" fontId="0" fillId="3" borderId="0" xfId="1" applyNumberFormat="1" applyFont="1" applyFill="1"/>
    <xf numFmtId="165" fontId="0" fillId="3" borderId="0" xfId="0" applyNumberFormat="1" applyFill="1"/>
    <xf numFmtId="165" fontId="0" fillId="2" borderId="0" xfId="0" quotePrefix="1" applyNumberFormat="1" applyFill="1"/>
    <xf numFmtId="165" fontId="0" fillId="2" borderId="1" xfId="1" applyNumberFormat="1" applyFont="1" applyFill="1" applyBorder="1"/>
    <xf numFmtId="9" fontId="0" fillId="2" borderId="1" xfId="2" applyFont="1" applyFill="1" applyBorder="1"/>
    <xf numFmtId="164" fontId="0" fillId="2" borderId="1" xfId="2" applyNumberFormat="1" applyFont="1" applyFill="1" applyBorder="1"/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left" wrapText="1" readingOrder="1"/>
    </xf>
    <xf numFmtId="0" fontId="4" fillId="4" borderId="3" xfId="0" applyFont="1" applyFill="1" applyBorder="1" applyAlignment="1">
      <alignment horizontal="right" wrapText="1" readingOrder="1"/>
    </xf>
    <xf numFmtId="9" fontId="4" fillId="4" borderId="3" xfId="0" applyNumberFormat="1" applyFont="1" applyFill="1" applyBorder="1" applyAlignment="1">
      <alignment horizontal="right" wrapText="1" readingOrder="1"/>
    </xf>
    <xf numFmtId="10" fontId="4" fillId="4" borderId="3" xfId="0" applyNumberFormat="1" applyFont="1" applyFill="1" applyBorder="1" applyAlignment="1">
      <alignment horizontal="right" wrapText="1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CPV = a + b x</a:t>
            </a:r>
            <a:r>
              <a:rPr lang="en-US" sz="1600" baseline="0"/>
              <a:t> Vendas brutas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Exemplo_pag_59!$B$15</c:f>
              <c:strCache>
                <c:ptCount val="1"/>
                <c:pt idx="0">
                  <c:v>CPV (R$ mil)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8.9784503194083987E-2"/>
                  <c:y val="2.071717841908630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/>
                  </a:pPr>
                  <a:endParaRPr lang="pt-BR"/>
                </a:p>
              </c:txPr>
            </c:trendlineLbl>
          </c:trendline>
          <c:xVal>
            <c:numRef>
              <c:f>Exemplo_pag_59!$C$14:$G$14</c:f>
              <c:numCache>
                <c:formatCode>_-* #,##0_-;\-* #,##0_-;_-* "-"??_-;_-@_-</c:formatCode>
                <c:ptCount val="5"/>
                <c:pt idx="0" formatCode="General">
                  <c:v>0</c:v>
                </c:pt>
                <c:pt idx="1">
                  <c:v>21370.2</c:v>
                </c:pt>
                <c:pt idx="2">
                  <c:v>25929.175999999999</c:v>
                </c:pt>
                <c:pt idx="3">
                  <c:v>26966.343000000001</c:v>
                </c:pt>
                <c:pt idx="4">
                  <c:v>30448.853999999999</c:v>
                </c:pt>
              </c:numCache>
            </c:numRef>
          </c:xVal>
          <c:yVal>
            <c:numRef>
              <c:f>Exemplo_pag_59!$C$15:$G$15</c:f>
              <c:numCache>
                <c:formatCode>_-* #,##0_-;\-* #,##0_-;_-* "-"??_-;_-@_-</c:formatCode>
                <c:ptCount val="5"/>
                <c:pt idx="0">
                  <c:v>1483.1566169846574</c:v>
                </c:pt>
                <c:pt idx="1">
                  <c:v>8443.6360000000004</c:v>
                </c:pt>
                <c:pt idx="2">
                  <c:v>9973.9320000000007</c:v>
                </c:pt>
                <c:pt idx="3">
                  <c:v>10402.841</c:v>
                </c:pt>
                <c:pt idx="4">
                  <c:v>11394.652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762208"/>
        <c:axId val="1775758944"/>
      </c:scatterChart>
      <c:valAx>
        <c:axId val="17757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Vendas brutas (R$ mil)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75758944"/>
        <c:crosses val="autoZero"/>
        <c:crossBetween val="midCat"/>
      </c:valAx>
      <c:valAx>
        <c:axId val="177575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CPV (R$ mil)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75762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Empresa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Exemplo_pag_108!$C$3</c:f>
              <c:strCache>
                <c:ptCount val="1"/>
                <c:pt idx="0">
                  <c:v>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Exemplo_pag_108!$C$4:$C$16</c:f>
              <c:numCache>
                <c:formatCode>0%</c:formatCode>
                <c:ptCount val="13"/>
                <c:pt idx="0">
                  <c:v>-0.02</c:v>
                </c:pt>
                <c:pt idx="1">
                  <c:v>-7.0000000000000007E-2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0.08</c:v>
                </c:pt>
                <c:pt idx="11">
                  <c:v>-0.04</c:v>
                </c:pt>
                <c:pt idx="12">
                  <c:v>-0.09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Exemplo_pag_108!$C$3</c:f>
              <c:strCache>
                <c:ptCount val="1"/>
                <c:pt idx="0">
                  <c:v>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Exemplo_pag_108!$C$4:$C$16</c:f>
              <c:numCache>
                <c:formatCode>0%</c:formatCode>
                <c:ptCount val="13"/>
                <c:pt idx="0">
                  <c:v>-0.02</c:v>
                </c:pt>
                <c:pt idx="1">
                  <c:v>-7.0000000000000007E-2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0.08</c:v>
                </c:pt>
                <c:pt idx="11">
                  <c:v>-0.04</c:v>
                </c:pt>
                <c:pt idx="12">
                  <c:v>-0.09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Exemplo_pag_108!$C$3</c:f>
              <c:strCache>
                <c:ptCount val="1"/>
                <c:pt idx="0">
                  <c:v>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Exemplo_pag_108!$C$4:$C$16</c:f>
              <c:numCache>
                <c:formatCode>0%</c:formatCode>
                <c:ptCount val="13"/>
                <c:pt idx="0">
                  <c:v>-0.02</c:v>
                </c:pt>
                <c:pt idx="1">
                  <c:v>-7.0000000000000007E-2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0.08</c:v>
                </c:pt>
                <c:pt idx="11">
                  <c:v>-0.04</c:v>
                </c:pt>
                <c:pt idx="12">
                  <c:v>-0.09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Exemplo_pag_108!$C$3</c:f>
              <c:strCache>
                <c:ptCount val="1"/>
                <c:pt idx="0">
                  <c:v>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Exemplo_pag_108!$C$4:$C$16</c:f>
              <c:numCache>
                <c:formatCode>0%</c:formatCode>
                <c:ptCount val="13"/>
                <c:pt idx="0">
                  <c:v>-0.02</c:v>
                </c:pt>
                <c:pt idx="1">
                  <c:v>-7.0000000000000007E-2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0.08</c:v>
                </c:pt>
                <c:pt idx="11">
                  <c:v>-0.04</c:v>
                </c:pt>
                <c:pt idx="12">
                  <c:v>-0.09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478800"/>
        <c:axId val="1621484240"/>
      </c:scatterChart>
      <c:valAx>
        <c:axId val="162147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Retorno de mercado - Rm</a:t>
                </a:r>
              </a:p>
            </c:rich>
          </c:tx>
          <c:layout>
            <c:manualLayout>
              <c:xMode val="edge"/>
              <c:yMode val="edge"/>
              <c:x val="0.4021701662292213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484240"/>
        <c:crosses val="autoZero"/>
        <c:crossBetween val="midCat"/>
      </c:valAx>
      <c:valAx>
        <c:axId val="1621484240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Retorno</a:t>
                </a:r>
                <a:r>
                  <a:rPr lang="pt-BR" baseline="0"/>
                  <a:t> da aação (Empresa A)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1.6666666666666666E-2"/>
              <c:y val="0.23552055993000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47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Empresa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Exemplo_pag_108!$D$3</c:f>
              <c:strCache>
                <c:ptCount val="1"/>
                <c:pt idx="0">
                  <c:v>Rb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Exemplo_pag_108!$D$4:$D$16</c:f>
              <c:numCache>
                <c:formatCode>0.00%</c:formatCode>
                <c:ptCount val="13"/>
                <c:pt idx="0">
                  <c:v>-4.0000000000000001E-3</c:v>
                </c:pt>
                <c:pt idx="1">
                  <c:v>-0.02</c:v>
                </c:pt>
                <c:pt idx="2">
                  <c:v>0.01</c:v>
                </c:pt>
                <c:pt idx="3">
                  <c:v>0.03</c:v>
                </c:pt>
                <c:pt idx="4">
                  <c:v>0.01</c:v>
                </c:pt>
                <c:pt idx="5">
                  <c:v>-0.01</c:v>
                </c:pt>
                <c:pt idx="6">
                  <c:v>-0.02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-0.02</c:v>
                </c:pt>
                <c:pt idx="12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068912"/>
        <c:axId val="1621075440"/>
      </c:scatterChart>
      <c:valAx>
        <c:axId val="162106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Retorno de mercado - Rm</a:t>
                </a:r>
              </a:p>
            </c:rich>
          </c:tx>
          <c:layout>
            <c:manualLayout>
              <c:xMode val="edge"/>
              <c:yMode val="edge"/>
              <c:x val="0.4021701662292213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075440"/>
        <c:crosses val="autoZero"/>
        <c:crossBetween val="midCat"/>
      </c:valAx>
      <c:valAx>
        <c:axId val="162107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Retorno</a:t>
                </a:r>
                <a:r>
                  <a:rPr lang="pt-BR" baseline="0"/>
                  <a:t> da aação (Empresa B)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1.6666666666666666E-2"/>
              <c:y val="0.23552055993000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06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Empresa A e Empresa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Exemplo_pag_108!$C$3</c:f>
              <c:strCache>
                <c:ptCount val="1"/>
                <c:pt idx="0">
                  <c:v>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Exemplo_pag_108!$C$4:$C$16</c:f>
              <c:numCache>
                <c:formatCode>0%</c:formatCode>
                <c:ptCount val="13"/>
                <c:pt idx="0">
                  <c:v>-0.02</c:v>
                </c:pt>
                <c:pt idx="1">
                  <c:v>-7.0000000000000007E-2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0.08</c:v>
                </c:pt>
                <c:pt idx="11">
                  <c:v>-0.04</c:v>
                </c:pt>
                <c:pt idx="12">
                  <c:v>-0.09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Exemplo_pag_108!$D$3</c:f>
              <c:strCache>
                <c:ptCount val="1"/>
                <c:pt idx="0">
                  <c:v>Rb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8527777777777775E-2"/>
                  <c:y val="-1.70939049285505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Exemplo_pag_108!$B$4:$B$16</c:f>
              <c:numCache>
                <c:formatCode>0%</c:formatCode>
                <c:ptCount val="13"/>
                <c:pt idx="0">
                  <c:v>-0.01</c:v>
                </c:pt>
                <c:pt idx="1">
                  <c:v>-0.03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-0.01</c:v>
                </c:pt>
                <c:pt idx="6">
                  <c:v>-0.03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0.04</c:v>
                </c:pt>
                <c:pt idx="11">
                  <c:v>-0.03</c:v>
                </c:pt>
                <c:pt idx="12">
                  <c:v>-7.0000000000000007E-2</c:v>
                </c:pt>
              </c:numCache>
            </c:numRef>
          </c:xVal>
          <c:yVal>
            <c:numRef>
              <c:f>Exemplo_pag_108!$D$4:$D$16</c:f>
              <c:numCache>
                <c:formatCode>0.00%</c:formatCode>
                <c:ptCount val="13"/>
                <c:pt idx="0">
                  <c:v>-4.0000000000000001E-3</c:v>
                </c:pt>
                <c:pt idx="1">
                  <c:v>-0.02</c:v>
                </c:pt>
                <c:pt idx="2">
                  <c:v>0.01</c:v>
                </c:pt>
                <c:pt idx="3">
                  <c:v>0.03</c:v>
                </c:pt>
                <c:pt idx="4">
                  <c:v>0.01</c:v>
                </c:pt>
                <c:pt idx="5">
                  <c:v>-0.01</c:v>
                </c:pt>
                <c:pt idx="6">
                  <c:v>-0.02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-0.02</c:v>
                </c:pt>
                <c:pt idx="12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214848"/>
        <c:axId val="1621071632"/>
      </c:scatterChart>
      <c:valAx>
        <c:axId val="188721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071632"/>
        <c:crosses val="autoZero"/>
        <c:crossBetween val="midCat"/>
      </c:valAx>
      <c:valAx>
        <c:axId val="16210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721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66675</xdr:rowOff>
    </xdr:from>
    <xdr:to>
      <xdr:col>16</xdr:col>
      <xdr:colOff>257175</xdr:colOff>
      <xdr:row>17</xdr:row>
      <xdr:rowOff>76199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1</xdr:row>
      <xdr:rowOff>49530</xdr:rowOff>
    </xdr:from>
    <xdr:to>
      <xdr:col>12</xdr:col>
      <xdr:colOff>426720</xdr:colOff>
      <xdr:row>12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</xdr:colOff>
      <xdr:row>13</xdr:row>
      <xdr:rowOff>7620</xdr:rowOff>
    </xdr:from>
    <xdr:to>
      <xdr:col>12</xdr:col>
      <xdr:colOff>411480</xdr:colOff>
      <xdr:row>27</xdr:row>
      <xdr:rowOff>30480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541020</xdr:colOff>
      <xdr:row>1</xdr:row>
      <xdr:rowOff>49530</xdr:rowOff>
    </xdr:from>
    <xdr:to>
      <xdr:col>20</xdr:col>
      <xdr:colOff>236220</xdr:colOff>
      <xdr:row>12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zoomScaleNormal="100" workbookViewId="0">
      <selection activeCell="M17" sqref="M17"/>
    </sheetView>
  </sheetViews>
  <sheetFormatPr defaultColWidth="8.88671875" defaultRowHeight="14.4" x14ac:dyDescent="0.3"/>
  <cols>
    <col min="1" max="1" width="18.109375" style="1" customWidth="1"/>
    <col min="2" max="2" width="13" style="1" customWidth="1"/>
    <col min="3" max="3" width="14.33203125" style="1" bestFit="1" customWidth="1"/>
    <col min="4" max="4" width="15" style="1" customWidth="1"/>
    <col min="5" max="5" width="12" style="1" bestFit="1" customWidth="1"/>
    <col min="6" max="6" width="12.109375" style="1" customWidth="1"/>
    <col min="7" max="7" width="14.33203125" style="1" bestFit="1" customWidth="1"/>
    <col min="8" max="8" width="4" style="1" bestFit="1" customWidth="1"/>
    <col min="9" max="9" width="12.6640625" style="1" customWidth="1"/>
    <col min="10" max="10" width="5" style="1" bestFit="1" customWidth="1"/>
    <col min="11" max="11" width="5.5546875" style="1" customWidth="1"/>
    <col min="12" max="15" width="13.33203125" style="1" bestFit="1" customWidth="1"/>
    <col min="16" max="16" width="10.5546875" style="1" bestFit="1" customWidth="1"/>
    <col min="17" max="16384" width="8.88671875" style="1"/>
  </cols>
  <sheetData>
    <row r="2" spans="1:16" x14ac:dyDescent="0.3">
      <c r="H2" s="3">
        <v>1.1000000000000001</v>
      </c>
      <c r="I2" s="3" t="s">
        <v>0</v>
      </c>
      <c r="J2" s="3"/>
      <c r="L2" s="1" t="s">
        <v>1</v>
      </c>
    </row>
    <row r="3" spans="1:16" x14ac:dyDescent="0.3">
      <c r="H3" s="3">
        <v>0.2</v>
      </c>
      <c r="I3" s="3" t="s">
        <v>2</v>
      </c>
      <c r="J3" s="3"/>
    </row>
    <row r="4" spans="1:16" x14ac:dyDescent="0.3">
      <c r="L4" s="1" t="s">
        <v>3</v>
      </c>
      <c r="M4" s="1" t="s">
        <v>4</v>
      </c>
      <c r="N4" s="1" t="s">
        <v>5</v>
      </c>
      <c r="O4" s="1" t="s">
        <v>6</v>
      </c>
      <c r="P4" s="1" t="s">
        <v>7</v>
      </c>
    </row>
    <row r="5" spans="1:16" x14ac:dyDescent="0.3">
      <c r="C5" s="3" t="s">
        <v>8</v>
      </c>
      <c r="D5" s="3" t="s">
        <v>4</v>
      </c>
      <c r="E5" s="3" t="s">
        <v>5</v>
      </c>
      <c r="F5" s="3" t="s">
        <v>6</v>
      </c>
      <c r="G5" s="3" t="s">
        <v>9</v>
      </c>
      <c r="I5" s="3" t="s">
        <v>10</v>
      </c>
      <c r="J5" s="3"/>
      <c r="K5" s="3"/>
      <c r="L5" s="12">
        <f>C9*H2*H2</f>
        <v>39930</v>
      </c>
      <c r="M5" s="12">
        <f>D9*H2</f>
        <v>38500</v>
      </c>
      <c r="N5" s="12">
        <f>E9*H2</f>
        <v>38500</v>
      </c>
      <c r="O5" s="12">
        <f>F9*H2</f>
        <v>41800</v>
      </c>
      <c r="P5" s="12">
        <f>G9*H2</f>
        <v>41800</v>
      </c>
    </row>
    <row r="6" spans="1:16" x14ac:dyDescent="0.3">
      <c r="A6" s="3" t="s">
        <v>11</v>
      </c>
      <c r="B6" s="3" t="s">
        <v>12</v>
      </c>
      <c r="C6" s="12">
        <v>712.34</v>
      </c>
      <c r="D6" s="12">
        <v>740.83</v>
      </c>
      <c r="E6" s="12">
        <v>770.47</v>
      </c>
      <c r="F6" s="12">
        <v>801.29</v>
      </c>
      <c r="G6" s="12">
        <f>F6*(1+$J$16)</f>
        <v>825.32870000000003</v>
      </c>
      <c r="I6" s="3" t="s">
        <v>13</v>
      </c>
      <c r="J6" s="3"/>
      <c r="K6" s="3"/>
      <c r="L6" s="12">
        <f>C9*$H$2</f>
        <v>36300</v>
      </c>
      <c r="M6" s="12">
        <f t="shared" ref="M6:O6" si="0">D9*$H$2</f>
        <v>38500</v>
      </c>
      <c r="N6" s="12">
        <f t="shared" si="0"/>
        <v>38500</v>
      </c>
      <c r="O6" s="12">
        <f t="shared" si="0"/>
        <v>41800</v>
      </c>
      <c r="P6" s="12">
        <f>G9*H2</f>
        <v>41800</v>
      </c>
    </row>
    <row r="7" spans="1:16" x14ac:dyDescent="0.3">
      <c r="A7" s="3" t="s">
        <v>14</v>
      </c>
      <c r="B7" s="3" t="s">
        <v>12</v>
      </c>
      <c r="C7" s="12">
        <v>120</v>
      </c>
      <c r="D7" s="12">
        <v>124.8</v>
      </c>
      <c r="E7" s="12">
        <v>129.79</v>
      </c>
      <c r="F7" s="12">
        <v>134.97999999999999</v>
      </c>
      <c r="G7" s="12">
        <f t="shared" ref="G7:G13" si="1">F7*(1+$J$16)</f>
        <v>139.02939999999998</v>
      </c>
      <c r="I7" s="3" t="s">
        <v>15</v>
      </c>
      <c r="J7" s="3"/>
      <c r="K7" s="3"/>
      <c r="L7" s="12">
        <f>L5-L6</f>
        <v>3630</v>
      </c>
      <c r="M7" s="12">
        <f>L7+(M5-M6)</f>
        <v>3630</v>
      </c>
      <c r="N7" s="12">
        <f t="shared" ref="N7:O7" si="2">M7+(N5-N6)</f>
        <v>3630</v>
      </c>
      <c r="O7" s="12">
        <f t="shared" si="2"/>
        <v>3630</v>
      </c>
      <c r="P7" s="12">
        <f>O7+P5-P6</f>
        <v>3630</v>
      </c>
    </row>
    <row r="8" spans="1:16" x14ac:dyDescent="0.3">
      <c r="A8" s="3" t="s">
        <v>16</v>
      </c>
      <c r="B8" s="3" t="s">
        <v>17</v>
      </c>
      <c r="C8" s="12">
        <v>100</v>
      </c>
      <c r="D8" s="12">
        <v>104</v>
      </c>
      <c r="E8" s="12">
        <v>108.16</v>
      </c>
      <c r="F8" s="12">
        <v>112.49</v>
      </c>
      <c r="G8" s="12">
        <f t="shared" si="1"/>
        <v>115.8647</v>
      </c>
      <c r="I8" s="3" t="s">
        <v>18</v>
      </c>
      <c r="J8" s="3"/>
      <c r="K8" s="3"/>
      <c r="L8" s="12">
        <f>L5*C7</f>
        <v>4791600</v>
      </c>
      <c r="M8" s="12">
        <f t="shared" ref="M8:O8" si="3">M5*D7</f>
        <v>4804800</v>
      </c>
      <c r="N8" s="12">
        <f t="shared" si="3"/>
        <v>4996915</v>
      </c>
      <c r="O8" s="12">
        <f t="shared" si="3"/>
        <v>5642164</v>
      </c>
      <c r="P8" s="12">
        <f>P6*G7</f>
        <v>5811428.919999999</v>
      </c>
    </row>
    <row r="9" spans="1:16" x14ac:dyDescent="0.3">
      <c r="A9" s="3" t="s">
        <v>19</v>
      </c>
      <c r="B9" s="3" t="s">
        <v>20</v>
      </c>
      <c r="C9" s="12">
        <v>33000</v>
      </c>
      <c r="D9" s="12">
        <v>35000</v>
      </c>
      <c r="E9" s="12">
        <v>35000</v>
      </c>
      <c r="F9" s="12">
        <v>38000</v>
      </c>
      <c r="G9" s="12">
        <v>38000</v>
      </c>
      <c r="I9" s="3" t="s">
        <v>21</v>
      </c>
      <c r="J9" s="3"/>
      <c r="K9" s="3"/>
      <c r="L9" s="12">
        <f>C9*$H$3</f>
        <v>6600</v>
      </c>
      <c r="M9" s="12">
        <f t="shared" ref="M9:P9" si="4">D9*$H$3</f>
        <v>7000</v>
      </c>
      <c r="N9" s="12">
        <f t="shared" si="4"/>
        <v>7000</v>
      </c>
      <c r="O9" s="12">
        <f t="shared" si="4"/>
        <v>7600</v>
      </c>
      <c r="P9" s="12">
        <f t="shared" si="4"/>
        <v>7600</v>
      </c>
    </row>
    <row r="10" spans="1:16" x14ac:dyDescent="0.3">
      <c r="A10" s="3" t="s">
        <v>22</v>
      </c>
      <c r="B10" s="3" t="s">
        <v>20</v>
      </c>
      <c r="C10" s="12">
        <v>30000</v>
      </c>
      <c r="D10" s="12">
        <v>35000</v>
      </c>
      <c r="E10" s="12">
        <v>35000</v>
      </c>
      <c r="F10" s="12">
        <v>38000</v>
      </c>
      <c r="G10" s="12">
        <f>F10*(1+$J$16)*(1+$J$17)</f>
        <v>40705.599999999999</v>
      </c>
      <c r="I10" s="3" t="s">
        <v>23</v>
      </c>
      <c r="J10" s="3"/>
      <c r="K10" s="3"/>
      <c r="L10" s="12">
        <f>L9*C8</f>
        <v>660000</v>
      </c>
      <c r="M10" s="12">
        <f t="shared" ref="M10:P10" si="5">M9*D8</f>
        <v>728000</v>
      </c>
      <c r="N10" s="12">
        <f t="shared" si="5"/>
        <v>757120</v>
      </c>
      <c r="O10" s="12">
        <f t="shared" si="5"/>
        <v>854924</v>
      </c>
      <c r="P10" s="12">
        <f t="shared" si="5"/>
        <v>880571.72</v>
      </c>
    </row>
    <row r="11" spans="1:16" x14ac:dyDescent="0.3">
      <c r="A11" s="3" t="s">
        <v>24</v>
      </c>
      <c r="B11" s="3" t="s">
        <v>25</v>
      </c>
      <c r="C11" s="12">
        <v>840000</v>
      </c>
      <c r="D11" s="12">
        <v>882000</v>
      </c>
      <c r="E11" s="12">
        <v>966000</v>
      </c>
      <c r="F11" s="12">
        <v>1015000</v>
      </c>
      <c r="G11" s="12">
        <v>1120800</v>
      </c>
    </row>
    <row r="12" spans="1:16" x14ac:dyDescent="0.3">
      <c r="A12" s="3" t="s">
        <v>26</v>
      </c>
      <c r="B12" s="3" t="s">
        <v>25</v>
      </c>
      <c r="C12" s="12">
        <v>2500000</v>
      </c>
      <c r="D12" s="12">
        <v>2600000</v>
      </c>
      <c r="E12" s="12">
        <v>2704000</v>
      </c>
      <c r="F12" s="12">
        <v>2812160</v>
      </c>
      <c r="G12" s="12">
        <f t="shared" si="1"/>
        <v>2896524.8000000003</v>
      </c>
    </row>
    <row r="13" spans="1:16" x14ac:dyDescent="0.3">
      <c r="A13" s="3" t="s">
        <v>27</v>
      </c>
      <c r="B13" s="3" t="s">
        <v>25</v>
      </c>
      <c r="C13" s="12">
        <v>800000</v>
      </c>
      <c r="D13" s="12">
        <v>832000</v>
      </c>
      <c r="E13" s="12">
        <v>865280</v>
      </c>
      <c r="F13" s="12">
        <v>899891</v>
      </c>
      <c r="G13" s="12">
        <f t="shared" si="1"/>
        <v>926887.73</v>
      </c>
    </row>
    <row r="14" spans="1:16" x14ac:dyDescent="0.3">
      <c r="C14" s="4"/>
      <c r="D14" s="4"/>
      <c r="E14" s="4"/>
      <c r="F14" s="4"/>
      <c r="G14" s="4"/>
    </row>
    <row r="15" spans="1:16" x14ac:dyDescent="0.3">
      <c r="A15" s="3" t="s">
        <v>28</v>
      </c>
      <c r="B15" s="3" t="s">
        <v>20</v>
      </c>
      <c r="C15" s="12">
        <f>C9-C10</f>
        <v>3000</v>
      </c>
      <c r="D15" s="12">
        <f>C15+(D9-D10)</f>
        <v>3000</v>
      </c>
      <c r="E15" s="12">
        <f>D15+(E9-E10)</f>
        <v>3000</v>
      </c>
      <c r="F15" s="12">
        <f>E15+(F9-F10)</f>
        <v>3000</v>
      </c>
      <c r="G15" s="12">
        <f>F15+(G9-G10)</f>
        <v>294.40000000000146</v>
      </c>
    </row>
    <row r="16" spans="1:16" x14ac:dyDescent="0.3">
      <c r="C16" s="4"/>
      <c r="D16" s="4"/>
      <c r="E16" s="4"/>
      <c r="F16" s="4"/>
      <c r="G16" s="4"/>
      <c r="I16" s="3" t="s">
        <v>29</v>
      </c>
      <c r="J16" s="13">
        <v>0.03</v>
      </c>
    </row>
    <row r="17" spans="1:10" x14ac:dyDescent="0.3">
      <c r="A17" s="3" t="s">
        <v>30</v>
      </c>
      <c r="B17" s="3"/>
      <c r="C17" s="12">
        <f>L10+L8+C13+C12+C11</f>
        <v>9591600</v>
      </c>
      <c r="D17" s="12">
        <f t="shared" ref="D17:F17" si="6">M10+M8+D13+D12+D11</f>
        <v>9846800</v>
      </c>
      <c r="E17" s="12">
        <f t="shared" si="6"/>
        <v>10289315</v>
      </c>
      <c r="F17" s="12">
        <f t="shared" si="6"/>
        <v>11224139</v>
      </c>
      <c r="G17" s="12">
        <f>P10+P8+G13+G12+G11</f>
        <v>11636213.17</v>
      </c>
      <c r="I17" s="3" t="s">
        <v>31</v>
      </c>
      <c r="J17" s="13">
        <v>0.04</v>
      </c>
    </row>
    <row r="18" spans="1:10" x14ac:dyDescent="0.3">
      <c r="A18" s="3" t="s">
        <v>32</v>
      </c>
      <c r="B18" s="3"/>
      <c r="C18" s="12">
        <f>C17/C9</f>
        <v>290.65454545454543</v>
      </c>
      <c r="D18" s="12">
        <f t="shared" ref="D18:G18" si="7">D17/D9</f>
        <v>281.33714285714285</v>
      </c>
      <c r="E18" s="12">
        <f t="shared" si="7"/>
        <v>293.98042857142855</v>
      </c>
      <c r="F18" s="12">
        <f t="shared" si="7"/>
        <v>295.37207894736844</v>
      </c>
      <c r="G18" s="12">
        <f t="shared" si="7"/>
        <v>306.21613605263155</v>
      </c>
    </row>
    <row r="19" spans="1:10" x14ac:dyDescent="0.3">
      <c r="A19" s="3" t="s">
        <v>33</v>
      </c>
      <c r="B19" s="3"/>
      <c r="C19" s="12">
        <f>C6*C10</f>
        <v>21370200</v>
      </c>
      <c r="D19" s="12">
        <f t="shared" ref="D19:G19" si="8">D6*D10</f>
        <v>25929050</v>
      </c>
      <c r="E19" s="12">
        <f t="shared" si="8"/>
        <v>26966450</v>
      </c>
      <c r="F19" s="12">
        <f t="shared" si="8"/>
        <v>30449020</v>
      </c>
      <c r="G19" s="12">
        <f t="shared" si="8"/>
        <v>33595499.930720001</v>
      </c>
    </row>
    <row r="20" spans="1:10" x14ac:dyDescent="0.3">
      <c r="A20" s="3" t="s">
        <v>34</v>
      </c>
      <c r="B20" s="3"/>
      <c r="C20" s="12">
        <f>C19*0.15</f>
        <v>3205530</v>
      </c>
      <c r="D20" s="12">
        <f t="shared" ref="D20:G20" si="9">D19*0.15</f>
        <v>3889357.5</v>
      </c>
      <c r="E20" s="12">
        <f t="shared" si="9"/>
        <v>4044967.5</v>
      </c>
      <c r="F20" s="12">
        <f t="shared" si="9"/>
        <v>4567353</v>
      </c>
      <c r="G20" s="12">
        <f t="shared" si="9"/>
        <v>5039324.989608</v>
      </c>
    </row>
    <row r="21" spans="1:10" x14ac:dyDescent="0.3">
      <c r="A21" s="3" t="s">
        <v>35</v>
      </c>
      <c r="B21" s="3"/>
      <c r="C21" s="12">
        <f>C19-C17-C20</f>
        <v>8573070</v>
      </c>
      <c r="D21" s="12">
        <f>D19-D17-D20</f>
        <v>12192892.5</v>
      </c>
      <c r="E21" s="12">
        <f t="shared" ref="E21:G21" si="10">E19-E17-E20</f>
        <v>12632167.5</v>
      </c>
      <c r="F21" s="12">
        <f t="shared" si="10"/>
        <v>14657528</v>
      </c>
      <c r="G21" s="12">
        <f t="shared" si="10"/>
        <v>16919961.771111999</v>
      </c>
    </row>
    <row r="23" spans="1:10" x14ac:dyDescent="0.3">
      <c r="A23" s="3" t="s">
        <v>36</v>
      </c>
      <c r="B23" s="3"/>
      <c r="C23" s="14">
        <f>C21/C19</f>
        <v>0.40116938540584551</v>
      </c>
      <c r="D23" s="14">
        <f t="shared" ref="D23:G23" si="11">D21/D19</f>
        <v>0.47024061814837026</v>
      </c>
      <c r="E23" s="14">
        <f t="shared" si="11"/>
        <v>0.46844013579837168</v>
      </c>
      <c r="F23" s="14">
        <f t="shared" si="11"/>
        <v>0.4813793021910065</v>
      </c>
      <c r="G23" s="14">
        <f t="shared" si="11"/>
        <v>0.50363774332883926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H9" sqref="H9"/>
    </sheetView>
  </sheetViews>
  <sheetFormatPr defaultColWidth="9.109375" defaultRowHeight="14.4" x14ac:dyDescent="0.3"/>
  <cols>
    <col min="1" max="1" width="4.109375" style="1" customWidth="1"/>
    <col min="2" max="2" width="25.109375" style="1" customWidth="1"/>
    <col min="3" max="3" width="11.5546875" style="1" bestFit="1" customWidth="1"/>
    <col min="4" max="6" width="14.33203125" style="1" bestFit="1" customWidth="1"/>
    <col min="7" max="7" width="11.5546875" style="1" bestFit="1" customWidth="1"/>
    <col min="8" max="8" width="9.5546875" style="1" customWidth="1"/>
    <col min="9" max="16384" width="9.109375" style="1"/>
  </cols>
  <sheetData>
    <row r="2" spans="2:8" x14ac:dyDescent="0.3">
      <c r="C2" s="7" t="s">
        <v>37</v>
      </c>
      <c r="D2" s="7" t="s">
        <v>38</v>
      </c>
      <c r="E2" s="7" t="s">
        <v>39</v>
      </c>
      <c r="F2" s="7" t="s">
        <v>40</v>
      </c>
    </row>
    <row r="3" spans="2:8" x14ac:dyDescent="0.3">
      <c r="B3" s="1" t="s">
        <v>41</v>
      </c>
      <c r="C3" s="4">
        <v>21370200</v>
      </c>
      <c r="D3" s="4">
        <v>25929176</v>
      </c>
      <c r="E3" s="4">
        <v>26966343</v>
      </c>
      <c r="F3" s="4">
        <v>30448854</v>
      </c>
    </row>
    <row r="4" spans="2:8" x14ac:dyDescent="0.3">
      <c r="B4" s="5" t="s">
        <v>42</v>
      </c>
      <c r="C4" s="6">
        <v>3589590</v>
      </c>
      <c r="D4" s="6">
        <v>4181833</v>
      </c>
      <c r="E4" s="6">
        <v>4095938</v>
      </c>
      <c r="F4" s="6">
        <v>4442383</v>
      </c>
    </row>
    <row r="5" spans="2:8" x14ac:dyDescent="0.3">
      <c r="B5" s="2" t="s">
        <v>45</v>
      </c>
      <c r="C5" s="4">
        <f>C3-C4</f>
        <v>17780610</v>
      </c>
      <c r="D5" s="4">
        <f>D3-D4</f>
        <v>21747343</v>
      </c>
      <c r="E5" s="4">
        <f>E3-E4</f>
        <v>22870405</v>
      </c>
      <c r="F5" s="4">
        <f>F3-F4</f>
        <v>26006471</v>
      </c>
    </row>
    <row r="6" spans="2:8" x14ac:dyDescent="0.3">
      <c r="B6" s="5" t="s">
        <v>43</v>
      </c>
      <c r="C6" s="6">
        <v>8443636</v>
      </c>
      <c r="D6" s="6">
        <v>9973932</v>
      </c>
      <c r="E6" s="6">
        <v>10402841</v>
      </c>
      <c r="F6" s="6">
        <v>11394652</v>
      </c>
    </row>
    <row r="7" spans="2:8" x14ac:dyDescent="0.3">
      <c r="B7" s="2" t="s">
        <v>44</v>
      </c>
      <c r="C7" s="4">
        <f>C5-C6</f>
        <v>9336974</v>
      </c>
      <c r="D7" s="4">
        <f>D5-D6</f>
        <v>11773411</v>
      </c>
      <c r="E7" s="4">
        <f>E5-E6</f>
        <v>12467564</v>
      </c>
      <c r="F7" s="4">
        <f>F5-F6</f>
        <v>14611819</v>
      </c>
    </row>
    <row r="9" spans="2:8" x14ac:dyDescent="0.3">
      <c r="B9" s="1" t="s">
        <v>46</v>
      </c>
    </row>
    <row r="10" spans="2:8" x14ac:dyDescent="0.3">
      <c r="B10" s="1" t="s">
        <v>47</v>
      </c>
    </row>
    <row r="13" spans="2:8" x14ac:dyDescent="0.3">
      <c r="D13" s="7" t="s">
        <v>37</v>
      </c>
      <c r="E13" s="7" t="s">
        <v>38</v>
      </c>
      <c r="F13" s="7" t="s">
        <v>39</v>
      </c>
      <c r="G13" s="7" t="s">
        <v>40</v>
      </c>
      <c r="H13" s="7" t="s">
        <v>50</v>
      </c>
    </row>
    <row r="14" spans="2:8" x14ac:dyDescent="0.3">
      <c r="B14" s="1" t="s">
        <v>48</v>
      </c>
      <c r="C14" s="1">
        <v>0</v>
      </c>
      <c r="D14" s="4">
        <f>C3/1000</f>
        <v>21370.2</v>
      </c>
      <c r="E14" s="4">
        <f t="shared" ref="E14:G14" si="0">D3/1000</f>
        <v>25929.175999999999</v>
      </c>
      <c r="F14" s="4">
        <f t="shared" si="0"/>
        <v>26966.343000000001</v>
      </c>
      <c r="G14" s="4">
        <f t="shared" si="0"/>
        <v>30448.853999999999</v>
      </c>
      <c r="H14" s="9">
        <f>C19/1000</f>
        <v>32616.812404800003</v>
      </c>
    </row>
    <row r="15" spans="2:8" x14ac:dyDescent="0.3">
      <c r="B15" s="1" t="s">
        <v>49</v>
      </c>
      <c r="C15" s="9">
        <f>INTERCEPT(D15:G15,D14:G14)</f>
        <v>1483.1566169846574</v>
      </c>
      <c r="D15" s="8">
        <f>C6/1000</f>
        <v>8443.6360000000004</v>
      </c>
      <c r="E15" s="8">
        <f t="shared" ref="E15:G15" si="1">D6/1000</f>
        <v>9973.9320000000007</v>
      </c>
      <c r="F15" s="8">
        <f t="shared" si="1"/>
        <v>10402.841</v>
      </c>
      <c r="G15" s="8">
        <f t="shared" si="1"/>
        <v>11394.652</v>
      </c>
      <c r="H15" s="10">
        <f>C20/1000</f>
        <v>12281.746091331523</v>
      </c>
    </row>
    <row r="17" spans="2:4" x14ac:dyDescent="0.3">
      <c r="B17" s="1" t="s">
        <v>55</v>
      </c>
      <c r="C17" s="8">
        <f>C15*1000</f>
        <v>1483156.6169846575</v>
      </c>
      <c r="D17" s="11" t="s">
        <v>54</v>
      </c>
    </row>
    <row r="19" spans="2:4" x14ac:dyDescent="0.3">
      <c r="B19" s="1" t="s">
        <v>57</v>
      </c>
      <c r="C19" s="9">
        <f>F3*(1.03)*(1.04)</f>
        <v>32616812.404800002</v>
      </c>
    </row>
    <row r="20" spans="2:4" x14ac:dyDescent="0.3">
      <c r="B20" s="1" t="s">
        <v>56</v>
      </c>
      <c r="C20" s="9">
        <f>SUM(C21:C23)</f>
        <v>12281746.091331523</v>
      </c>
      <c r="D20" s="2" t="s">
        <v>58</v>
      </c>
    </row>
    <row r="21" spans="2:4" x14ac:dyDescent="0.3">
      <c r="B21" s="1" t="s">
        <v>51</v>
      </c>
      <c r="C21" s="4">
        <f>1120800</f>
        <v>1120800</v>
      </c>
    </row>
    <row r="22" spans="2:4" x14ac:dyDescent="0.3">
      <c r="B22" s="1" t="s">
        <v>52</v>
      </c>
      <c r="C22" s="4">
        <f>468157*(1+3%)</f>
        <v>482201.71</v>
      </c>
    </row>
    <row r="23" spans="2:4" x14ac:dyDescent="0.3">
      <c r="B23" s="1" t="s">
        <v>53</v>
      </c>
      <c r="C23" s="8">
        <f>0.3274*C19</f>
        <v>10678744.381331522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S25" sqref="S25"/>
    </sheetView>
  </sheetViews>
  <sheetFormatPr defaultRowHeight="14.4" x14ac:dyDescent="0.3"/>
  <cols>
    <col min="1" max="2" width="8.88671875" style="1"/>
    <col min="3" max="3" width="9.77734375" style="1" customWidth="1"/>
    <col min="4" max="16384" width="8.88671875" style="1"/>
  </cols>
  <sheetData>
    <row r="1" spans="2:4" ht="15" thickBot="1" x14ac:dyDescent="0.35"/>
    <row r="2" spans="2:4" ht="20.399999999999999" customHeight="1" thickBot="1" x14ac:dyDescent="0.45">
      <c r="B2" s="15"/>
      <c r="C2" s="16" t="s">
        <v>59</v>
      </c>
      <c r="D2" s="16" t="s">
        <v>60</v>
      </c>
    </row>
    <row r="3" spans="2:4" ht="18.600000000000001" thickBot="1" x14ac:dyDescent="0.4">
      <c r="B3" s="17" t="s">
        <v>61</v>
      </c>
      <c r="C3" s="17" t="s">
        <v>62</v>
      </c>
      <c r="D3" s="17" t="s">
        <v>63</v>
      </c>
    </row>
    <row r="4" spans="2:4" ht="18.600000000000001" thickBot="1" x14ac:dyDescent="0.4">
      <c r="B4" s="18">
        <v>-0.01</v>
      </c>
      <c r="C4" s="18">
        <v>-0.02</v>
      </c>
      <c r="D4" s="19">
        <v>-4.0000000000000001E-3</v>
      </c>
    </row>
    <row r="5" spans="2:4" ht="18.600000000000001" thickBot="1" x14ac:dyDescent="0.4">
      <c r="B5" s="18">
        <v>-0.03</v>
      </c>
      <c r="C5" s="18">
        <v>-7.0000000000000007E-2</v>
      </c>
      <c r="D5" s="19">
        <v>-0.02</v>
      </c>
    </row>
    <row r="6" spans="2:4" ht="18.600000000000001" thickBot="1" x14ac:dyDescent="0.4">
      <c r="B6" s="18">
        <v>0.02</v>
      </c>
      <c r="C6" s="18">
        <v>0.03</v>
      </c>
      <c r="D6" s="19">
        <v>0.01</v>
      </c>
    </row>
    <row r="7" spans="2:4" ht="18.600000000000001" thickBot="1" x14ac:dyDescent="0.4">
      <c r="B7" s="18">
        <v>0.04</v>
      </c>
      <c r="C7" s="18">
        <v>0.09</v>
      </c>
      <c r="D7" s="19">
        <v>0.03</v>
      </c>
    </row>
    <row r="8" spans="2:4" ht="18.600000000000001" thickBot="1" x14ac:dyDescent="0.4">
      <c r="B8" s="18">
        <v>0.03</v>
      </c>
      <c r="C8" s="18">
        <v>7.0000000000000007E-2</v>
      </c>
      <c r="D8" s="19">
        <v>0.01</v>
      </c>
    </row>
    <row r="9" spans="2:4" ht="18.600000000000001" thickBot="1" x14ac:dyDescent="0.4">
      <c r="B9" s="18">
        <v>-0.01</v>
      </c>
      <c r="C9" s="18">
        <v>-0.03</v>
      </c>
      <c r="D9" s="19">
        <v>-0.01</v>
      </c>
    </row>
    <row r="10" spans="2:4" ht="18.600000000000001" thickBot="1" x14ac:dyDescent="0.4">
      <c r="B10" s="18">
        <v>-0.03</v>
      </c>
      <c r="C10" s="18">
        <v>-0.01</v>
      </c>
      <c r="D10" s="19">
        <v>-0.02</v>
      </c>
    </row>
    <row r="11" spans="2:4" ht="18.600000000000001" thickBot="1" x14ac:dyDescent="0.4">
      <c r="B11" s="18">
        <v>0.02</v>
      </c>
      <c r="C11" s="18">
        <v>0.09</v>
      </c>
      <c r="D11" s="19">
        <v>0.03</v>
      </c>
    </row>
    <row r="12" spans="2:4" ht="18.600000000000001" thickBot="1" x14ac:dyDescent="0.4">
      <c r="B12" s="18">
        <v>0.08</v>
      </c>
      <c r="C12" s="18">
        <v>7.0000000000000007E-2</v>
      </c>
      <c r="D12" s="19">
        <v>0.02</v>
      </c>
    </row>
    <row r="13" spans="2:4" ht="18.600000000000001" thickBot="1" x14ac:dyDescent="0.4">
      <c r="B13" s="18">
        <v>0.01</v>
      </c>
      <c r="C13" s="18">
        <v>0.06</v>
      </c>
      <c r="D13" s="19">
        <v>0.02</v>
      </c>
    </row>
    <row r="14" spans="2:4" ht="18.600000000000001" thickBot="1" x14ac:dyDescent="0.4">
      <c r="B14" s="18">
        <v>0.04</v>
      </c>
      <c r="C14" s="18">
        <v>0.08</v>
      </c>
      <c r="D14" s="19">
        <v>0.01</v>
      </c>
    </row>
    <row r="15" spans="2:4" ht="18.600000000000001" thickBot="1" x14ac:dyDescent="0.4">
      <c r="B15" s="18">
        <v>-0.03</v>
      </c>
      <c r="C15" s="18">
        <v>-0.04</v>
      </c>
      <c r="D15" s="19">
        <v>-0.02</v>
      </c>
    </row>
    <row r="16" spans="2:4" ht="18.600000000000001" thickBot="1" x14ac:dyDescent="0.4">
      <c r="B16" s="18">
        <v>-7.0000000000000007E-2</v>
      </c>
      <c r="C16" s="18">
        <v>-0.09</v>
      </c>
      <c r="D16" s="19">
        <v>0.01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Exemplo_pag_56</vt:lpstr>
      <vt:lpstr>Exemplo_pag_59</vt:lpstr>
      <vt:lpstr>Exemplo_pag_108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2014-08-21T12:43:01Z</dcterms:modified>
</cp:coreProperties>
</file>