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0455" windowHeight="6375" activeTab="3"/>
  </bookViews>
  <sheets>
    <sheet name="Tabela Price" sheetId="1" r:id="rId1"/>
    <sheet name="SAC" sheetId="2" r:id="rId2"/>
    <sheet name="Financiamento" sheetId="3" r:id="rId3"/>
    <sheet name="Horizonte temporal" sheetId="4" r:id="rId4"/>
    <sheet name="MTIR" sheetId="5" r:id="rId5"/>
  </sheets>
  <calcPr calcId="125725"/>
</workbook>
</file>

<file path=xl/calcChain.xml><?xml version="1.0" encoding="utf-8"?>
<calcChain xmlns="http://schemas.openxmlformats.org/spreadsheetml/2006/main">
  <c r="A8" i="5"/>
  <c r="D8" s="1"/>
  <c r="D7"/>
  <c r="B16"/>
  <c r="C35" i="4"/>
  <c r="C34"/>
  <c r="C33"/>
  <c r="C32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E12"/>
  <c r="F12" s="1"/>
  <c r="G19"/>
  <c r="B18" i="3"/>
  <c r="B16"/>
  <c r="C5"/>
  <c r="D5" s="1"/>
  <c r="E9" i="2"/>
  <c r="E10" s="1"/>
  <c r="E11" s="1"/>
  <c r="E12" s="1"/>
  <c r="E8"/>
  <c r="E7"/>
  <c r="E6"/>
  <c r="E5"/>
  <c r="C15" i="1"/>
  <c r="D5" s="1"/>
  <c r="E5" s="1"/>
  <c r="F5" s="1"/>
  <c r="D6" s="1"/>
  <c r="E6" s="1"/>
  <c r="G16" i="4" l="1"/>
  <c r="A9" i="5"/>
  <c r="D15"/>
  <c r="F13" i="4"/>
  <c r="G13"/>
  <c r="G14"/>
  <c r="F23"/>
  <c r="F24" s="1"/>
  <c r="G17"/>
  <c r="G12"/>
  <c r="H12"/>
  <c r="H23" s="1"/>
  <c r="H24" s="1"/>
  <c r="G18"/>
  <c r="G15"/>
  <c r="C15" i="2"/>
  <c r="C6" i="3"/>
  <c r="C7" s="1"/>
  <c r="D7" s="1"/>
  <c r="F5" i="2"/>
  <c r="F6" i="1"/>
  <c r="A10" i="5" l="1"/>
  <c r="E9"/>
  <c r="G23" i="4"/>
  <c r="G24" s="1"/>
  <c r="D6" i="3"/>
  <c r="C8"/>
  <c r="C9" s="1"/>
  <c r="D7" i="1"/>
  <c r="E7" s="1"/>
  <c r="F7" s="1"/>
  <c r="A11" i="5" l="1"/>
  <c r="E10"/>
  <c r="D8" i="3"/>
  <c r="C10"/>
  <c r="D9"/>
  <c r="F8" i="2"/>
  <c r="D8" i="1"/>
  <c r="E8" s="1"/>
  <c r="F8" s="1"/>
  <c r="E11" i="5" l="1"/>
  <c r="A12"/>
  <c r="C11" i="3"/>
  <c r="D10"/>
  <c r="D9" i="1"/>
  <c r="E9" s="1"/>
  <c r="F9" s="1"/>
  <c r="E12" i="5" l="1"/>
  <c r="E15" s="1"/>
  <c r="B18" s="1"/>
  <c r="A13"/>
  <c r="E13" s="1"/>
  <c r="C12" i="3"/>
  <c r="D11"/>
  <c r="F10" i="2"/>
  <c r="D10" i="1"/>
  <c r="E10" s="1"/>
  <c r="F10" s="1"/>
  <c r="C13" i="3" l="1"/>
  <c r="D12"/>
  <c r="D11" i="1"/>
  <c r="E11" s="1"/>
  <c r="F11" s="1"/>
  <c r="C14" i="3" l="1"/>
  <c r="D13"/>
  <c r="D12" i="1"/>
  <c r="E12" s="1"/>
  <c r="F12" s="1"/>
  <c r="F12" i="2"/>
  <c r="F11"/>
  <c r="F9"/>
  <c r="F6"/>
  <c r="F7"/>
  <c r="D11"/>
  <c r="C11" s="1"/>
  <c r="D14" i="3" l="1"/>
  <c r="C18"/>
  <c r="C16"/>
  <c r="D5" i="2"/>
  <c r="C5" s="1"/>
  <c r="D6"/>
  <c r="C6" s="1"/>
  <c r="D7"/>
  <c r="C7" s="1"/>
  <c r="D10"/>
  <c r="C10" s="1"/>
  <c r="D9"/>
  <c r="C9" s="1"/>
  <c r="D8"/>
  <c r="C8" s="1"/>
  <c r="D12"/>
  <c r="C12" s="1"/>
  <c r="D18" i="3" l="1"/>
  <c r="D16"/>
</calcChain>
</file>

<file path=xl/sharedStrings.xml><?xml version="1.0" encoding="utf-8"?>
<sst xmlns="http://schemas.openxmlformats.org/spreadsheetml/2006/main" count="66" uniqueCount="55">
  <si>
    <t>Fluxo de Caixa</t>
  </si>
  <si>
    <t>Juros</t>
  </si>
  <si>
    <t>Amortização</t>
  </si>
  <si>
    <t>Saldo Devedor</t>
  </si>
  <si>
    <t>Taxa de juros</t>
  </si>
  <si>
    <t>Tabela Price - Pagamentos Constantes</t>
  </si>
  <si>
    <t>SAC - Sistema de Amortização Constante</t>
  </si>
  <si>
    <t>Ano</t>
  </si>
  <si>
    <t>Projeto</t>
  </si>
  <si>
    <t>Banco</t>
  </si>
  <si>
    <t>Capital Próprio</t>
  </si>
  <si>
    <t xml:space="preserve">TIR </t>
  </si>
  <si>
    <t>TMA</t>
  </si>
  <si>
    <t>Custo do capital de terceiros</t>
  </si>
  <si>
    <t>Participação do capital de terceiros</t>
  </si>
  <si>
    <t>VPL</t>
  </si>
  <si>
    <t>A</t>
  </si>
  <si>
    <t>Taxa de juros (i)</t>
  </si>
  <si>
    <r>
      <t>B</t>
    </r>
    <r>
      <rPr>
        <vertAlign val="subscript"/>
        <sz val="20"/>
        <color theme="1"/>
        <rFont val="Calibri"/>
        <family val="2"/>
        <scheme val="minor"/>
      </rPr>
      <t>n</t>
    </r>
    <r>
      <rPr>
        <sz val="20"/>
        <color theme="1"/>
        <rFont val="Calibri"/>
        <family val="2"/>
        <scheme val="minor"/>
      </rPr>
      <t>= i * D</t>
    </r>
    <r>
      <rPr>
        <vertAlign val="subscript"/>
        <sz val="20"/>
        <color theme="1"/>
        <rFont val="Calibri"/>
        <family val="2"/>
        <scheme val="minor"/>
      </rPr>
      <t>n-1</t>
    </r>
  </si>
  <si>
    <r>
      <t>C = A</t>
    </r>
    <r>
      <rPr>
        <vertAlign val="subscript"/>
        <sz val="20"/>
        <color theme="1"/>
        <rFont val="Calibri"/>
        <family val="2"/>
        <scheme val="minor"/>
      </rPr>
      <t>0</t>
    </r>
    <r>
      <rPr>
        <sz val="20"/>
        <color theme="1"/>
        <rFont val="Calibri"/>
        <family val="2"/>
        <scheme val="minor"/>
      </rPr>
      <t xml:space="preserve"> / n</t>
    </r>
  </si>
  <si>
    <r>
      <t>Dn = D</t>
    </r>
    <r>
      <rPr>
        <vertAlign val="subscript"/>
        <sz val="20"/>
        <color theme="1"/>
        <rFont val="Calibri"/>
        <family val="2"/>
        <scheme val="minor"/>
      </rPr>
      <t>n-1</t>
    </r>
    <r>
      <rPr>
        <sz val="20"/>
        <color theme="1"/>
        <rFont val="Calibri"/>
        <family val="2"/>
        <scheme val="minor"/>
      </rPr>
      <t xml:space="preserve"> - C</t>
    </r>
    <r>
      <rPr>
        <vertAlign val="subscript"/>
        <sz val="20"/>
        <color theme="1"/>
        <rFont val="Calibri"/>
        <family val="2"/>
        <scheme val="minor"/>
      </rPr>
      <t>n</t>
    </r>
  </si>
  <si>
    <r>
      <t>A</t>
    </r>
    <r>
      <rPr>
        <vertAlign val="subscript"/>
        <sz val="20"/>
        <color theme="1"/>
        <rFont val="Calibri"/>
        <family val="2"/>
        <scheme val="minor"/>
      </rPr>
      <t>1</t>
    </r>
    <r>
      <rPr>
        <sz val="20"/>
        <color theme="1"/>
        <rFont val="Calibri"/>
        <family val="2"/>
        <scheme val="minor"/>
      </rPr>
      <t xml:space="preserve"> ~ An = PGTO</t>
    </r>
  </si>
  <si>
    <r>
      <t>A</t>
    </r>
    <r>
      <rPr>
        <vertAlign val="subscript"/>
        <sz val="20"/>
        <color theme="1"/>
        <rFont val="Calibri"/>
        <family val="2"/>
        <scheme val="minor"/>
      </rPr>
      <t>0</t>
    </r>
    <r>
      <rPr>
        <sz val="20"/>
        <color theme="1"/>
        <rFont val="Calibri"/>
        <family val="2"/>
        <scheme val="minor"/>
      </rPr>
      <t xml:space="preserve"> = valor financiado (VP)</t>
    </r>
  </si>
  <si>
    <t>VF</t>
  </si>
  <si>
    <t>C = A - B</t>
  </si>
  <si>
    <t>i=</t>
  </si>
  <si>
    <t>PGTO</t>
  </si>
  <si>
    <t>Taxa Interna de Retorno Modificada</t>
  </si>
  <si>
    <t>1997.11</t>
  </si>
  <si>
    <t>1997.12</t>
  </si>
  <si>
    <t>1998.01</t>
  </si>
  <si>
    <t>1998.02</t>
  </si>
  <si>
    <t>ao mês</t>
  </si>
  <si>
    <t>ao ano</t>
  </si>
  <si>
    <t>Taxa de juros overnight - Selic</t>
  </si>
  <si>
    <t>Fluxo de Caixa (VF)</t>
  </si>
  <si>
    <t>TIR</t>
  </si>
  <si>
    <t>Taxa do reinvestimento ( j )</t>
  </si>
  <si>
    <t>VP = VF/(1+r)^n</t>
  </si>
  <si>
    <t>Para VF &lt; 0</t>
  </si>
  <si>
    <t>Para VF &gt; 0</t>
  </si>
  <si>
    <t>MTIR</t>
  </si>
  <si>
    <t>Taxa de financiamento ( r )</t>
  </si>
  <si>
    <t>VF = VP*(1+j)^(t-n)</t>
  </si>
  <si>
    <t>Fator de desconto</t>
  </si>
  <si>
    <t>VF(A)</t>
  </si>
  <si>
    <t>VF(B)</t>
  </si>
  <si>
    <t>VF(C)</t>
  </si>
  <si>
    <t>VP(A)</t>
  </si>
  <si>
    <t>VP(B)</t>
  </si>
  <si>
    <t>VP(C)</t>
  </si>
  <si>
    <t>Alternativas</t>
  </si>
  <si>
    <t>A - manter a máquina velha</t>
  </si>
  <si>
    <t>B - adquirir a máquina nova no período atual</t>
  </si>
  <si>
    <t>C - manter a máquina velha até o final da vida útil, para então substituí-la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</si>
</sst>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#,##0.000"/>
    <numFmt numFmtId="165" formatCode="#,##0.0000"/>
    <numFmt numFmtId="166" formatCode="0.0%"/>
    <numFmt numFmtId="167" formatCode="0.000"/>
  </numFmts>
  <fonts count="11">
    <font>
      <sz val="11"/>
      <color theme="1"/>
      <name val="Calibri"/>
      <family val="2"/>
      <scheme val="minor"/>
    </font>
    <font>
      <sz val="20"/>
      <color rgb="FF000000"/>
      <name val="Calibri"/>
    </font>
    <font>
      <sz val="20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vertAlign val="subscript"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CE8F1"/>
        <bgColor indexed="64"/>
      </patternFill>
    </fill>
    <fill>
      <patternFill patternType="solid">
        <fgColor rgb="FFACC6DF"/>
        <bgColor indexed="64"/>
      </patternFill>
    </fill>
    <fill>
      <patternFill patternType="solid">
        <fgColor rgb="FF91AAB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 readingOrder="1"/>
    </xf>
    <xf numFmtId="14" fontId="1" fillId="0" borderId="0" xfId="0" applyNumberFormat="1" applyFont="1" applyAlignment="1">
      <alignment horizontal="right" wrapText="1" readingOrder="1"/>
    </xf>
    <xf numFmtId="0" fontId="1" fillId="0" borderId="0" xfId="0" applyFont="1" applyAlignment="1">
      <alignment horizontal="right" wrapText="1" readingOrder="1"/>
    </xf>
    <xf numFmtId="2" fontId="1" fillId="0" borderId="0" xfId="0" applyNumberFormat="1" applyFont="1" applyAlignment="1">
      <alignment horizontal="right" wrapText="1" readingOrder="1"/>
    </xf>
    <xf numFmtId="14" fontId="1" fillId="0" borderId="0" xfId="0" applyNumberFormat="1" applyFont="1" applyAlignment="1">
      <alignment horizontal="left" readingOrder="1"/>
    </xf>
    <xf numFmtId="14" fontId="2" fillId="0" borderId="0" xfId="0" applyNumberFormat="1" applyFont="1" applyAlignment="1">
      <alignment horizontal="left" readingOrder="1"/>
    </xf>
    <xf numFmtId="0" fontId="3" fillId="0" borderId="0" xfId="0" applyFont="1" applyAlignment="1">
      <alignment horizontal="center" wrapText="1" readingOrder="1"/>
    </xf>
    <xf numFmtId="0" fontId="3" fillId="0" borderId="0" xfId="0" applyFont="1" applyAlignment="1">
      <alignment horizontal="right" wrapText="1" readingOrder="1"/>
    </xf>
    <xf numFmtId="0" fontId="4" fillId="0" borderId="0" xfId="0" applyFont="1" applyAlignment="1">
      <alignment horizontal="center" wrapText="1" readingOrder="1"/>
    </xf>
    <xf numFmtId="3" fontId="0" fillId="0" borderId="0" xfId="0" applyNumberFormat="1"/>
    <xf numFmtId="3" fontId="4" fillId="0" borderId="0" xfId="0" applyNumberFormat="1" applyFont="1" applyAlignment="1">
      <alignment horizontal="right" wrapText="1" readingOrder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0" fontId="3" fillId="0" borderId="0" xfId="0" applyNumberFormat="1" applyFont="1" applyAlignment="1">
      <alignment horizontal="right" wrapText="1" readingOrder="1"/>
    </xf>
    <xf numFmtId="3" fontId="3" fillId="0" borderId="0" xfId="0" applyNumberFormat="1" applyFont="1" applyAlignment="1">
      <alignment horizontal="right" wrapText="1" readingOrder="1"/>
    </xf>
    <xf numFmtId="0" fontId="4" fillId="3" borderId="3" xfId="0" applyFont="1" applyFill="1" applyBorder="1" applyAlignment="1">
      <alignment horizontal="center" wrapText="1" readingOrder="1"/>
    </xf>
    <xf numFmtId="9" fontId="4" fillId="3" borderId="4" xfId="0" applyNumberFormat="1" applyFont="1" applyFill="1" applyBorder="1" applyAlignment="1">
      <alignment horizontal="center" wrapText="1" readingOrder="1"/>
    </xf>
    <xf numFmtId="9" fontId="4" fillId="2" borderId="2" xfId="0" applyNumberFormat="1" applyFont="1" applyFill="1" applyBorder="1" applyAlignment="1">
      <alignment horizontal="center" wrapText="1" readingOrder="1"/>
    </xf>
    <xf numFmtId="9" fontId="4" fillId="4" borderId="2" xfId="0" applyNumberFormat="1" applyFont="1" applyFill="1" applyBorder="1" applyAlignment="1">
      <alignment horizontal="center" wrapText="1" readingOrder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2" fillId="3" borderId="0" xfId="0" applyNumberFormat="1" applyFont="1" applyFill="1" applyAlignment="1">
      <alignment horizontal="right" wrapText="1" readingOrder="1"/>
    </xf>
    <xf numFmtId="10" fontId="1" fillId="3" borderId="0" xfId="0" applyNumberFormat="1" applyFont="1" applyFill="1" applyAlignment="1">
      <alignment horizontal="right" wrapText="1" readingOrder="1"/>
    </xf>
    <xf numFmtId="14" fontId="1" fillId="3" borderId="0" xfId="0" applyNumberFormat="1" applyFont="1" applyFill="1" applyAlignment="1">
      <alignment horizontal="right" wrapText="1" readingOrder="1"/>
    </xf>
    <xf numFmtId="0" fontId="7" fillId="0" borderId="0" xfId="0" applyFont="1"/>
    <xf numFmtId="2" fontId="1" fillId="5" borderId="0" xfId="0" applyNumberFormat="1" applyFont="1" applyFill="1" applyAlignment="1">
      <alignment horizontal="right" wrapText="1" readingOrder="1"/>
    </xf>
    <xf numFmtId="0" fontId="7" fillId="5" borderId="0" xfId="0" applyFont="1" applyFill="1"/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0" fillId="0" borderId="0" xfId="0" quotePrefix="1" applyNumberFormat="1"/>
    <xf numFmtId="3" fontId="0" fillId="3" borderId="0" xfId="0" applyNumberFormat="1" applyFill="1"/>
    <xf numFmtId="10" fontId="0" fillId="3" borderId="0" xfId="0" applyNumberFormat="1" applyFill="1"/>
    <xf numFmtId="3" fontId="6" fillId="0" borderId="0" xfId="0" applyNumberFormat="1" applyFont="1"/>
    <xf numFmtId="0" fontId="0" fillId="6" borderId="0" xfId="0" applyFill="1" applyAlignment="1">
      <alignment horizontal="left" wrapText="1"/>
    </xf>
    <xf numFmtId="0" fontId="0" fillId="7" borderId="0" xfId="0" applyFill="1" applyAlignment="1">
      <alignment horizontal="left" wrapText="1"/>
    </xf>
    <xf numFmtId="0" fontId="9" fillId="8" borderId="0" xfId="0" applyFont="1" applyFill="1" applyAlignment="1">
      <alignment horizontal="left" wrapText="1"/>
    </xf>
    <xf numFmtId="166" fontId="0" fillId="0" borderId="0" xfId="0" applyNumberFormat="1"/>
    <xf numFmtId="10" fontId="9" fillId="8" borderId="0" xfId="1" applyNumberFormat="1" applyFont="1" applyFill="1" applyAlignment="1">
      <alignment horizontal="right" wrapText="1"/>
    </xf>
    <xf numFmtId="10" fontId="0" fillId="7" borderId="0" xfId="1" applyNumberFormat="1" applyFont="1" applyFill="1" applyAlignment="1">
      <alignment horizontal="right" wrapText="1"/>
    </xf>
    <xf numFmtId="10" fontId="0" fillId="6" borderId="0" xfId="1" applyNumberFormat="1" applyFont="1" applyFill="1" applyAlignment="1">
      <alignment horizontal="right" wrapText="1"/>
    </xf>
    <xf numFmtId="167" fontId="9" fillId="8" borderId="0" xfId="0" applyNumberFormat="1" applyFont="1" applyFill="1" applyAlignment="1">
      <alignment horizontal="right" wrapText="1"/>
    </xf>
    <xf numFmtId="167" fontId="0" fillId="7" borderId="0" xfId="0" applyNumberFormat="1" applyFill="1" applyAlignment="1">
      <alignment horizontal="right" wrapText="1"/>
    </xf>
    <xf numFmtId="167" fontId="0" fillId="6" borderId="0" xfId="0" applyNumberFormat="1" applyFill="1" applyAlignment="1">
      <alignment horizontal="right" wrapText="1"/>
    </xf>
    <xf numFmtId="0" fontId="0" fillId="9" borderId="0" xfId="0" applyFill="1"/>
    <xf numFmtId="0" fontId="0" fillId="10" borderId="0" xfId="0" applyFill="1"/>
    <xf numFmtId="9" fontId="0" fillId="9" borderId="0" xfId="0" applyNumberFormat="1" applyFill="1" applyAlignment="1">
      <alignment horizontal="center"/>
    </xf>
    <xf numFmtId="9" fontId="0" fillId="10" borderId="0" xfId="0" applyNumberFormat="1" applyFill="1" applyAlignment="1">
      <alignment horizontal="center"/>
    </xf>
    <xf numFmtId="10" fontId="0" fillId="0" borderId="0" xfId="0" applyNumberFormat="1"/>
    <xf numFmtId="8" fontId="0" fillId="0" borderId="0" xfId="0" applyNumberFormat="1"/>
    <xf numFmtId="10" fontId="0" fillId="0" borderId="0" xfId="1" applyNumberFormat="1" applyFont="1"/>
    <xf numFmtId="0" fontId="4" fillId="2" borderId="1" xfId="0" applyFont="1" applyFill="1" applyBorder="1" applyAlignment="1">
      <alignment horizontal="center" wrapText="1" readingOrder="1"/>
    </xf>
    <xf numFmtId="0" fontId="4" fillId="2" borderId="5" xfId="0" applyFont="1" applyFill="1" applyBorder="1" applyAlignment="1">
      <alignment horizontal="center" wrapText="1" readingOrder="1"/>
    </xf>
    <xf numFmtId="0" fontId="4" fillId="4" borderId="1" xfId="0" applyFont="1" applyFill="1" applyBorder="1" applyAlignment="1">
      <alignment horizontal="center" wrapText="1" readingOrder="1"/>
    </xf>
    <xf numFmtId="0" fontId="4" fillId="4" borderId="5" xfId="0" applyFont="1" applyFill="1" applyBorder="1" applyAlignment="1">
      <alignment horizontal="center" wrapText="1" readingOrder="1"/>
    </xf>
    <xf numFmtId="3" fontId="10" fillId="0" borderId="0" xfId="0" applyNumberFormat="1" applyFont="1" applyAlignment="1">
      <alignment wrapText="1"/>
    </xf>
  </cellXfs>
  <cellStyles count="2">
    <cellStyle name="Normal" xfId="0" builtinId="0"/>
    <cellStyle name="Porcentagem" xfId="1" builtinId="5"/>
  </cellStyles>
  <dxfs count="4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</xdr:row>
      <xdr:rowOff>209550</xdr:rowOff>
    </xdr:from>
    <xdr:to>
      <xdr:col>15</xdr:col>
      <xdr:colOff>419100</xdr:colOff>
      <xdr:row>14</xdr:row>
      <xdr:rowOff>57150</xdr:rowOff>
    </xdr:to>
    <xdr:sp macro="" textlink="">
      <xdr:nvSpPr>
        <xdr:cNvPr id="2" name="CaixaDeTexto 1"/>
        <xdr:cNvSpPr txBox="1"/>
      </xdr:nvSpPr>
      <xdr:spPr>
        <a:xfrm>
          <a:off x="7000875" y="523875"/>
          <a:ext cx="5791200" cy="3733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200"/>
            <a:t>Impute a TMA, o custo do capital de terceiros e a participação  do capital de terceiros (endividamento) e observe o efeito sobre a remuneração (TIR) do capital próprio. Observe também por</a:t>
          </a:r>
          <a:r>
            <a:rPr lang="pt-BR" sz="1200" baseline="0"/>
            <a:t> meio do VPL como o valor gerado pelo projeto é repartido entre o capital próprio e o capital de terceiros.</a:t>
          </a:r>
          <a:br>
            <a:rPr lang="pt-BR" sz="1200" baseline="0"/>
          </a:br>
          <a:r>
            <a:rPr lang="pt-BR" sz="1200" baseline="0"/>
            <a:t/>
          </a:r>
          <a:br>
            <a:rPr lang="pt-BR" sz="1200" baseline="0"/>
          </a:br>
          <a:r>
            <a:rPr lang="pt-BR" sz="1200" baseline="0"/>
            <a:t>Caso o projeto seja economicamente viável e a remuneração do capital próprio insatisfatória (TIR &lt; TMA), altere o nível de endividamento e ou o custo do capital para encontrar um esquema de financiamento adequado aos objetivos dos investidores.</a:t>
          </a:r>
          <a:br>
            <a:rPr lang="pt-BR" sz="1200" baseline="0"/>
          </a:br>
          <a:r>
            <a:rPr lang="pt-BR" sz="1200" baseline="0"/>
            <a:t/>
          </a:r>
          <a:br>
            <a:rPr lang="pt-BR" sz="1200" baseline="0"/>
          </a:br>
          <a:r>
            <a:rPr lang="pt-BR" sz="1200" baseline="0"/>
            <a:t>Observe no fluxo de caixa do capital próprio a possibilidade de insolvência. Valores negativos nos períodos 1 a 8 indicam que o projeto não gerará caixa suficiente para pagar a parcela do financiamento com vencimento no período correspondente.</a:t>
          </a:r>
          <a:br>
            <a:rPr lang="pt-BR" sz="1200" baseline="0"/>
          </a:br>
          <a:r>
            <a:rPr lang="pt-BR" sz="1200" baseline="0"/>
            <a:t/>
          </a:r>
          <a:br>
            <a:rPr lang="pt-BR" sz="1200" baseline="0"/>
          </a:br>
          <a:r>
            <a:rPr lang="pt-BR" sz="1200" baseline="0"/>
            <a:t>* VPL calculado pela função do Excel. As entradas e saídas de caixa ocorrem no final do período. O fator de desconto é igual a 1/((1+TMA)^(n+1).</a:t>
          </a:r>
          <a:endParaRPr lang="pt-BR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</xdr:colOff>
      <xdr:row>0</xdr:row>
      <xdr:rowOff>4</xdr:rowOff>
    </xdr:from>
    <xdr:to>
      <xdr:col>7</xdr:col>
      <xdr:colOff>597096</xdr:colOff>
      <xdr:row>6</xdr:row>
      <xdr:rowOff>114480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" y="4"/>
          <a:ext cx="4864286" cy="1257476"/>
        </a:xfrm>
        <a:prstGeom prst="rect">
          <a:avLst/>
        </a:prstGeom>
        <a:noFill/>
      </xdr:spPr>
    </xdr:pic>
    <xdr:clientData/>
  </xdr:twoCellAnchor>
  <xdr:oneCellAnchor>
    <xdr:from>
      <xdr:col>0</xdr:col>
      <xdr:colOff>142875</xdr:colOff>
      <xdr:row>24</xdr:row>
      <xdr:rowOff>138113</xdr:rowOff>
    </xdr:from>
    <xdr:ext cx="4738688" cy="890587"/>
    <xdr:sp macro="" textlink="">
      <xdr:nvSpPr>
        <xdr:cNvPr id="3" name="CaixaDeTexto 2"/>
        <xdr:cNvSpPr txBox="1"/>
      </xdr:nvSpPr>
      <xdr:spPr>
        <a:xfrm>
          <a:off x="142875" y="4329113"/>
          <a:ext cx="4738688" cy="8905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BR" sz="1100"/>
            <a:t>Observe o efeito das taxas de juros sobre as decisões empresariais. Entre novembro de 1997 e fevereiro de 1998 as taxas de juros no Brasil foram elevadas substancialmente. Altere a taxa de desconto do investidor e veja o resultado sobre a decisão de trocar a máquina velha.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opLeftCell="A4" zoomScale="200" zoomScaleNormal="200" workbookViewId="0">
      <selection activeCell="C9" sqref="C9:C11"/>
    </sheetView>
  </sheetViews>
  <sheetFormatPr defaultRowHeight="15"/>
  <cols>
    <col min="2" max="2" width="24.42578125" customWidth="1"/>
    <col min="3" max="6" width="28.5703125" customWidth="1"/>
  </cols>
  <sheetData>
    <row r="1" spans="1:7" ht="26.25">
      <c r="B1" s="6" t="s">
        <v>5</v>
      </c>
    </row>
    <row r="2" spans="1:7" ht="26.25">
      <c r="A2" s="2"/>
      <c r="B2" s="3"/>
      <c r="C2" s="4" t="s">
        <v>0</v>
      </c>
      <c r="D2" s="1" t="s">
        <v>1</v>
      </c>
      <c r="E2" s="1" t="s">
        <v>2</v>
      </c>
      <c r="F2" s="4" t="s">
        <v>3</v>
      </c>
    </row>
    <row r="3" spans="1:7" ht="30.75">
      <c r="A3" s="2"/>
      <c r="B3" s="3"/>
      <c r="C3" s="22" t="s">
        <v>16</v>
      </c>
      <c r="D3" s="22" t="s">
        <v>18</v>
      </c>
      <c r="E3" s="22" t="s">
        <v>24</v>
      </c>
      <c r="F3" s="22" t="s">
        <v>20</v>
      </c>
    </row>
    <row r="4" spans="1:7" ht="26.25">
      <c r="A4" s="2">
        <v>0</v>
      </c>
      <c r="B4" s="3">
        <v>42804</v>
      </c>
      <c r="C4" s="4">
        <v>806.55</v>
      </c>
      <c r="D4" s="1"/>
      <c r="E4" s="1"/>
      <c r="F4" s="4">
        <v>806.55</v>
      </c>
    </row>
    <row r="5" spans="1:7" ht="26.25">
      <c r="A5" s="2">
        <v>1</v>
      </c>
      <c r="B5" s="3">
        <v>42835</v>
      </c>
      <c r="C5" s="4">
        <v>-106.12</v>
      </c>
      <c r="D5" s="5">
        <f>F4*$C$15</f>
        <v>9.3000691569602445</v>
      </c>
      <c r="E5" s="5">
        <f>-C5-D5</f>
        <v>96.819930843039756</v>
      </c>
      <c r="F5" s="5">
        <f>F4-E5</f>
        <v>709.73006915696021</v>
      </c>
    </row>
    <row r="6" spans="1:7" ht="26.25">
      <c r="A6" s="2">
        <v>2</v>
      </c>
      <c r="B6" s="3">
        <v>42865</v>
      </c>
      <c r="C6" s="4">
        <v>-106.12</v>
      </c>
      <c r="D6" s="5">
        <f t="shared" ref="D6:D12" si="0">F5*$C$15</f>
        <v>8.183669612465323</v>
      </c>
      <c r="E6" s="5">
        <f t="shared" ref="E6:E12" si="1">-C6-D6</f>
        <v>97.936330387534682</v>
      </c>
      <c r="F6" s="5">
        <f t="shared" ref="F6:F12" si="2">F5-E6</f>
        <v>611.79373876942554</v>
      </c>
    </row>
    <row r="7" spans="1:7" ht="26.25">
      <c r="A7" s="2">
        <v>3</v>
      </c>
      <c r="B7" s="3">
        <v>42896</v>
      </c>
      <c r="C7" s="4">
        <v>-106.12</v>
      </c>
      <c r="D7" s="5">
        <f t="shared" si="0"/>
        <v>7.0543972231739227</v>
      </c>
      <c r="E7" s="5">
        <f t="shared" si="1"/>
        <v>99.065602776826083</v>
      </c>
      <c r="F7" s="5">
        <f t="shared" si="2"/>
        <v>512.7281359925995</v>
      </c>
    </row>
    <row r="8" spans="1:7" ht="26.25">
      <c r="A8" s="2">
        <v>4</v>
      </c>
      <c r="B8" s="3">
        <v>42926</v>
      </c>
      <c r="C8" s="4">
        <v>-106.12</v>
      </c>
      <c r="D8" s="5">
        <f t="shared" si="0"/>
        <v>5.9121035564447242</v>
      </c>
      <c r="E8" s="5">
        <f t="shared" si="1"/>
        <v>100.20789644355528</v>
      </c>
      <c r="F8" s="5">
        <f t="shared" si="2"/>
        <v>412.52023954904422</v>
      </c>
    </row>
    <row r="9" spans="1:7" ht="26.25">
      <c r="A9" s="2">
        <v>5</v>
      </c>
      <c r="B9" s="3">
        <v>42957</v>
      </c>
      <c r="C9" s="4">
        <v>-106.12</v>
      </c>
      <c r="D9" s="5">
        <f t="shared" si="0"/>
        <v>4.7566384681072691</v>
      </c>
      <c r="E9" s="5">
        <f t="shared" si="1"/>
        <v>101.36336153189274</v>
      </c>
      <c r="F9" s="5">
        <f t="shared" si="2"/>
        <v>311.15687801715148</v>
      </c>
    </row>
    <row r="10" spans="1:7" ht="26.25">
      <c r="A10" s="2">
        <v>6</v>
      </c>
      <c r="B10" s="3">
        <v>42988</v>
      </c>
      <c r="C10" s="4">
        <v>-106.12</v>
      </c>
      <c r="D10" s="5">
        <f t="shared" si="0"/>
        <v>3.5878500827268631</v>
      </c>
      <c r="E10" s="5">
        <f t="shared" si="1"/>
        <v>102.53214991727314</v>
      </c>
      <c r="F10" s="5">
        <f t="shared" si="2"/>
        <v>208.62472809987833</v>
      </c>
    </row>
    <row r="11" spans="1:7" ht="26.25">
      <c r="A11" s="2">
        <v>7</v>
      </c>
      <c r="B11" s="3">
        <v>43018</v>
      </c>
      <c r="C11" s="4">
        <v>-106.12</v>
      </c>
      <c r="D11" s="5">
        <f t="shared" si="0"/>
        <v>2.4055847736419262</v>
      </c>
      <c r="E11" s="5">
        <f t="shared" si="1"/>
        <v>103.71441522635808</v>
      </c>
      <c r="F11" s="5">
        <f t="shared" si="2"/>
        <v>104.91031287352024</v>
      </c>
    </row>
    <row r="12" spans="1:7" ht="26.25">
      <c r="A12" s="2">
        <v>8</v>
      </c>
      <c r="B12" s="3">
        <v>43049</v>
      </c>
      <c r="C12" s="4">
        <v>-106.12</v>
      </c>
      <c r="D12" s="5">
        <f t="shared" si="0"/>
        <v>1.2096871427711546</v>
      </c>
      <c r="E12" s="5">
        <f t="shared" si="1"/>
        <v>104.91031285722885</v>
      </c>
      <c r="F12" s="27">
        <f t="shared" si="2"/>
        <v>1.6291394899781153E-8</v>
      </c>
      <c r="G12" s="28" t="s">
        <v>23</v>
      </c>
    </row>
    <row r="15" spans="1:7" ht="26.25">
      <c r="B15" s="25" t="s">
        <v>4</v>
      </c>
      <c r="C15" s="24">
        <f>IRR(C4:C12)</f>
        <v>1.1530679011791264E-2</v>
      </c>
    </row>
    <row r="17" spans="3:3" ht="30.75">
      <c r="C17" s="26" t="s">
        <v>22</v>
      </c>
    </row>
    <row r="18" spans="3:3" ht="30.75">
      <c r="C18" s="26" t="s">
        <v>21</v>
      </c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  <oleObjects>
    <oleObject progId="Equation.3" shapeId="20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opLeftCell="A19" zoomScale="200" zoomScaleNormal="200" workbookViewId="0">
      <selection activeCell="C9" sqref="C9"/>
    </sheetView>
  </sheetViews>
  <sheetFormatPr defaultRowHeight="15"/>
  <cols>
    <col min="2" max="2" width="28.7109375" customWidth="1"/>
    <col min="3" max="6" width="28.5703125" customWidth="1"/>
  </cols>
  <sheetData>
    <row r="1" spans="1:6" ht="26.25">
      <c r="B1" s="7" t="s">
        <v>6</v>
      </c>
    </row>
    <row r="2" spans="1:6" ht="30.75">
      <c r="B2" s="7"/>
      <c r="C2" s="22" t="s">
        <v>16</v>
      </c>
      <c r="D2" s="22" t="s">
        <v>18</v>
      </c>
      <c r="E2" s="22" t="s">
        <v>19</v>
      </c>
      <c r="F2" s="22" t="s">
        <v>20</v>
      </c>
    </row>
    <row r="3" spans="1:6" ht="26.25">
      <c r="A3" s="2"/>
      <c r="B3" s="3"/>
      <c r="C3" s="4" t="s">
        <v>0</v>
      </c>
      <c r="D3" s="1" t="s">
        <v>1</v>
      </c>
      <c r="E3" s="1" t="s">
        <v>2</v>
      </c>
      <c r="F3" s="4" t="s">
        <v>3</v>
      </c>
    </row>
    <row r="4" spans="1:6" ht="26.25">
      <c r="A4" s="2">
        <v>0</v>
      </c>
      <c r="B4" s="3">
        <v>42804</v>
      </c>
      <c r="C4" s="4">
        <v>806.55</v>
      </c>
      <c r="D4" s="1"/>
      <c r="E4" s="1"/>
      <c r="F4" s="4">
        <v>806.55</v>
      </c>
    </row>
    <row r="5" spans="1:6" ht="26.25">
      <c r="A5" s="2">
        <v>1</v>
      </c>
      <c r="B5" s="3">
        <v>42835</v>
      </c>
      <c r="C5" s="5">
        <f>-D5-E5</f>
        <v>-110.11881915696024</v>
      </c>
      <c r="D5" s="5">
        <f>F4*$C$15</f>
        <v>9.3000691569602445</v>
      </c>
      <c r="E5" s="5">
        <f>C4/8</f>
        <v>100.81874999999999</v>
      </c>
      <c r="F5" s="5">
        <f>F4-E5</f>
        <v>705.73124999999993</v>
      </c>
    </row>
    <row r="6" spans="1:6" ht="26.25">
      <c r="A6" s="2">
        <v>2</v>
      </c>
      <c r="B6" s="3">
        <v>42865</v>
      </c>
      <c r="C6" s="5">
        <f t="shared" ref="C6:C12" si="0">-D6-E6</f>
        <v>-108.95631051234021</v>
      </c>
      <c r="D6" s="5">
        <f t="shared" ref="D6:D12" si="1">F5*$C$15</f>
        <v>8.1375605123402135</v>
      </c>
      <c r="E6" s="5">
        <f>E5</f>
        <v>100.81874999999999</v>
      </c>
      <c r="F6" s="5">
        <f t="shared" ref="F6:F12" si="2">F5-E6</f>
        <v>604.91249999999991</v>
      </c>
    </row>
    <row r="7" spans="1:6" ht="26.25">
      <c r="A7" s="2">
        <v>3</v>
      </c>
      <c r="B7" s="3">
        <v>42896</v>
      </c>
      <c r="C7" s="5">
        <f t="shared" si="0"/>
        <v>-107.79380186772018</v>
      </c>
      <c r="D7" s="5">
        <f t="shared" si="1"/>
        <v>6.9750518677201825</v>
      </c>
      <c r="E7" s="5">
        <f t="shared" ref="E7:E12" si="3">E6</f>
        <v>100.81874999999999</v>
      </c>
      <c r="F7" s="5">
        <f t="shared" si="2"/>
        <v>504.09374999999989</v>
      </c>
    </row>
    <row r="8" spans="1:6" ht="26.25">
      <c r="A8" s="2">
        <v>4</v>
      </c>
      <c r="B8" s="3">
        <v>42926</v>
      </c>
      <c r="C8" s="5">
        <f t="shared" si="0"/>
        <v>-106.63129322310014</v>
      </c>
      <c r="D8" s="5">
        <f t="shared" si="1"/>
        <v>5.8125432231001515</v>
      </c>
      <c r="E8" s="5">
        <f t="shared" si="3"/>
        <v>100.81874999999999</v>
      </c>
      <c r="F8" s="5">
        <f t="shared" si="2"/>
        <v>403.27499999999986</v>
      </c>
    </row>
    <row r="9" spans="1:6" ht="26.25">
      <c r="A9" s="2">
        <v>5</v>
      </c>
      <c r="B9" s="3">
        <v>42957</v>
      </c>
      <c r="C9" s="5">
        <f t="shared" si="0"/>
        <v>-105.46878457848011</v>
      </c>
      <c r="D9" s="5">
        <f t="shared" si="1"/>
        <v>4.6500345784801205</v>
      </c>
      <c r="E9" s="5">
        <f t="shared" si="3"/>
        <v>100.81874999999999</v>
      </c>
      <c r="F9" s="5">
        <f t="shared" si="2"/>
        <v>302.45624999999984</v>
      </c>
    </row>
    <row r="10" spans="1:6" ht="26.25">
      <c r="A10" s="2">
        <v>6</v>
      </c>
      <c r="B10" s="3">
        <v>42988</v>
      </c>
      <c r="C10" s="5">
        <f t="shared" si="0"/>
        <v>-104.30627593386008</v>
      </c>
      <c r="D10" s="5">
        <f t="shared" si="1"/>
        <v>3.4875259338600899</v>
      </c>
      <c r="E10" s="5">
        <f t="shared" si="3"/>
        <v>100.81874999999999</v>
      </c>
      <c r="F10" s="5">
        <f t="shared" si="2"/>
        <v>201.63749999999985</v>
      </c>
    </row>
    <row r="11" spans="1:6" ht="26.25">
      <c r="A11" s="2">
        <v>7</v>
      </c>
      <c r="B11" s="3">
        <v>43018</v>
      </c>
      <c r="C11" s="5">
        <f t="shared" si="0"/>
        <v>-103.14376728924006</v>
      </c>
      <c r="D11" s="5">
        <f t="shared" si="1"/>
        <v>2.3250172892400593</v>
      </c>
      <c r="E11" s="5">
        <f t="shared" si="3"/>
        <v>100.81874999999999</v>
      </c>
      <c r="F11" s="5">
        <f t="shared" si="2"/>
        <v>100.81874999999985</v>
      </c>
    </row>
    <row r="12" spans="1:6" ht="26.25">
      <c r="A12" s="2">
        <v>8</v>
      </c>
      <c r="B12" s="3">
        <v>43049</v>
      </c>
      <c r="C12" s="5">
        <f t="shared" si="0"/>
        <v>-101.98125864462003</v>
      </c>
      <c r="D12" s="5">
        <f t="shared" si="1"/>
        <v>1.1625086446200288</v>
      </c>
      <c r="E12" s="5">
        <f t="shared" si="3"/>
        <v>100.81874999999999</v>
      </c>
      <c r="F12" s="5">
        <f t="shared" si="2"/>
        <v>-1.4210854715202004E-13</v>
      </c>
    </row>
    <row r="15" spans="1:6" ht="26.25">
      <c r="B15" s="23" t="s">
        <v>17</v>
      </c>
      <c r="C15" s="24">
        <f>'Tabela Price'!C15</f>
        <v>1.1530679011791264E-2</v>
      </c>
    </row>
    <row r="20" spans="5:5">
      <c r="E20" s="2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opLeftCell="A16" zoomScale="200" zoomScaleNormal="200" workbookViewId="0">
      <selection activeCell="D2" sqref="D2"/>
    </sheetView>
  </sheetViews>
  <sheetFormatPr defaultRowHeight="15"/>
  <cols>
    <col min="1" max="1" width="13.85546875" customWidth="1"/>
    <col min="2" max="2" width="20.140625" customWidth="1"/>
    <col min="3" max="3" width="23" customWidth="1"/>
    <col min="4" max="4" width="28" customWidth="1"/>
  </cols>
  <sheetData>
    <row r="1" spans="1:4" ht="24.75" thickTop="1" thickBot="1">
      <c r="A1" s="17" t="s">
        <v>12</v>
      </c>
      <c r="B1" s="18">
        <v>0.12</v>
      </c>
      <c r="C1" s="10"/>
      <c r="D1" s="10"/>
    </row>
    <row r="2" spans="1:4" ht="24.75" thickTop="1" thickBot="1">
      <c r="A2" s="53" t="s">
        <v>13</v>
      </c>
      <c r="B2" s="54"/>
      <c r="C2" s="54"/>
      <c r="D2" s="19">
        <v>0.15</v>
      </c>
    </row>
    <row r="3" spans="1:4" ht="24.75" thickTop="1" thickBot="1">
      <c r="A3" s="55" t="s">
        <v>14</v>
      </c>
      <c r="B3" s="56"/>
      <c r="C3" s="56"/>
      <c r="D3" s="20">
        <v>0.5</v>
      </c>
    </row>
    <row r="4" spans="1:4" ht="24" thickTop="1">
      <c r="A4" s="8" t="s">
        <v>7</v>
      </c>
      <c r="B4" s="9" t="s">
        <v>8</v>
      </c>
      <c r="C4" s="9" t="s">
        <v>9</v>
      </c>
      <c r="D4" s="9" t="s">
        <v>10</v>
      </c>
    </row>
    <row r="5" spans="1:4" ht="23.25">
      <c r="A5" s="10">
        <v>0</v>
      </c>
      <c r="B5" s="12">
        <v>-5000000</v>
      </c>
      <c r="C5" s="12">
        <f>-B5*D3</f>
        <v>2500000</v>
      </c>
      <c r="D5" s="12">
        <f>B5+C5</f>
        <v>-2500000</v>
      </c>
    </row>
    <row r="6" spans="1:4" ht="23.25">
      <c r="A6" s="10">
        <v>1</v>
      </c>
      <c r="B6" s="12">
        <v>800000</v>
      </c>
      <c r="C6" s="12">
        <f>PMT(D2,9,C5)</f>
        <v>-523935.03751689749</v>
      </c>
      <c r="D6" s="12">
        <f t="shared" ref="D6:D14" si="0">B6+C6</f>
        <v>276064.96248310251</v>
      </c>
    </row>
    <row r="7" spans="1:4" ht="23.25">
      <c r="A7" s="10">
        <v>2</v>
      </c>
      <c r="B7" s="12">
        <v>900000</v>
      </c>
      <c r="C7" s="12">
        <f>C6</f>
        <v>-523935.03751689749</v>
      </c>
      <c r="D7" s="12">
        <f t="shared" si="0"/>
        <v>376064.96248310251</v>
      </c>
    </row>
    <row r="8" spans="1:4" ht="23.25">
      <c r="A8" s="10">
        <v>3</v>
      </c>
      <c r="B8" s="12">
        <v>1000000</v>
      </c>
      <c r="C8" s="12">
        <f t="shared" ref="C8:C14" si="1">C7</f>
        <v>-523935.03751689749</v>
      </c>
      <c r="D8" s="12">
        <f t="shared" si="0"/>
        <v>476064.96248310251</v>
      </c>
    </row>
    <row r="9" spans="1:4" ht="23.25">
      <c r="A9" s="10">
        <v>4</v>
      </c>
      <c r="B9" s="12">
        <v>1000000</v>
      </c>
      <c r="C9" s="12">
        <f t="shared" si="1"/>
        <v>-523935.03751689749</v>
      </c>
      <c r="D9" s="12">
        <f t="shared" si="0"/>
        <v>476064.96248310251</v>
      </c>
    </row>
    <row r="10" spans="1:4" ht="23.25">
      <c r="A10" s="10">
        <v>5</v>
      </c>
      <c r="B10" s="12">
        <v>1200000</v>
      </c>
      <c r="C10" s="12">
        <f t="shared" si="1"/>
        <v>-523935.03751689749</v>
      </c>
      <c r="D10" s="12">
        <f t="shared" si="0"/>
        <v>676064.96248310246</v>
      </c>
    </row>
    <row r="11" spans="1:4" ht="23.25">
      <c r="A11" s="10">
        <v>6</v>
      </c>
      <c r="B11" s="12">
        <v>1200000</v>
      </c>
      <c r="C11" s="12">
        <f t="shared" si="1"/>
        <v>-523935.03751689749</v>
      </c>
      <c r="D11" s="12">
        <f t="shared" si="0"/>
        <v>676064.96248310246</v>
      </c>
    </row>
    <row r="12" spans="1:4" ht="23.25">
      <c r="A12" s="10">
        <v>7</v>
      </c>
      <c r="B12" s="12">
        <v>1100000</v>
      </c>
      <c r="C12" s="12">
        <f t="shared" si="1"/>
        <v>-523935.03751689749</v>
      </c>
      <c r="D12" s="12">
        <f t="shared" si="0"/>
        <v>576064.96248310246</v>
      </c>
    </row>
    <row r="13" spans="1:4" ht="23.25">
      <c r="A13" s="10">
        <v>8</v>
      </c>
      <c r="B13" s="12">
        <v>1000000</v>
      </c>
      <c r="C13" s="12">
        <f t="shared" si="1"/>
        <v>-523935.03751689749</v>
      </c>
      <c r="D13" s="12">
        <f t="shared" si="0"/>
        <v>476064.96248310251</v>
      </c>
    </row>
    <row r="14" spans="1:4" ht="23.25">
      <c r="A14" s="10">
        <v>9</v>
      </c>
      <c r="B14" s="12">
        <v>1000000</v>
      </c>
      <c r="C14" s="12">
        <f t="shared" si="1"/>
        <v>-523935.03751689749</v>
      </c>
      <c r="D14" s="12">
        <f t="shared" si="0"/>
        <v>476064.96248310251</v>
      </c>
    </row>
    <row r="15" spans="1:4" ht="23.25">
      <c r="A15" s="13"/>
      <c r="B15" s="14"/>
      <c r="C15" s="14"/>
      <c r="D15" s="14"/>
    </row>
    <row r="16" spans="1:4" ht="23.25">
      <c r="A16" s="8" t="s">
        <v>11</v>
      </c>
      <c r="B16" s="15">
        <f>IRR(B5:B14)</f>
        <v>0.13627795824687258</v>
      </c>
      <c r="C16" s="15">
        <f>IRR(C5:C14)</f>
        <v>0.15000000000000008</v>
      </c>
      <c r="D16" s="15">
        <f>IRR(D5:D14)</f>
        <v>0.12363333508513547</v>
      </c>
    </row>
    <row r="18" spans="1:4" ht="23.25">
      <c r="A18" s="8" t="s">
        <v>15</v>
      </c>
      <c r="B18" s="16">
        <f>NPV($B$1,B5:B14)</f>
        <v>294647.76107724058</v>
      </c>
      <c r="C18" s="16">
        <f>NPV($B$1,C5:C14)</f>
        <v>-260407.81658633929</v>
      </c>
      <c r="D18" s="16">
        <f>NPV($B$1,D5:D14)</f>
        <v>34239.944490900751</v>
      </c>
    </row>
    <row r="20" spans="1:4">
      <c r="C20" s="11"/>
    </row>
  </sheetData>
  <mergeCells count="2">
    <mergeCell ref="A2:C2"/>
    <mergeCell ref="A3:C3"/>
  </mergeCells>
  <conditionalFormatting sqref="D16">
    <cfRule type="cellIs" dxfId="3" priority="4" stopIfTrue="1" operator="lessThan">
      <formula>0.12</formula>
    </cfRule>
    <cfRule type="cellIs" dxfId="2" priority="5" stopIfTrue="1" operator="greaterThan">
      <formula>0.12</formula>
    </cfRule>
    <cfRule type="cellIs" dxfId="1" priority="6" stopIfTrue="1" operator="equal">
      <formula>0.12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200" zoomScaleNormal="200" workbookViewId="0">
      <selection activeCell="J17" sqref="J17"/>
    </sheetView>
  </sheetViews>
  <sheetFormatPr defaultRowHeight="15"/>
  <sheetData>
    <row r="1" spans="1:11">
      <c r="I1" t="s">
        <v>51</v>
      </c>
    </row>
    <row r="2" spans="1:11">
      <c r="I2" t="s">
        <v>52</v>
      </c>
    </row>
    <row r="3" spans="1:11">
      <c r="I3" t="s">
        <v>53</v>
      </c>
    </row>
    <row r="4" spans="1:11">
      <c r="I4" t="s">
        <v>54</v>
      </c>
    </row>
    <row r="10" spans="1:11">
      <c r="B10" s="11"/>
      <c r="C10" s="11"/>
      <c r="D10" s="11"/>
      <c r="E10" s="11"/>
      <c r="F10" s="33" t="s">
        <v>25</v>
      </c>
      <c r="G10" s="34">
        <v>0.08</v>
      </c>
      <c r="H10" s="11"/>
      <c r="I10" s="11"/>
      <c r="J10" s="11"/>
      <c r="K10" s="11"/>
    </row>
    <row r="11" spans="1:11" ht="24.75">
      <c r="B11" s="11" t="s">
        <v>45</v>
      </c>
      <c r="C11" s="11" t="s">
        <v>46</v>
      </c>
      <c r="D11" s="11" t="s">
        <v>47</v>
      </c>
      <c r="E11" s="57" t="s">
        <v>44</v>
      </c>
      <c r="F11" s="11" t="s">
        <v>48</v>
      </c>
      <c r="G11" s="11" t="s">
        <v>49</v>
      </c>
      <c r="H11" s="11" t="s">
        <v>50</v>
      </c>
      <c r="I11" s="11"/>
      <c r="J11" s="11"/>
      <c r="K11" s="11"/>
    </row>
    <row r="12" spans="1:11">
      <c r="A12">
        <v>1</v>
      </c>
      <c r="B12" s="11">
        <v>-12000</v>
      </c>
      <c r="C12" s="11">
        <v>-33000</v>
      </c>
      <c r="D12" s="32">
        <v>-12000</v>
      </c>
      <c r="E12" s="31">
        <f>(1+$G$10)^A12</f>
        <v>1.08</v>
      </c>
      <c r="F12" s="11">
        <f>B12/E12</f>
        <v>-11111.111111111109</v>
      </c>
      <c r="G12" s="11">
        <f>C12/E12</f>
        <v>-30555.555555555555</v>
      </c>
      <c r="H12" s="11">
        <f>D12/E12</f>
        <v>-11111.111111111109</v>
      </c>
      <c r="I12" s="11"/>
      <c r="J12" s="11"/>
      <c r="K12" s="11"/>
    </row>
    <row r="13" spans="1:11">
      <c r="A13">
        <v>2</v>
      </c>
      <c r="B13" s="11">
        <v>-12000</v>
      </c>
      <c r="C13" s="11">
        <v>-8000</v>
      </c>
      <c r="D13" s="11">
        <v>-12000</v>
      </c>
      <c r="E13" s="31">
        <f t="shared" ref="E13:E21" si="0">(1+$G$10)^A13</f>
        <v>1.1664000000000001</v>
      </c>
      <c r="F13" s="11">
        <f>B13/E13</f>
        <v>-10288.065843621398</v>
      </c>
      <c r="G13" s="11">
        <f t="shared" ref="G13:G19" si="1">C13/E13</f>
        <v>-6858.710562414266</v>
      </c>
      <c r="H13" s="11">
        <f t="shared" ref="H13:H21" si="2">D13/E13</f>
        <v>-10288.065843621398</v>
      </c>
      <c r="I13" s="11"/>
      <c r="J13" s="11"/>
      <c r="K13" s="11"/>
    </row>
    <row r="14" spans="1:11">
      <c r="A14">
        <v>3</v>
      </c>
      <c r="B14" s="11"/>
      <c r="C14" s="11">
        <v>-8000</v>
      </c>
      <c r="D14" s="11">
        <v>-33000</v>
      </c>
      <c r="E14" s="31">
        <f t="shared" si="0"/>
        <v>1.2597120000000002</v>
      </c>
      <c r="F14" s="11"/>
      <c r="G14" s="11">
        <f t="shared" si="1"/>
        <v>-6350.6579281613567</v>
      </c>
      <c r="H14" s="11">
        <f t="shared" si="2"/>
        <v>-26196.463953665596</v>
      </c>
      <c r="I14" s="11"/>
      <c r="J14" s="11"/>
      <c r="K14" s="11"/>
    </row>
    <row r="15" spans="1:11">
      <c r="A15">
        <v>4</v>
      </c>
      <c r="B15" s="11"/>
      <c r="C15" s="11">
        <v>-8000</v>
      </c>
      <c r="D15" s="11">
        <v>-8000</v>
      </c>
      <c r="E15" s="31">
        <f t="shared" si="0"/>
        <v>1.3604889600000003</v>
      </c>
      <c r="F15" s="11"/>
      <c r="G15" s="11">
        <f t="shared" si="1"/>
        <v>-5880.2388223716262</v>
      </c>
      <c r="H15" s="11">
        <f t="shared" si="2"/>
        <v>-5880.2388223716262</v>
      </c>
      <c r="I15" s="11"/>
      <c r="J15" s="11"/>
      <c r="K15" s="11"/>
    </row>
    <row r="16" spans="1:11">
      <c r="A16">
        <v>5</v>
      </c>
      <c r="B16" s="11"/>
      <c r="C16" s="11">
        <v>-8000</v>
      </c>
      <c r="D16" s="11">
        <v>-8000</v>
      </c>
      <c r="E16" s="31">
        <f t="shared" si="0"/>
        <v>1.4693280768000003</v>
      </c>
      <c r="F16" s="11"/>
      <c r="G16" s="11">
        <f t="shared" si="1"/>
        <v>-5444.6655762700238</v>
      </c>
      <c r="H16" s="11">
        <f t="shared" si="2"/>
        <v>-5444.6655762700238</v>
      </c>
      <c r="I16" s="11"/>
      <c r="J16" s="11"/>
      <c r="K16" s="11"/>
    </row>
    <row r="17" spans="1:11">
      <c r="A17">
        <v>6</v>
      </c>
      <c r="B17" s="11"/>
      <c r="C17" s="11">
        <v>-8000</v>
      </c>
      <c r="D17" s="11">
        <v>-8000</v>
      </c>
      <c r="E17" s="31">
        <f t="shared" si="0"/>
        <v>1.5868743229440005</v>
      </c>
      <c r="F17" s="11"/>
      <c r="G17" s="11">
        <f t="shared" si="1"/>
        <v>-5041.3570150648366</v>
      </c>
      <c r="H17" s="11">
        <f t="shared" si="2"/>
        <v>-5041.3570150648366</v>
      </c>
      <c r="I17" s="11"/>
      <c r="J17" s="11"/>
      <c r="K17" s="11"/>
    </row>
    <row r="18" spans="1:11">
      <c r="A18">
        <v>7</v>
      </c>
      <c r="B18" s="11"/>
      <c r="C18" s="11">
        <v>-8000</v>
      </c>
      <c r="D18" s="11">
        <v>-8000</v>
      </c>
      <c r="E18" s="31">
        <f t="shared" si="0"/>
        <v>1.7138242687795207</v>
      </c>
      <c r="F18" s="29"/>
      <c r="G18" s="11">
        <f t="shared" si="1"/>
        <v>-4667.9231620970704</v>
      </c>
      <c r="H18" s="11">
        <f t="shared" si="2"/>
        <v>-4667.9231620970704</v>
      </c>
      <c r="I18" s="11"/>
      <c r="J18" s="11"/>
      <c r="K18" s="11"/>
    </row>
    <row r="19" spans="1:11">
      <c r="A19">
        <v>8</v>
      </c>
      <c r="B19" s="11"/>
      <c r="C19" s="11">
        <v>-8000</v>
      </c>
      <c r="D19" s="11">
        <v>-8000</v>
      </c>
      <c r="E19" s="31">
        <f t="shared" si="0"/>
        <v>1.8509302102818823</v>
      </c>
      <c r="F19" s="11"/>
      <c r="G19" s="11">
        <f t="shared" si="1"/>
        <v>-4322.1510760158062</v>
      </c>
      <c r="H19" s="11">
        <f t="shared" si="2"/>
        <v>-4322.1510760158062</v>
      </c>
      <c r="I19" s="11"/>
      <c r="J19" s="11"/>
      <c r="K19" s="11"/>
    </row>
    <row r="20" spans="1:11">
      <c r="A20">
        <v>9</v>
      </c>
      <c r="B20" s="11"/>
      <c r="C20" s="11"/>
      <c r="D20" s="11">
        <v>-8000</v>
      </c>
      <c r="E20" s="31">
        <f t="shared" si="0"/>
        <v>1.9990046271044331</v>
      </c>
      <c r="F20" s="11"/>
      <c r="G20" s="11"/>
      <c r="H20" s="11">
        <f t="shared" si="2"/>
        <v>-4001.9917370516719</v>
      </c>
      <c r="I20" s="11"/>
      <c r="J20" s="11"/>
      <c r="K20" s="30"/>
    </row>
    <row r="21" spans="1:11">
      <c r="A21">
        <v>10</v>
      </c>
      <c r="B21" s="11"/>
      <c r="C21" s="11"/>
      <c r="D21" s="11">
        <v>-8000</v>
      </c>
      <c r="E21" s="31">
        <f t="shared" si="0"/>
        <v>2.1589249972727877</v>
      </c>
      <c r="F21" s="11"/>
      <c r="G21" s="11"/>
      <c r="H21" s="11">
        <f t="shared" si="2"/>
        <v>-3705.547904677474</v>
      </c>
      <c r="I21" s="11"/>
      <c r="J21" s="11"/>
      <c r="K21" s="11"/>
    </row>
    <row r="22" spans="1:11">
      <c r="B22" s="11"/>
      <c r="C22" s="11"/>
      <c r="D22" s="11"/>
      <c r="E22" s="31"/>
      <c r="F22" s="11"/>
      <c r="G22" s="11"/>
      <c r="H22" s="11"/>
      <c r="I22" s="11"/>
      <c r="J22" s="11"/>
      <c r="K22" s="11"/>
    </row>
    <row r="23" spans="1:11">
      <c r="B23" s="11"/>
      <c r="C23" s="11"/>
      <c r="D23" s="11"/>
      <c r="E23" s="35" t="s">
        <v>15</v>
      </c>
      <c r="F23" s="35">
        <f>SUM(F12:F22)</f>
        <v>-21399.176954732509</v>
      </c>
      <c r="G23" s="35">
        <f>SUM(G12:G22)</f>
        <v>-69121.259697950547</v>
      </c>
      <c r="H23" s="35">
        <f>SUM(H12:H22)</f>
        <v>-80659.516201946622</v>
      </c>
      <c r="I23" s="11"/>
      <c r="J23" s="11"/>
      <c r="K23" s="11"/>
    </row>
    <row r="24" spans="1:11">
      <c r="B24" s="11"/>
      <c r="C24" s="11"/>
      <c r="D24" s="11"/>
      <c r="E24" s="11" t="s">
        <v>26</v>
      </c>
      <c r="F24" s="11">
        <f>PMT(G10,2,F23,0)</f>
        <v>11999.999999999993</v>
      </c>
      <c r="G24" s="11">
        <f>PMT(G10,8,G23,0)</f>
        <v>12028.119458144025</v>
      </c>
      <c r="H24" s="11">
        <f>PMT(G10,10,H23,0)</f>
        <v>12020.646458129571</v>
      </c>
      <c r="I24" s="11"/>
      <c r="J24" s="11"/>
      <c r="K24" s="11"/>
    </row>
    <row r="25" spans="1:11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>
      <c r="A30" t="s">
        <v>34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>
      <c r="B31" s="11" t="s">
        <v>32</v>
      </c>
      <c r="C31" s="11" t="s">
        <v>33</v>
      </c>
      <c r="D31" s="11"/>
      <c r="E31" s="11"/>
      <c r="F31" s="11"/>
      <c r="G31" s="11"/>
      <c r="H31" s="11"/>
      <c r="I31" s="11"/>
      <c r="J31" s="11"/>
      <c r="K31" s="11"/>
    </row>
    <row r="32" spans="1:11">
      <c r="A32" s="38" t="s">
        <v>28</v>
      </c>
      <c r="B32" s="43">
        <v>3.0434999999999999</v>
      </c>
      <c r="C32" s="40">
        <f>(1+B32/100)^12-1</f>
        <v>0.43300339527182063</v>
      </c>
      <c r="D32" s="11"/>
      <c r="E32" s="11"/>
      <c r="F32" s="11"/>
      <c r="G32" s="11"/>
      <c r="H32" s="11"/>
    </row>
    <row r="33" spans="1:8">
      <c r="A33" s="37" t="s">
        <v>29</v>
      </c>
      <c r="B33" s="44">
        <v>2.9723999999999999</v>
      </c>
      <c r="C33" s="41">
        <f t="shared" ref="C33:C35" si="3">(1+B33/100)^12-1</f>
        <v>0.42118305493036212</v>
      </c>
      <c r="D33" s="11"/>
      <c r="E33" s="11"/>
      <c r="F33" s="11"/>
      <c r="G33" s="11"/>
      <c r="H33" s="11"/>
    </row>
    <row r="34" spans="1:8">
      <c r="A34" s="36" t="s">
        <v>30</v>
      </c>
      <c r="B34" s="45">
        <v>2.67</v>
      </c>
      <c r="C34" s="42">
        <f t="shared" si="3"/>
        <v>0.37190091028805639</v>
      </c>
      <c r="E34" s="11"/>
    </row>
    <row r="35" spans="1:8">
      <c r="A35" s="37" t="s">
        <v>31</v>
      </c>
      <c r="B35" s="44">
        <v>2.2006999999999999</v>
      </c>
      <c r="C35" s="41">
        <f t="shared" si="3"/>
        <v>0.29851342754216836</v>
      </c>
      <c r="E35" s="11"/>
    </row>
  </sheetData>
  <conditionalFormatting sqref="F24:H24">
    <cfRule type="top10" dxfId="0" priority="1" bottom="1" rank="1"/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0"/>
  <sheetViews>
    <sheetView topLeftCell="A7" zoomScale="200" zoomScaleNormal="200" workbookViewId="0">
      <selection activeCell="G9" sqref="G9"/>
    </sheetView>
  </sheetViews>
  <sheetFormatPr defaultRowHeight="15"/>
  <cols>
    <col min="2" max="2" width="17.140625" customWidth="1"/>
    <col min="4" max="4" width="23.28515625" customWidth="1"/>
    <col min="5" max="5" width="23.5703125" customWidth="1"/>
  </cols>
  <sheetData>
    <row r="2" spans="1:5">
      <c r="A2" t="s">
        <v>27</v>
      </c>
      <c r="D2" s="46" t="s">
        <v>39</v>
      </c>
      <c r="E2" s="47" t="s">
        <v>40</v>
      </c>
    </row>
    <row r="3" spans="1:5">
      <c r="D3" s="46" t="s">
        <v>42</v>
      </c>
      <c r="E3" s="47" t="s">
        <v>37</v>
      </c>
    </row>
    <row r="4" spans="1:5">
      <c r="D4" s="48">
        <v>0.15</v>
      </c>
      <c r="E4" s="49">
        <v>0.08</v>
      </c>
    </row>
    <row r="5" spans="1:5">
      <c r="A5" t="s">
        <v>7</v>
      </c>
      <c r="B5" t="s">
        <v>35</v>
      </c>
      <c r="D5" t="s">
        <v>38</v>
      </c>
      <c r="E5" t="s">
        <v>43</v>
      </c>
    </row>
    <row r="7" spans="1:5">
      <c r="A7">
        <v>0</v>
      </c>
      <c r="B7" s="11">
        <v>-500000</v>
      </c>
      <c r="D7" s="11">
        <f>B7/(1+$D$4)^A7</f>
        <v>-500000</v>
      </c>
      <c r="E7" s="11"/>
    </row>
    <row r="8" spans="1:5">
      <c r="A8">
        <f>1+A7</f>
        <v>1</v>
      </c>
      <c r="B8" s="11">
        <v>-580000</v>
      </c>
      <c r="D8" s="11">
        <f>B8/(1+$D$4)^A8</f>
        <v>-504347.82608695654</v>
      </c>
      <c r="E8" s="11"/>
    </row>
    <row r="9" spans="1:5">
      <c r="A9">
        <f t="shared" ref="A9:A13" si="0">1+A8</f>
        <v>2</v>
      </c>
      <c r="B9" s="11">
        <v>250000</v>
      </c>
      <c r="E9" s="11">
        <f t="shared" ref="E9:E12" si="1">B9*(1+$E$4)^(6-A9)</f>
        <v>340122.24000000005</v>
      </c>
    </row>
    <row r="10" spans="1:5">
      <c r="A10">
        <f t="shared" si="0"/>
        <v>3</v>
      </c>
      <c r="B10" s="11">
        <v>300000</v>
      </c>
      <c r="E10" s="11">
        <f t="shared" si="1"/>
        <v>377913.60000000003</v>
      </c>
    </row>
    <row r="11" spans="1:5">
      <c r="A11">
        <f t="shared" si="0"/>
        <v>4</v>
      </c>
      <c r="B11" s="11">
        <v>300000</v>
      </c>
      <c r="E11" s="11">
        <f t="shared" si="1"/>
        <v>349920.00000000006</v>
      </c>
    </row>
    <row r="12" spans="1:5">
      <c r="A12">
        <f t="shared" si="0"/>
        <v>5</v>
      </c>
      <c r="B12" s="11">
        <v>300000</v>
      </c>
      <c r="E12" s="11">
        <f t="shared" si="1"/>
        <v>324000</v>
      </c>
    </row>
    <row r="13" spans="1:5">
      <c r="A13">
        <f t="shared" si="0"/>
        <v>6</v>
      </c>
      <c r="B13" s="11">
        <v>500000</v>
      </c>
      <c r="E13" s="11">
        <f>B13*(1+$E$4)^(6-A13)</f>
        <v>500000</v>
      </c>
    </row>
    <row r="15" spans="1:5">
      <c r="D15" s="11">
        <f>SUM(D7:D14)</f>
        <v>-1004347.8260869565</v>
      </c>
      <c r="E15" s="11">
        <f>SUM(E9:E14)</f>
        <v>1891955.84</v>
      </c>
    </row>
    <row r="16" spans="1:5">
      <c r="A16" t="s">
        <v>36</v>
      </c>
      <c r="B16" s="39">
        <f>IRR(B7:B13)</f>
        <v>0.1228330351831725</v>
      </c>
      <c r="C16" t="s">
        <v>33</v>
      </c>
    </row>
    <row r="17" spans="1:5">
      <c r="B17" s="39"/>
      <c r="D17" s="51"/>
      <c r="E17" s="51"/>
    </row>
    <row r="18" spans="1:5">
      <c r="A18" t="s">
        <v>41</v>
      </c>
      <c r="B18" s="52">
        <f>(-E15/D15)^(1/6)-1</f>
        <v>0.11131661797127723</v>
      </c>
      <c r="C18" t="s">
        <v>33</v>
      </c>
    </row>
    <row r="20" spans="1:5">
      <c r="B20" s="50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Tabela Price</vt:lpstr>
      <vt:lpstr>SAC</vt:lpstr>
      <vt:lpstr>Financiamento</vt:lpstr>
      <vt:lpstr>Horizonte temporal</vt:lpstr>
      <vt:lpstr>MTIR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2018-09-21T12:09:14Z</dcterms:created>
  <dcterms:modified xsi:type="dcterms:W3CDTF">2018-09-27T20:21:05Z</dcterms:modified>
</cp:coreProperties>
</file>