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uricioferreira/Library/Mobile Documents/com~apple~CloudDocs/Disciplinas/Termodinâmica - Poli/Provas/"/>
    </mc:Choice>
  </mc:AlternateContent>
  <xr:revisionPtr revIDLastSave="0" documentId="13_ncr:1_{BB3DCCF3-9348-F947-98ED-D8E84D9AB0B2}" xr6:coauthVersionLast="34" xr6:coauthVersionMax="34" xr10:uidLastSave="{00000000-0000-0000-0000-000000000000}"/>
  <bookViews>
    <workbookView xWindow="0" yWindow="780" windowWidth="32000" windowHeight="17220" xr2:uid="{346B1ABF-291F-2543-B559-AC2B8C44681D}"/>
  </bookViews>
  <sheets>
    <sheet name="Planilh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21" i="1" l="1"/>
  <c r="H20" i="1"/>
  <c r="E19" i="1"/>
  <c r="F19" i="1"/>
  <c r="G9" i="1"/>
  <c r="E16" i="1"/>
  <c r="I16" i="1"/>
  <c r="J16" i="1" s="1"/>
  <c r="H16" i="1" s="1"/>
  <c r="H17" i="1" s="1"/>
  <c r="J17" i="1" s="1"/>
  <c r="H13" i="1"/>
  <c r="G6" i="1"/>
  <c r="G4" i="1"/>
  <c r="F5" i="1" s="1"/>
  <c r="G5" i="1" s="1"/>
  <c r="F16" i="1"/>
  <c r="F17" i="1" s="1"/>
  <c r="F15" i="1"/>
  <c r="A13" i="1"/>
  <c r="A15" i="1" s="1"/>
  <c r="M13" i="1" s="1"/>
  <c r="N13" i="1" s="1"/>
  <c r="H5" i="1"/>
  <c r="H6" i="1" s="1"/>
  <c r="H7" i="1" s="1"/>
  <c r="H8" i="1" s="1"/>
  <c r="H9" i="1" s="1"/>
  <c r="H14" i="1" l="1"/>
  <c r="M17" i="1" s="1"/>
  <c r="I28" i="1"/>
  <c r="N15" i="1"/>
  <c r="N17" i="1" s="1"/>
  <c r="F7" i="1"/>
  <c r="G7" i="1" s="1"/>
  <c r="M15" i="1"/>
  <c r="E7" i="1" l="1"/>
  <c r="E8" i="1" s="1"/>
  <c r="M6" i="1"/>
  <c r="M4" i="1"/>
  <c r="E5" i="1"/>
  <c r="N4" i="1"/>
  <c r="F28" i="1" l="1"/>
  <c r="G8" i="1"/>
  <c r="A28" i="1"/>
  <c r="N6" i="1"/>
</calcChain>
</file>

<file path=xl/sharedStrings.xml><?xml version="1.0" encoding="utf-8"?>
<sst xmlns="http://schemas.openxmlformats.org/spreadsheetml/2006/main" count="85" uniqueCount="49">
  <si>
    <t>Ciclo Brayton</t>
  </si>
  <si>
    <t>Rp</t>
  </si>
  <si>
    <r>
      <t>m</t>
    </r>
    <r>
      <rPr>
        <b/>
        <vertAlign val="subscript"/>
        <sz val="12"/>
        <color theme="1"/>
        <rFont val="Calibri (Corpo)"/>
      </rPr>
      <t>ar</t>
    </r>
    <r>
      <rPr>
        <b/>
        <sz val="12"/>
        <color theme="1"/>
        <rFont val="Calibri"/>
        <family val="2"/>
        <scheme val="minor"/>
      </rPr>
      <t xml:space="preserve"> (kg/s)</t>
    </r>
  </si>
  <si>
    <t>k</t>
  </si>
  <si>
    <t>cp (kJ/kgK)</t>
  </si>
  <si>
    <r>
      <t>η</t>
    </r>
    <r>
      <rPr>
        <b/>
        <vertAlign val="subscript"/>
        <sz val="12"/>
        <color theme="1"/>
        <rFont val="Calibri (Corpo)"/>
      </rPr>
      <t>c</t>
    </r>
  </si>
  <si>
    <r>
      <t>η</t>
    </r>
    <r>
      <rPr>
        <b/>
        <vertAlign val="subscript"/>
        <sz val="12"/>
        <color theme="1"/>
        <rFont val="Calibri (Corpo)"/>
      </rPr>
      <t>T</t>
    </r>
  </si>
  <si>
    <t>η (%)</t>
  </si>
  <si>
    <r>
      <t>W</t>
    </r>
    <r>
      <rPr>
        <b/>
        <vertAlign val="subscript"/>
        <sz val="12"/>
        <color theme="1"/>
        <rFont val="Calibri (Corpo)"/>
      </rPr>
      <t>c</t>
    </r>
    <r>
      <rPr>
        <b/>
        <sz val="12"/>
        <color theme="1"/>
        <rFont val="Calibri"/>
        <family val="2"/>
        <scheme val="minor"/>
      </rPr>
      <t xml:space="preserve"> (kW)</t>
    </r>
  </si>
  <si>
    <r>
      <t>W</t>
    </r>
    <r>
      <rPr>
        <b/>
        <vertAlign val="subscript"/>
        <sz val="12"/>
        <color theme="1"/>
        <rFont val="Calibri (Corpo)"/>
      </rPr>
      <t>T</t>
    </r>
    <r>
      <rPr>
        <b/>
        <sz val="12"/>
        <color theme="1"/>
        <rFont val="Calibri"/>
        <family val="2"/>
        <scheme val="minor"/>
      </rPr>
      <t xml:space="preserve"> (kW)</t>
    </r>
  </si>
  <si>
    <r>
      <t>Q</t>
    </r>
    <r>
      <rPr>
        <b/>
        <vertAlign val="subscript"/>
        <sz val="12"/>
        <color theme="1"/>
        <rFont val="Calibri (Corpo)"/>
      </rPr>
      <t>H</t>
    </r>
    <r>
      <rPr>
        <b/>
        <sz val="12"/>
        <color theme="1"/>
        <rFont val="Calibri"/>
        <family val="2"/>
        <scheme val="minor"/>
      </rPr>
      <t xml:space="preserve"> (kW)</t>
    </r>
  </si>
  <si>
    <t>Ciclo Rankine</t>
  </si>
  <si>
    <r>
      <t>m</t>
    </r>
    <r>
      <rPr>
        <b/>
        <vertAlign val="subscript"/>
        <sz val="12"/>
        <color theme="1"/>
        <rFont val="Calibri (Corpo)"/>
      </rPr>
      <t>w</t>
    </r>
    <r>
      <rPr>
        <b/>
        <sz val="12"/>
        <color theme="1"/>
        <rFont val="Calibri"/>
        <family val="2"/>
        <scheme val="minor"/>
      </rPr>
      <t>/m</t>
    </r>
    <r>
      <rPr>
        <b/>
        <vertAlign val="subscript"/>
        <sz val="12"/>
        <color theme="1"/>
        <rFont val="Calibri (Corpo)"/>
      </rPr>
      <t>ar</t>
    </r>
  </si>
  <si>
    <r>
      <t>m</t>
    </r>
    <r>
      <rPr>
        <b/>
        <vertAlign val="subscript"/>
        <sz val="12"/>
        <color theme="1"/>
        <rFont val="Calibri (Corpo)"/>
      </rPr>
      <t>w</t>
    </r>
    <r>
      <rPr>
        <b/>
        <sz val="12"/>
        <color theme="1"/>
        <rFont val="Calibri"/>
        <family val="2"/>
        <scheme val="minor"/>
      </rPr>
      <t xml:space="preserve"> (kg/s)</t>
    </r>
  </si>
  <si>
    <r>
      <t>η</t>
    </r>
    <r>
      <rPr>
        <b/>
        <vertAlign val="subscript"/>
        <sz val="12"/>
        <color theme="1"/>
        <rFont val="Calibri (Corpo)"/>
      </rPr>
      <t>B</t>
    </r>
  </si>
  <si>
    <r>
      <t>v (m</t>
    </r>
    <r>
      <rPr>
        <b/>
        <vertAlign val="superscript"/>
        <sz val="12"/>
        <color theme="1"/>
        <rFont val="Calibri (Corpo)"/>
      </rPr>
      <t>3</t>
    </r>
    <r>
      <rPr>
        <b/>
        <sz val="12"/>
        <color theme="1"/>
        <rFont val="Calibri"/>
        <family val="2"/>
        <scheme val="minor"/>
      </rPr>
      <t>/kg)</t>
    </r>
  </si>
  <si>
    <t>-----</t>
  </si>
  <si>
    <t>Estado</t>
  </si>
  <si>
    <r>
      <t>T (</t>
    </r>
    <r>
      <rPr>
        <b/>
        <vertAlign val="superscript"/>
        <sz val="12"/>
        <color theme="1"/>
        <rFont val="Calibri (Corpo)"/>
      </rPr>
      <t>o</t>
    </r>
    <r>
      <rPr>
        <b/>
        <sz val="12"/>
        <color theme="1"/>
        <rFont val="Calibri"/>
        <family val="2"/>
        <scheme val="minor"/>
      </rPr>
      <t>C)</t>
    </r>
  </si>
  <si>
    <r>
      <t>T</t>
    </r>
    <r>
      <rPr>
        <b/>
        <vertAlign val="subscript"/>
        <sz val="12"/>
        <color theme="1"/>
        <rFont val="Calibri (Corpo)"/>
      </rPr>
      <t>s</t>
    </r>
    <r>
      <rPr>
        <b/>
        <sz val="12"/>
        <color theme="1"/>
        <rFont val="Calibri"/>
        <family val="2"/>
        <scheme val="minor"/>
      </rPr>
      <t xml:space="preserve"> (K)</t>
    </r>
  </si>
  <si>
    <t>T (K)</t>
  </si>
  <si>
    <t>P (kPa)</t>
  </si>
  <si>
    <r>
      <t>W</t>
    </r>
    <r>
      <rPr>
        <b/>
        <vertAlign val="subscript"/>
        <sz val="12"/>
        <color theme="1"/>
        <rFont val="Calibri (Corpo)"/>
      </rPr>
      <t>B</t>
    </r>
    <r>
      <rPr>
        <b/>
        <sz val="12"/>
        <color theme="1"/>
        <rFont val="Calibri"/>
        <family val="2"/>
        <scheme val="minor"/>
      </rPr>
      <t xml:space="preserve"> (kW)</t>
    </r>
  </si>
  <si>
    <r>
      <t>W</t>
    </r>
    <r>
      <rPr>
        <b/>
        <vertAlign val="subscript"/>
        <sz val="12"/>
        <color theme="1"/>
        <rFont val="Calibri (Corpo)"/>
      </rPr>
      <t>Bs</t>
    </r>
    <r>
      <rPr>
        <b/>
        <sz val="12"/>
        <color theme="1"/>
        <rFont val="Calibri"/>
        <family val="2"/>
        <scheme val="minor"/>
      </rPr>
      <t xml:space="preserve"> (kW)</t>
    </r>
  </si>
  <si>
    <r>
      <t>W</t>
    </r>
    <r>
      <rPr>
        <b/>
        <vertAlign val="subscript"/>
        <sz val="12"/>
        <color theme="1"/>
        <rFont val="Calibri (Corpo)"/>
      </rPr>
      <t>Ts</t>
    </r>
    <r>
      <rPr>
        <b/>
        <sz val="12"/>
        <color theme="1"/>
        <rFont val="Calibri"/>
        <family val="2"/>
        <scheme val="minor"/>
      </rPr>
      <t xml:space="preserve"> (kW)</t>
    </r>
  </si>
  <si>
    <t>h (kJ/kg)</t>
  </si>
  <si>
    <t>s (kJ/kgK)</t>
  </si>
  <si>
    <t>10s</t>
  </si>
  <si>
    <t>liq. sat.</t>
  </si>
  <si>
    <t>Descição</t>
  </si>
  <si>
    <t>liq. comp.</t>
  </si>
  <si>
    <t>vapor sup.</t>
  </si>
  <si>
    <t>x</t>
  </si>
  <si>
    <r>
      <t>h</t>
    </r>
    <r>
      <rPr>
        <b/>
        <vertAlign val="subscript"/>
        <sz val="12"/>
        <color theme="1"/>
        <rFont val="Calibri (Corpo)"/>
      </rPr>
      <t>l</t>
    </r>
    <r>
      <rPr>
        <b/>
        <sz val="12"/>
        <color theme="1"/>
        <rFont val="Calibri"/>
        <family val="2"/>
        <scheme val="minor"/>
      </rPr>
      <t xml:space="preserve"> (kJ/kg)</t>
    </r>
  </si>
  <si>
    <r>
      <t>h</t>
    </r>
    <r>
      <rPr>
        <b/>
        <vertAlign val="subscript"/>
        <sz val="12"/>
        <color theme="1"/>
        <rFont val="Calibri (Corpo)"/>
      </rPr>
      <t>v</t>
    </r>
    <r>
      <rPr>
        <b/>
        <sz val="12"/>
        <color theme="1"/>
        <rFont val="Calibri"/>
        <family val="2"/>
        <scheme val="minor"/>
      </rPr>
      <t xml:space="preserve"> (kJ/kg)</t>
    </r>
  </si>
  <si>
    <r>
      <t>s</t>
    </r>
    <r>
      <rPr>
        <b/>
        <vertAlign val="subscript"/>
        <sz val="12"/>
        <color theme="1"/>
        <rFont val="Calibri (Corpo)"/>
      </rPr>
      <t xml:space="preserve">l </t>
    </r>
    <r>
      <rPr>
        <b/>
        <sz val="12"/>
        <color theme="1"/>
        <rFont val="Calibri"/>
        <family val="2"/>
        <scheme val="minor"/>
      </rPr>
      <t>(kJ/kgK)</t>
    </r>
  </si>
  <si>
    <r>
      <t>s</t>
    </r>
    <r>
      <rPr>
        <b/>
        <vertAlign val="subscript"/>
        <sz val="12"/>
        <color theme="1"/>
        <rFont val="Calibri (Corpo)"/>
      </rPr>
      <t>v</t>
    </r>
    <r>
      <rPr>
        <b/>
        <sz val="12"/>
        <color theme="1"/>
        <rFont val="Calibri"/>
        <family val="2"/>
        <scheme val="minor"/>
      </rPr>
      <t xml:space="preserve"> (kJ/kgK)</t>
    </r>
  </si>
  <si>
    <t>saturação</t>
  </si>
  <si>
    <t>mistura</t>
  </si>
  <si>
    <t>vapor sat.</t>
  </si>
  <si>
    <t>Gerador de vapor</t>
  </si>
  <si>
    <r>
      <t>m</t>
    </r>
    <r>
      <rPr>
        <b/>
        <vertAlign val="subscript"/>
        <sz val="12"/>
        <color theme="1"/>
        <rFont val="Calibri (Corpo)"/>
      </rPr>
      <t>vapor</t>
    </r>
    <r>
      <rPr>
        <b/>
        <sz val="12"/>
        <color theme="1"/>
        <rFont val="Calibri"/>
        <family val="2"/>
        <scheme val="minor"/>
      </rPr>
      <t xml:space="preserve"> (kg/s)</t>
    </r>
  </si>
  <si>
    <t>Água de resfriamento</t>
  </si>
  <si>
    <r>
      <t>m</t>
    </r>
    <r>
      <rPr>
        <b/>
        <vertAlign val="subscript"/>
        <sz val="12"/>
        <color theme="1"/>
        <rFont val="Calibri (Corpo)"/>
      </rPr>
      <t>resfr.</t>
    </r>
    <r>
      <rPr>
        <b/>
        <sz val="12"/>
        <color theme="1"/>
        <rFont val="Calibri"/>
        <family val="2"/>
        <scheme val="minor"/>
      </rPr>
      <t xml:space="preserve"> (kg/s)</t>
    </r>
  </si>
  <si>
    <r>
      <t>P</t>
    </r>
    <r>
      <rPr>
        <b/>
        <vertAlign val="subscript"/>
        <sz val="12"/>
        <color theme="1"/>
        <rFont val="Calibri (Corpo)"/>
      </rPr>
      <t>sat</t>
    </r>
    <r>
      <rPr>
        <b/>
        <sz val="12"/>
        <color theme="1"/>
        <rFont val="Calibri"/>
        <family val="2"/>
        <scheme val="minor"/>
      </rPr>
      <t xml:space="preserve"> (kPa)</t>
    </r>
  </si>
  <si>
    <t>Ciclo combinado</t>
  </si>
  <si>
    <r>
      <t>η</t>
    </r>
    <r>
      <rPr>
        <b/>
        <vertAlign val="subscript"/>
        <sz val="12"/>
        <color theme="1"/>
        <rFont val="Calibri (Corpo)"/>
      </rPr>
      <t>CB</t>
    </r>
    <r>
      <rPr>
        <b/>
        <sz val="12"/>
        <color theme="1"/>
        <rFont val="Calibri"/>
        <family val="2"/>
        <scheme val="minor"/>
      </rPr>
      <t xml:space="preserve">  (%)</t>
    </r>
  </si>
  <si>
    <t>*</t>
  </si>
  <si>
    <t>* está temperatura deve ser menor que 25oC, temperatura da água no condensador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</si>
</sst>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 (Corpo)"/>
    </font>
    <font>
      <b/>
      <vertAlign val="superscript"/>
      <sz val="12"/>
      <color theme="1"/>
      <name val="Calibri (Corpo)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5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0" xfId="0" quotePrefix="1" applyNumberFormat="1" applyFont="1" applyBorder="1" applyAlignment="1">
      <alignment horizontal="center"/>
    </xf>
    <xf numFmtId="0" fontId="0" fillId="2" borderId="0" xfId="0" quotePrefix="1" applyFont="1" applyFill="1" applyBorder="1" applyAlignment="1">
      <alignment horizontal="center"/>
    </xf>
    <xf numFmtId="165" fontId="0" fillId="2" borderId="0" xfId="0" quotePrefix="1" applyNumberFormat="1" applyFont="1" applyFill="1" applyBorder="1" applyAlignment="1">
      <alignment horizontal="center"/>
    </xf>
    <xf numFmtId="165" fontId="0" fillId="2" borderId="7" xfId="0" quotePrefix="1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A428F-A63E-794B-894C-3AA6E9FC9878}">
  <dimension ref="A1:Q29"/>
  <sheetViews>
    <sheetView tabSelected="1" zoomScale="131" workbookViewId="0">
      <selection activeCell="Q16" sqref="Q16"/>
    </sheetView>
  </sheetViews>
  <sheetFormatPr baseColWidth="10" defaultRowHeight="16"/>
  <cols>
    <col min="1" max="1" width="12.5" bestFit="1" customWidth="1"/>
    <col min="2" max="2" width="5.1640625" bestFit="1" customWidth="1"/>
    <col min="3" max="3" width="2.5" customWidth="1"/>
    <col min="4" max="4" width="6.83203125" bestFit="1" customWidth="1"/>
    <col min="5" max="5" width="6.6640625" customWidth="1"/>
    <col min="6" max="6" width="8.6640625" bestFit="1" customWidth="1"/>
    <col min="7" max="8" width="9.1640625" bestFit="1" customWidth="1"/>
    <col min="9" max="9" width="9.6640625" bestFit="1" customWidth="1"/>
    <col min="10" max="10" width="10.1640625" bestFit="1" customWidth="1"/>
    <col min="11" max="11" width="9.5" bestFit="1" customWidth="1"/>
    <col min="12" max="12" width="2.5" customWidth="1"/>
    <col min="13" max="14" width="8.33203125" bestFit="1" customWidth="1"/>
  </cols>
  <sheetData>
    <row r="1" spans="1:17" ht="9" customHeight="1" thickBot="1"/>
    <row r="2" spans="1:17" ht="18" thickTop="1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7" ht="21" thickTop="1">
      <c r="A3" s="5" t="s">
        <v>1</v>
      </c>
      <c r="B3" s="6" t="s">
        <v>5</v>
      </c>
      <c r="C3" s="7"/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7"/>
      <c r="J3" s="7"/>
      <c r="K3" s="7"/>
      <c r="L3" s="7"/>
      <c r="M3" s="6" t="s">
        <v>8</v>
      </c>
      <c r="N3" s="8" t="s">
        <v>10</v>
      </c>
    </row>
    <row r="4" spans="1:17">
      <c r="A4" s="9">
        <v>7.5</v>
      </c>
      <c r="B4" s="10">
        <v>0.85</v>
      </c>
      <c r="C4" s="7"/>
      <c r="D4" s="11">
        <v>1</v>
      </c>
      <c r="E4" s="10">
        <v>20</v>
      </c>
      <c r="F4" s="12" t="s">
        <v>16</v>
      </c>
      <c r="G4" s="13">
        <f>E4+273.15</f>
        <v>293.14999999999998</v>
      </c>
      <c r="H4" s="10">
        <v>100</v>
      </c>
      <c r="I4" s="7"/>
      <c r="J4" s="7"/>
      <c r="K4" s="7"/>
      <c r="L4" s="7"/>
      <c r="M4" s="13">
        <f>A6*A8*(G5-G4)</f>
        <v>22143.578730111061</v>
      </c>
      <c r="N4" s="14">
        <f>A6*A8*(G6-G5)</f>
        <v>79319.121269888943</v>
      </c>
    </row>
    <row r="5" spans="1:17" ht="18">
      <c r="A5" s="5" t="s">
        <v>2</v>
      </c>
      <c r="B5" s="6" t="s">
        <v>6</v>
      </c>
      <c r="C5" s="7"/>
      <c r="D5" s="11">
        <v>2</v>
      </c>
      <c r="E5" s="13">
        <f>G5-273.15</f>
        <v>288.43955303807809</v>
      </c>
      <c r="F5" s="13">
        <f>G4*A4^((B8-1)/B8)</f>
        <v>521.32362008236635</v>
      </c>
      <c r="G5" s="13">
        <f>(F5-G4)/B4+G4</f>
        <v>561.58955303807807</v>
      </c>
      <c r="H5" s="11">
        <f>H4*A4</f>
        <v>750</v>
      </c>
      <c r="I5" s="7"/>
      <c r="J5" s="7"/>
      <c r="K5" s="7"/>
      <c r="L5" s="7"/>
      <c r="M5" s="6" t="s">
        <v>9</v>
      </c>
      <c r="N5" s="8" t="s">
        <v>7</v>
      </c>
    </row>
    <row r="6" spans="1:17">
      <c r="A6" s="9">
        <v>73</v>
      </c>
      <c r="B6" s="10">
        <v>0.87</v>
      </c>
      <c r="C6" s="7"/>
      <c r="D6" s="11">
        <v>3</v>
      </c>
      <c r="E6" s="11">
        <v>1250</v>
      </c>
      <c r="F6" s="12" t="s">
        <v>16</v>
      </c>
      <c r="G6" s="13">
        <f>E6+273.15</f>
        <v>1523.15</v>
      </c>
      <c r="H6" s="11">
        <f>H5</f>
        <v>750</v>
      </c>
      <c r="I6" s="7"/>
      <c r="J6" s="7"/>
      <c r="K6" s="7"/>
      <c r="L6" s="7"/>
      <c r="M6" s="13">
        <f>A6*A8*(G6-G7)</f>
        <v>47843.314748978271</v>
      </c>
      <c r="N6" s="15">
        <f>(M6-M4)/N4</f>
        <v>0.32400429565302463</v>
      </c>
    </row>
    <row r="7" spans="1:17">
      <c r="A7" s="5" t="s">
        <v>4</v>
      </c>
      <c r="B7" s="6" t="s">
        <v>3</v>
      </c>
      <c r="C7" s="7"/>
      <c r="D7" s="11">
        <v>4</v>
      </c>
      <c r="E7" s="13">
        <f>G7-273.15</f>
        <v>670.01073161621696</v>
      </c>
      <c r="F7" s="13">
        <f>G6*(H7/H6)^((B8-1)/B8)</f>
        <v>856.49566852438727</v>
      </c>
      <c r="G7" s="13">
        <f>G6-B6*(G6-F7)</f>
        <v>943.16073161621694</v>
      </c>
      <c r="H7" s="11">
        <f>H6/A4</f>
        <v>100</v>
      </c>
      <c r="I7" s="7"/>
      <c r="J7" s="7"/>
      <c r="K7" s="7"/>
      <c r="L7" s="7"/>
      <c r="M7" s="7"/>
      <c r="N7" s="16"/>
    </row>
    <row r="8" spans="1:17">
      <c r="A8" s="9">
        <v>1.1299999999999999</v>
      </c>
      <c r="B8" s="10">
        <v>1.4</v>
      </c>
      <c r="C8" s="7"/>
      <c r="D8" s="11">
        <v>5</v>
      </c>
      <c r="E8" s="13">
        <f>E7-A13/A8*(H15-H14)</f>
        <v>358.07973386168999</v>
      </c>
      <c r="F8" s="12" t="s">
        <v>16</v>
      </c>
      <c r="G8" s="13">
        <f>E8+273.15</f>
        <v>631.22973386168997</v>
      </c>
      <c r="H8" s="11">
        <f>H7</f>
        <v>100</v>
      </c>
      <c r="I8" s="7"/>
      <c r="J8" s="7"/>
      <c r="K8" s="7"/>
      <c r="L8" s="7"/>
      <c r="M8" s="7"/>
      <c r="N8" s="16"/>
    </row>
    <row r="9" spans="1:17" ht="17" thickBot="1">
      <c r="A9" s="22"/>
      <c r="B9" s="23"/>
      <c r="C9" s="20"/>
      <c r="D9" s="24">
        <v>6</v>
      </c>
      <c r="E9" s="25">
        <v>180</v>
      </c>
      <c r="F9" s="26" t="s">
        <v>16</v>
      </c>
      <c r="G9" s="27">
        <f>E9+273.15</f>
        <v>453.15</v>
      </c>
      <c r="H9" s="24">
        <f>H8</f>
        <v>100</v>
      </c>
      <c r="I9" s="20"/>
      <c r="J9" s="20"/>
      <c r="K9" s="20"/>
      <c r="L9" s="20"/>
      <c r="M9" s="20"/>
      <c r="N9" s="21"/>
      <c r="Q9" s="7"/>
    </row>
    <row r="10" spans="1:17" ht="10" customHeight="1" thickTop="1" thickBot="1">
      <c r="B10" s="3"/>
      <c r="Q10" s="7"/>
    </row>
    <row r="11" spans="1:17" ht="18" thickTop="1" thickBot="1">
      <c r="A11" s="48" t="s">
        <v>11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  <c r="Q11" s="7"/>
    </row>
    <row r="12" spans="1:17" ht="21" thickTop="1">
      <c r="A12" s="28" t="s">
        <v>12</v>
      </c>
      <c r="B12" s="29" t="s">
        <v>14</v>
      </c>
      <c r="C12" s="30"/>
      <c r="D12" s="29" t="s">
        <v>17</v>
      </c>
      <c r="E12" s="29" t="s">
        <v>18</v>
      </c>
      <c r="F12" s="29" t="s">
        <v>21</v>
      </c>
      <c r="G12" s="29" t="s">
        <v>15</v>
      </c>
      <c r="H12" s="29" t="s">
        <v>25</v>
      </c>
      <c r="I12" s="29" t="s">
        <v>26</v>
      </c>
      <c r="J12" s="29" t="s">
        <v>32</v>
      </c>
      <c r="K12" s="29" t="s">
        <v>29</v>
      </c>
      <c r="L12" s="30"/>
      <c r="M12" s="29" t="s">
        <v>23</v>
      </c>
      <c r="N12" s="31" t="s">
        <v>22</v>
      </c>
    </row>
    <row r="13" spans="1:17">
      <c r="A13" s="9">
        <f>0.1</f>
        <v>0.1</v>
      </c>
      <c r="B13" s="10">
        <v>0.65</v>
      </c>
      <c r="C13" s="7"/>
      <c r="D13" s="11">
        <v>7</v>
      </c>
      <c r="E13" s="10">
        <v>25</v>
      </c>
      <c r="F13" s="17">
        <v>3.169</v>
      </c>
      <c r="G13" s="17">
        <v>1.003E-3</v>
      </c>
      <c r="H13" s="11">
        <f>104.87</f>
        <v>104.87</v>
      </c>
      <c r="I13" s="12" t="s">
        <v>16</v>
      </c>
      <c r="J13" s="32">
        <v>0</v>
      </c>
      <c r="K13" s="11" t="s">
        <v>28</v>
      </c>
      <c r="L13" s="7"/>
      <c r="M13" s="13">
        <f>A15*G13*(F14-F13)</f>
        <v>58.551996898900008</v>
      </c>
      <c r="N13" s="14">
        <f>M13/B13</f>
        <v>90.079995229076928</v>
      </c>
    </row>
    <row r="14" spans="1:17" ht="18">
      <c r="A14" s="5" t="s">
        <v>13</v>
      </c>
      <c r="B14" s="6" t="s">
        <v>6</v>
      </c>
      <c r="C14" s="7"/>
      <c r="D14" s="11">
        <v>8</v>
      </c>
      <c r="E14" s="12" t="s">
        <v>16</v>
      </c>
      <c r="F14" s="10">
        <v>8000</v>
      </c>
      <c r="G14" s="12" t="s">
        <v>16</v>
      </c>
      <c r="H14" s="13">
        <f>H13+N13/A15</f>
        <v>117.20972537384615</v>
      </c>
      <c r="I14" s="12" t="s">
        <v>16</v>
      </c>
      <c r="J14" s="12" t="s">
        <v>16</v>
      </c>
      <c r="K14" s="33" t="s">
        <v>30</v>
      </c>
      <c r="L14" s="7"/>
      <c r="M14" s="6" t="s">
        <v>24</v>
      </c>
      <c r="N14" s="8" t="s">
        <v>9</v>
      </c>
    </row>
    <row r="15" spans="1:17">
      <c r="A15" s="34">
        <f>A13*A6</f>
        <v>7.3000000000000007</v>
      </c>
      <c r="B15" s="10">
        <v>0.84</v>
      </c>
      <c r="C15" s="7"/>
      <c r="D15" s="11">
        <v>9</v>
      </c>
      <c r="E15" s="18">
        <v>600</v>
      </c>
      <c r="F15" s="11">
        <f>F14</f>
        <v>8000</v>
      </c>
      <c r="G15" s="12" t="s">
        <v>16</v>
      </c>
      <c r="H15" s="11">
        <v>3642.03</v>
      </c>
      <c r="I15" s="11">
        <v>7.0205000000000002</v>
      </c>
      <c r="J15" s="12" t="s">
        <v>16</v>
      </c>
      <c r="K15" s="11" t="s">
        <v>31</v>
      </c>
      <c r="L15" s="7"/>
      <c r="M15" s="13">
        <f>A15*(H15-H16)</f>
        <v>11338.994951871658</v>
      </c>
      <c r="N15" s="14">
        <f>A15*(H15-H17)</f>
        <v>9524.7557595721937</v>
      </c>
    </row>
    <row r="16" spans="1:17" ht="18">
      <c r="A16" s="35"/>
      <c r="B16" s="7"/>
      <c r="C16" s="7"/>
      <c r="D16" s="11" t="s">
        <v>27</v>
      </c>
      <c r="E16" s="11">
        <f>E13</f>
        <v>25</v>
      </c>
      <c r="F16" s="11">
        <f>F13</f>
        <v>3.169</v>
      </c>
      <c r="G16" s="12" t="s">
        <v>16</v>
      </c>
      <c r="H16" s="13">
        <f>G24*(1-J16)+J16*H24</f>
        <v>2088.7430202915539</v>
      </c>
      <c r="I16" s="11">
        <f>I15</f>
        <v>7.0205000000000002</v>
      </c>
      <c r="J16" s="36">
        <f>(I16-I24)/(J24-I24)</f>
        <v>0.81229702341708787</v>
      </c>
      <c r="K16" s="11" t="s">
        <v>38</v>
      </c>
      <c r="L16" s="7"/>
      <c r="M16" s="6" t="s">
        <v>10</v>
      </c>
      <c r="N16" s="8" t="s">
        <v>7</v>
      </c>
    </row>
    <row r="17" spans="1:14">
      <c r="A17" s="35"/>
      <c r="B17" s="7"/>
      <c r="C17" s="7"/>
      <c r="D17" s="11">
        <v>10</v>
      </c>
      <c r="E17" s="12" t="s">
        <v>16</v>
      </c>
      <c r="F17" s="11">
        <f>F16</f>
        <v>3.169</v>
      </c>
      <c r="G17" s="12" t="s">
        <v>16</v>
      </c>
      <c r="H17" s="13">
        <f>H15-B15*(H15-H16)</f>
        <v>2337.2689370449052</v>
      </c>
      <c r="I17" s="12" t="s">
        <v>16</v>
      </c>
      <c r="J17" s="36">
        <f>(H17-G24)/(H24-G24)</f>
        <v>0.91405598699787294</v>
      </c>
      <c r="K17" s="11" t="s">
        <v>38</v>
      </c>
      <c r="L17" s="7"/>
      <c r="M17" s="11">
        <f>A15*(H15-H14)</f>
        <v>25731.188004770927</v>
      </c>
      <c r="N17" s="37">
        <f>(N15-N13)/M17</f>
        <v>0.36666304574020425</v>
      </c>
    </row>
    <row r="18" spans="1:14">
      <c r="A18" s="35"/>
      <c r="B18" s="7"/>
      <c r="C18" s="7"/>
      <c r="D18" s="11">
        <v>11</v>
      </c>
      <c r="E18" s="32">
        <v>20</v>
      </c>
      <c r="F18" s="10">
        <v>500</v>
      </c>
      <c r="G18" s="32">
        <v>1.0200000000000001E-3</v>
      </c>
      <c r="H18" s="13">
        <f>83.94+F18*G18</f>
        <v>84.45</v>
      </c>
      <c r="I18" s="12" t="s">
        <v>16</v>
      </c>
      <c r="J18" s="12" t="s">
        <v>16</v>
      </c>
      <c r="K18" s="33" t="s">
        <v>30</v>
      </c>
      <c r="L18" s="7"/>
      <c r="M18" s="11"/>
      <c r="N18" s="37"/>
    </row>
    <row r="19" spans="1:14">
      <c r="A19" s="35"/>
      <c r="B19" s="7"/>
      <c r="C19" s="7"/>
      <c r="D19" s="11">
        <v>12</v>
      </c>
      <c r="E19" s="38">
        <f>151.86</f>
        <v>151.86000000000001</v>
      </c>
      <c r="F19" s="11">
        <f>F18</f>
        <v>500</v>
      </c>
      <c r="G19" s="12" t="s">
        <v>16</v>
      </c>
      <c r="H19" s="13">
        <v>2748.67</v>
      </c>
      <c r="I19" s="12" t="s">
        <v>16</v>
      </c>
      <c r="J19" s="39">
        <v>1</v>
      </c>
      <c r="K19" s="33" t="s">
        <v>39</v>
      </c>
      <c r="L19" s="7"/>
      <c r="M19" s="11"/>
      <c r="N19" s="37"/>
    </row>
    <row r="20" spans="1:14">
      <c r="A20" s="35"/>
      <c r="B20" s="7"/>
      <c r="C20" s="7"/>
      <c r="D20" s="11">
        <v>13</v>
      </c>
      <c r="E20" s="40">
        <v>20</v>
      </c>
      <c r="F20" s="10">
        <v>100</v>
      </c>
      <c r="G20" s="12" t="s">
        <v>16</v>
      </c>
      <c r="H20" s="13">
        <f>H18</f>
        <v>84.45</v>
      </c>
      <c r="I20" s="12" t="s">
        <v>16</v>
      </c>
      <c r="J20" s="12" t="s">
        <v>16</v>
      </c>
      <c r="K20" s="33" t="s">
        <v>30</v>
      </c>
      <c r="L20" s="7"/>
      <c r="M20" s="11"/>
      <c r="N20" s="37"/>
    </row>
    <row r="21" spans="1:14" ht="17" thickBot="1">
      <c r="A21" s="19"/>
      <c r="B21" s="20"/>
      <c r="C21" s="20" t="s">
        <v>47</v>
      </c>
      <c r="D21" s="24">
        <v>14</v>
      </c>
      <c r="E21" s="41">
        <v>35</v>
      </c>
      <c r="F21" s="24">
        <f>F20</f>
        <v>100</v>
      </c>
      <c r="G21" s="26" t="s">
        <v>16</v>
      </c>
      <c r="H21" s="27">
        <v>146.66</v>
      </c>
      <c r="I21" s="26" t="s">
        <v>16</v>
      </c>
      <c r="J21" s="26" t="s">
        <v>16</v>
      </c>
      <c r="K21" s="42" t="s">
        <v>30</v>
      </c>
      <c r="L21" s="20"/>
      <c r="M21" s="24"/>
      <c r="N21" s="43"/>
    </row>
    <row r="22" spans="1:14" ht="12" customHeight="1" thickTop="1"/>
    <row r="23" spans="1:14" ht="18">
      <c r="F23" s="2" t="s">
        <v>44</v>
      </c>
      <c r="G23" s="2" t="s">
        <v>33</v>
      </c>
      <c r="H23" s="2" t="s">
        <v>34</v>
      </c>
      <c r="I23" s="2" t="s">
        <v>35</v>
      </c>
      <c r="J23" s="2" t="s">
        <v>36</v>
      </c>
      <c r="K23" s="2" t="s">
        <v>29</v>
      </c>
    </row>
    <row r="24" spans="1:14">
      <c r="F24" s="4">
        <v>3.169</v>
      </c>
      <c r="G24" s="1">
        <v>104.87</v>
      </c>
      <c r="H24" s="1">
        <v>2547.17</v>
      </c>
      <c r="I24" s="1">
        <v>0.36730000000000002</v>
      </c>
      <c r="J24" s="1">
        <v>8.5579000000000001</v>
      </c>
      <c r="K24" s="1" t="s">
        <v>37</v>
      </c>
    </row>
    <row r="25" spans="1:14" ht="7" customHeight="1" thickBot="1"/>
    <row r="26" spans="1:14" ht="17" thickTop="1">
      <c r="A26" s="51" t="s">
        <v>40</v>
      </c>
      <c r="B26" s="52"/>
      <c r="C26" s="53"/>
      <c r="E26" s="45" t="s">
        <v>45</v>
      </c>
      <c r="F26" s="44"/>
      <c r="H26" s="51" t="s">
        <v>42</v>
      </c>
      <c r="I26" s="52"/>
      <c r="J26" s="53"/>
    </row>
    <row r="27" spans="1:14" ht="18">
      <c r="A27" s="54" t="s">
        <v>41</v>
      </c>
      <c r="B27" s="55"/>
      <c r="C27" s="16"/>
      <c r="E27" s="35"/>
      <c r="F27" s="8" t="s">
        <v>46</v>
      </c>
      <c r="H27" s="54" t="s">
        <v>43</v>
      </c>
      <c r="I27" s="55"/>
      <c r="J27" s="56"/>
    </row>
    <row r="28" spans="1:14" ht="17" thickBot="1">
      <c r="A28" s="46">
        <f>A6*A8*(E8-E9)/(H19-H18)</f>
        <v>5.5137328172038362</v>
      </c>
      <c r="B28" s="47"/>
      <c r="C28" s="21"/>
      <c r="E28" s="19"/>
      <c r="F28" s="43">
        <f>(M6+N15-M4-N13)/(N4)</f>
        <v>0.44295008846180983</v>
      </c>
      <c r="H28" s="19"/>
      <c r="I28" s="27">
        <f>A15*(H17-H13)/(H21-H20)</f>
        <v>261.95968880289041</v>
      </c>
      <c r="J28" s="21"/>
    </row>
    <row r="29" spans="1:14" ht="17" thickTop="1">
      <c r="A29" t="s">
        <v>48</v>
      </c>
    </row>
  </sheetData>
  <mergeCells count="7">
    <mergeCell ref="A28:B28"/>
    <mergeCell ref="A2:N2"/>
    <mergeCell ref="A11:N11"/>
    <mergeCell ref="A26:C26"/>
    <mergeCell ref="H26:J26"/>
    <mergeCell ref="H27:J27"/>
    <mergeCell ref="A27:B2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Ferreira</dc:creator>
  <cp:lastModifiedBy>Maurício Ferreira</cp:lastModifiedBy>
  <dcterms:created xsi:type="dcterms:W3CDTF">2018-06-25T14:58:03Z</dcterms:created>
  <dcterms:modified xsi:type="dcterms:W3CDTF">2018-07-09T13:20:25Z</dcterms:modified>
</cp:coreProperties>
</file>