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i Cleber Bonizio\Dropbox\000 - ACADÊMICOS\00 - GRADUAÇÃO\0 - RONI - primeiro semestre 2018\CONTABILIDADE EMPRESARIAL - ECO\"/>
    </mc:Choice>
  </mc:AlternateContent>
  <xr:revisionPtr revIDLastSave="0" documentId="10_ncr:8100000_{A2C6D7CC-28F2-4833-B083-DFC611412BC7}" xr6:coauthVersionLast="33" xr6:coauthVersionMax="33" xr10:uidLastSave="{00000000-0000-0000-0000-000000000000}"/>
  <bookViews>
    <workbookView xWindow="0" yWindow="0" windowWidth="17970" windowHeight="5955" activeTab="1" xr2:uid="{403D9125-3EEB-498A-BB3B-DA0105906E15}"/>
  </bookViews>
  <sheets>
    <sheet name="Q2" sheetId="1" r:id="rId1"/>
    <sheet name="Q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G30" i="2"/>
  <c r="F30" i="2"/>
  <c r="D30" i="2"/>
  <c r="C30" i="2"/>
  <c r="J10" i="2"/>
  <c r="G10" i="2"/>
  <c r="D10" i="2"/>
  <c r="S54" i="1" l="1"/>
  <c r="T39" i="1"/>
  <c r="T44" i="1" s="1"/>
  <c r="S49" i="1" s="1"/>
  <c r="T38" i="1"/>
  <c r="T37" i="1"/>
  <c r="S26" i="1"/>
  <c r="T26" i="1" s="1"/>
  <c r="S50" i="1" s="1"/>
  <c r="T25" i="1"/>
  <c r="T24" i="1"/>
  <c r="T27" i="1" s="1"/>
  <c r="T19" i="1"/>
  <c r="S55" i="1" s="1"/>
  <c r="T18" i="1"/>
  <c r="T20" i="1" s="1"/>
  <c r="S20" i="1" s="1"/>
  <c r="T8" i="1" s="1"/>
  <c r="W9" i="1" s="1"/>
  <c r="T11" i="1" s="1"/>
  <c r="T17" i="1"/>
  <c r="T12" i="1"/>
  <c r="X8" i="1"/>
  <c r="W8" i="1"/>
  <c r="W11" i="1" s="1"/>
  <c r="V8" i="1"/>
  <c r="S8" i="1"/>
  <c r="V9" i="1" s="1"/>
  <c r="X7" i="1"/>
  <c r="L25" i="1"/>
  <c r="L26" i="1"/>
  <c r="K12" i="1"/>
  <c r="N11" i="1" s="1"/>
  <c r="P11" i="1" s="1"/>
  <c r="K11" i="1"/>
  <c r="L12" i="1"/>
  <c r="O11" i="1"/>
  <c r="L11" i="1"/>
  <c r="M11" i="1" s="1"/>
  <c r="L19" i="1"/>
  <c r="S11" i="1" l="1"/>
  <c r="V10" i="1"/>
  <c r="U8" i="1"/>
  <c r="X9" i="1" s="1"/>
  <c r="X10" i="1" s="1"/>
  <c r="W10" i="1" s="1"/>
  <c r="M12" i="1"/>
  <c r="M13" i="1" s="1"/>
  <c r="K13" i="1"/>
  <c r="D8" i="2"/>
  <c r="G8" i="2"/>
  <c r="J8" i="2"/>
  <c r="J20" i="2"/>
  <c r="J21" i="2" s="1"/>
  <c r="J22" i="2" s="1"/>
  <c r="J26" i="2" s="1"/>
  <c r="I20" i="2"/>
  <c r="I21" i="2" s="1"/>
  <c r="I22" i="2" s="1"/>
  <c r="I26" i="2" s="1"/>
  <c r="I17" i="2"/>
  <c r="J16" i="2"/>
  <c r="I16" i="2"/>
  <c r="I27" i="2" s="1"/>
  <c r="J7" i="2"/>
  <c r="I7" i="2"/>
  <c r="L38" i="1"/>
  <c r="K26" i="1"/>
  <c r="K50" i="1" s="1"/>
  <c r="L37" i="1"/>
  <c r="L24" i="1"/>
  <c r="L27" i="1" s="1"/>
  <c r="K55" i="1"/>
  <c r="L17" i="1"/>
  <c r="K54" i="1" s="1"/>
  <c r="P8" i="1"/>
  <c r="O8" i="1"/>
  <c r="N8" i="1"/>
  <c r="K8" i="1"/>
  <c r="N9" i="1" s="1"/>
  <c r="N10" i="1" s="1"/>
  <c r="P7" i="1"/>
  <c r="G21" i="2"/>
  <c r="G22" i="2" s="1"/>
  <c r="G26" i="2" s="1"/>
  <c r="G20" i="2"/>
  <c r="F20" i="2"/>
  <c r="F21" i="2" s="1"/>
  <c r="F22" i="2" s="1"/>
  <c r="F26" i="2" s="1"/>
  <c r="F17" i="2"/>
  <c r="G16" i="2"/>
  <c r="G17" i="2" s="1"/>
  <c r="F16" i="2"/>
  <c r="F27" i="2" s="1"/>
  <c r="G7" i="2"/>
  <c r="F7" i="2"/>
  <c r="D20" i="2"/>
  <c r="D21" i="2" s="1"/>
  <c r="D16" i="2"/>
  <c r="D7" i="2"/>
  <c r="D24" i="1"/>
  <c r="D19" i="1"/>
  <c r="C20" i="2"/>
  <c r="C7" i="2"/>
  <c r="C21" i="2"/>
  <c r="C22" i="2" s="1"/>
  <c r="C26" i="2" s="1"/>
  <c r="C16" i="2"/>
  <c r="C17" i="2" s="1"/>
  <c r="C29" i="2" l="1"/>
  <c r="I29" i="2"/>
  <c r="J23" i="2"/>
  <c r="F29" i="2"/>
  <c r="G23" i="2"/>
  <c r="G29" i="2"/>
  <c r="J18" i="2"/>
  <c r="S12" i="1"/>
  <c r="U11" i="1"/>
  <c r="S13" i="1"/>
  <c r="L39" i="1"/>
  <c r="L44" i="1" s="1"/>
  <c r="K49" i="1" s="1"/>
  <c r="L13" i="1"/>
  <c r="L18" i="1"/>
  <c r="L20" i="1" s="1"/>
  <c r="K20" i="1" s="1"/>
  <c r="L8" i="1" s="1"/>
  <c r="O9" i="1" s="1"/>
  <c r="D22" i="2"/>
  <c r="D26" i="2" s="1"/>
  <c r="I28" i="2"/>
  <c r="J27" i="2"/>
  <c r="J28" i="2" s="1"/>
  <c r="J17" i="2"/>
  <c r="I18" i="2"/>
  <c r="I31" i="2" s="1"/>
  <c r="M8" i="1"/>
  <c r="P9" i="1" s="1"/>
  <c r="P10" i="1" s="1"/>
  <c r="O10" i="1" s="1"/>
  <c r="F28" i="2"/>
  <c r="G18" i="2"/>
  <c r="G27" i="2"/>
  <c r="G28" i="2" s="1"/>
  <c r="F18" i="2"/>
  <c r="F31" i="2" s="1"/>
  <c r="D18" i="2"/>
  <c r="D27" i="2"/>
  <c r="D17" i="2"/>
  <c r="C18" i="2"/>
  <c r="C31" i="2" s="1"/>
  <c r="C27" i="2"/>
  <c r="C28" i="2" s="1"/>
  <c r="G31" i="2" l="1"/>
  <c r="G32" i="2" s="1"/>
  <c r="G33" i="2" s="1"/>
  <c r="G34" i="2" s="1"/>
  <c r="D23" i="2"/>
  <c r="D29" i="2" s="1"/>
  <c r="D31" i="2" s="1"/>
  <c r="J29" i="2"/>
  <c r="J31" i="2" s="1"/>
  <c r="J32" i="2" s="1"/>
  <c r="J33" i="2" s="1"/>
  <c r="J34" i="2" s="1"/>
  <c r="U12" i="1"/>
  <c r="U13" i="1" s="1"/>
  <c r="V11" i="1"/>
  <c r="X11" i="1" s="1"/>
  <c r="D28" i="2"/>
  <c r="I32" i="2"/>
  <c r="I33" i="2" s="1"/>
  <c r="I34" i="2" s="1"/>
  <c r="L28" i="1"/>
  <c r="L29" i="1" s="1"/>
  <c r="L31" i="1" s="1"/>
  <c r="K51" i="1"/>
  <c r="K52" i="1" s="1"/>
  <c r="L48" i="1" s="1"/>
  <c r="L45" i="1"/>
  <c r="F32" i="2"/>
  <c r="F33" i="2" s="1"/>
  <c r="F34" i="2" s="1"/>
  <c r="C32" i="2"/>
  <c r="C33" i="2" s="1"/>
  <c r="C34" i="2" s="1"/>
  <c r="D38" i="1"/>
  <c r="C12" i="1"/>
  <c r="C13" i="1" s="1"/>
  <c r="C26" i="1"/>
  <c r="D32" i="2" l="1"/>
  <c r="D33" i="2" s="1"/>
  <c r="T28" i="1"/>
  <c r="T29" i="1" s="1"/>
  <c r="T31" i="1" s="1"/>
  <c r="T13" i="1"/>
  <c r="S51" i="1"/>
  <c r="S52" i="1" s="1"/>
  <c r="T48" i="1" s="1"/>
  <c r="T45" i="1"/>
  <c r="D34" i="2"/>
  <c r="D36" i="2"/>
  <c r="J36" i="2"/>
  <c r="L32" i="1"/>
  <c r="K56" i="1" s="1"/>
  <c r="K57" i="1" s="1"/>
  <c r="L53" i="1" s="1"/>
  <c r="G36" i="2"/>
  <c r="D25" i="1"/>
  <c r="D37" i="1" s="1"/>
  <c r="D39" i="1" s="1"/>
  <c r="D44" i="1" s="1"/>
  <c r="D27" i="1"/>
  <c r="D26" i="1"/>
  <c r="G8" i="1"/>
  <c r="F8" i="1"/>
  <c r="F11" i="1" s="1"/>
  <c r="C8" i="1"/>
  <c r="F9" i="1" s="1"/>
  <c r="D17" i="1"/>
  <c r="H7" i="1"/>
  <c r="H8" i="1" s="1"/>
  <c r="T32" i="1" l="1"/>
  <c r="S56" i="1" s="1"/>
  <c r="S57" i="1" s="1"/>
  <c r="T53" i="1" s="1"/>
  <c r="L33" i="1"/>
  <c r="L58" i="1" s="1"/>
  <c r="L59" i="1" s="1"/>
  <c r="C54" i="1"/>
  <c r="C49" i="1"/>
  <c r="C50" i="1"/>
  <c r="F10" i="1"/>
  <c r="D12" i="1"/>
  <c r="E12" i="1" s="1"/>
  <c r="G11" i="1"/>
  <c r="H11" i="1" s="1"/>
  <c r="D18" i="1"/>
  <c r="C55" i="1" s="1"/>
  <c r="T33" i="1" l="1"/>
  <c r="L41" i="1"/>
  <c r="D45" i="1"/>
  <c r="C51" i="1"/>
  <c r="D20" i="1"/>
  <c r="C20" i="1" s="1"/>
  <c r="D8" i="1" s="1"/>
  <c r="T58" i="1" l="1"/>
  <c r="T59" i="1" s="1"/>
  <c r="T41" i="1"/>
  <c r="C52" i="1"/>
  <c r="D48" i="1" s="1"/>
  <c r="G9" i="1"/>
  <c r="D11" i="1" s="1"/>
  <c r="E11" i="1" s="1"/>
  <c r="E13" i="1" s="1"/>
  <c r="E8" i="1"/>
  <c r="H9" i="1" s="1"/>
  <c r="H10" i="1" s="1"/>
  <c r="G10" i="1" s="1"/>
  <c r="D13" i="1" l="1"/>
  <c r="D28" i="1"/>
  <c r="D29" i="1" s="1"/>
  <c r="D31" i="1" s="1"/>
  <c r="D32" i="1" s="1"/>
  <c r="D33" i="1" l="1"/>
  <c r="C56" i="1"/>
  <c r="C57" i="1" s="1"/>
  <c r="D53" i="1" s="1"/>
  <c r="D41" i="1" l="1"/>
  <c r="D58" i="1"/>
  <c r="D59" i="1" s="1"/>
  <c r="F59" i="1" s="1"/>
</calcChain>
</file>

<file path=xl/sharedStrings.xml><?xml version="1.0" encoding="utf-8"?>
<sst xmlns="http://schemas.openxmlformats.org/spreadsheetml/2006/main" count="218" uniqueCount="80">
  <si>
    <t>DESCRIÇÃO</t>
  </si>
  <si>
    <t>MOVIMENTO</t>
  </si>
  <si>
    <t>SALDO</t>
  </si>
  <si>
    <t>Quantidade</t>
  </si>
  <si>
    <t>$/unid</t>
  </si>
  <si>
    <t>$ total</t>
  </si>
  <si>
    <t>Saldo inicial</t>
  </si>
  <si>
    <t>CONTROLE DE ESTOQUES - CADEIRAS</t>
  </si>
  <si>
    <t>Compra</t>
  </si>
  <si>
    <t>Valor da aquisição</t>
  </si>
  <si>
    <t>$ tot</t>
  </si>
  <si>
    <t>(=) Valor líquido</t>
  </si>
  <si>
    <t>(+) Frete</t>
  </si>
  <si>
    <t>Quantidade adquirida (unidades)</t>
  </si>
  <si>
    <t>Saldo</t>
  </si>
  <si>
    <t>Venda</t>
  </si>
  <si>
    <t>Quantidade vendida (unidades)</t>
  </si>
  <si>
    <t>Valor da venda</t>
  </si>
  <si>
    <t>Valor recebido</t>
  </si>
  <si>
    <t>Valor a receber</t>
  </si>
  <si>
    <t>(=) Venda líquida</t>
  </si>
  <si>
    <t>(-) CPV</t>
  </si>
  <si>
    <t>(=) Lucro bruto</t>
  </si>
  <si>
    <t>(-) Frete</t>
  </si>
  <si>
    <t>(=) Lucro antes do IR</t>
  </si>
  <si>
    <t>(-) IR/CSSLL</t>
  </si>
  <si>
    <t>(=) Lucro líquido</t>
  </si>
  <si>
    <t>RESPOSTA 1 - LUCRO LÍQUIDO</t>
  </si>
  <si>
    <t>Disponibilidades</t>
  </si>
  <si>
    <t>(+) Vendas recebidas</t>
  </si>
  <si>
    <t>(-) Frete da venda</t>
  </si>
  <si>
    <t>(=) Saldo final</t>
  </si>
  <si>
    <t>RESPOSTA 2 - SALDOS FINAIS</t>
  </si>
  <si>
    <t>Estoques</t>
  </si>
  <si>
    <t>RESPOSTA 3 - VARIAÇÕES</t>
  </si>
  <si>
    <t>Ativo</t>
  </si>
  <si>
    <t>Disponibilidade</t>
  </si>
  <si>
    <t>Contas a receber</t>
  </si>
  <si>
    <t>TOTAL</t>
  </si>
  <si>
    <t>Passivo</t>
  </si>
  <si>
    <t>Fornecedores a pagar</t>
  </si>
  <si>
    <t>Contas a pagar</t>
  </si>
  <si>
    <t>IR a pagar</t>
  </si>
  <si>
    <t>PL - RESULTADO</t>
  </si>
  <si>
    <t>Diferença</t>
  </si>
  <si>
    <t>Dados do problema</t>
  </si>
  <si>
    <t>Ativos médios</t>
  </si>
  <si>
    <t>$ milhões</t>
  </si>
  <si>
    <t>Passivos operacionais</t>
  </si>
  <si>
    <t>Investimento médio</t>
  </si>
  <si>
    <t>Terceiros</t>
  </si>
  <si>
    <t>Sócios</t>
  </si>
  <si>
    <t>Vendas</t>
  </si>
  <si>
    <t>CD operac</t>
  </si>
  <si>
    <t>EBIT</t>
  </si>
  <si>
    <t>NOPAT</t>
  </si>
  <si>
    <t xml:space="preserve">Mg </t>
  </si>
  <si>
    <t>Giro</t>
  </si>
  <si>
    <t>ROI</t>
  </si>
  <si>
    <t>Juros das dívidas</t>
  </si>
  <si>
    <t>Ki</t>
  </si>
  <si>
    <t>Ke</t>
  </si>
  <si>
    <t>WACC</t>
  </si>
  <si>
    <t>EVA</t>
  </si>
  <si>
    <t>MVA</t>
  </si>
  <si>
    <t>TERCEIROS</t>
  </si>
  <si>
    <t>SÓCIOS</t>
  </si>
  <si>
    <t>IR</t>
  </si>
  <si>
    <t>CD OPERAC</t>
  </si>
  <si>
    <t>CST OPORT</t>
  </si>
  <si>
    <t>VALOR DA EMPRESA</t>
  </si>
  <si>
    <t>PROVA A</t>
  </si>
  <si>
    <t>SIT INIC</t>
  </si>
  <si>
    <t>VARIAÇÃO NA RIQUEZA DO ACIONISTA</t>
  </si>
  <si>
    <t>ALAVANC</t>
  </si>
  <si>
    <t>PROVA B</t>
  </si>
  <si>
    <t>PROVA C</t>
  </si>
  <si>
    <t>QUESTÃO 2 - A - UEPS</t>
  </si>
  <si>
    <t>QUESTÃO 2 - B - UEPS</t>
  </si>
  <si>
    <t>QUESTÃO 2 - C - UEPS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</si>
</sst>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#,##0.00000"/>
    <numFmt numFmtId="166" formatCode="#,##0.000"/>
    <numFmt numFmtId="167" formatCode="#,##0.000000"/>
    <numFmt numFmtId="168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i/>
      <u/>
      <sz val="11"/>
      <color theme="3" tint="-0.499984740745262"/>
      <name val="Calibri"/>
      <family val="2"/>
      <scheme val="minor"/>
    </font>
    <font>
      <u/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3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vertical="center" wrapText="1"/>
    </xf>
    <xf numFmtId="3" fontId="2" fillId="5" borderId="0" xfId="0" applyNumberFormat="1" applyFont="1" applyFill="1" applyAlignment="1">
      <alignment vertical="center" wrapText="1"/>
    </xf>
    <xf numFmtId="3" fontId="3" fillId="5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4" fontId="3" fillId="4" borderId="0" xfId="0" applyNumberFormat="1" applyFont="1" applyFill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3" fontId="2" fillId="4" borderId="2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12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4" fontId="3" fillId="5" borderId="0" xfId="0" applyNumberFormat="1" applyFont="1" applyFill="1" applyAlignment="1">
      <alignment horizontal="center" vertical="center" wrapText="1"/>
    </xf>
    <xf numFmtId="4" fontId="3" fillId="7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8" borderId="0" xfId="0" applyNumberFormat="1" applyFont="1" applyFill="1" applyAlignment="1">
      <alignment horizontal="center" vertical="center" wrapText="1"/>
    </xf>
    <xf numFmtId="4" fontId="9" fillId="8" borderId="0" xfId="0" applyNumberFormat="1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3" fontId="9" fillId="8" borderId="0" xfId="0" applyNumberFormat="1" applyFont="1" applyFill="1" applyAlignment="1">
      <alignment horizontal="left" vertical="center" wrapText="1"/>
    </xf>
    <xf numFmtId="3" fontId="9" fillId="8" borderId="0" xfId="0" applyNumberFormat="1" applyFont="1" applyFill="1" applyAlignment="1">
      <alignment horizontal="center" vertical="center" wrapText="1"/>
    </xf>
    <xf numFmtId="4" fontId="10" fillId="5" borderId="0" xfId="0" applyNumberFormat="1" applyFont="1" applyFill="1" applyAlignment="1">
      <alignment horizontal="center" vertical="center" wrapText="1"/>
    </xf>
    <xf numFmtId="3" fontId="1" fillId="8" borderId="0" xfId="0" applyNumberFormat="1" applyFont="1" applyFill="1" applyAlignment="1">
      <alignment vertical="center" wrapText="1"/>
    </xf>
    <xf numFmtId="3" fontId="9" fillId="8" borderId="0" xfId="0" applyNumberFormat="1" applyFon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 wrapText="1"/>
    </xf>
    <xf numFmtId="4" fontId="10" fillId="5" borderId="0" xfId="0" applyNumberFormat="1" applyFont="1" applyFill="1" applyAlignment="1">
      <alignment vertical="center" wrapText="1"/>
    </xf>
    <xf numFmtId="4" fontId="3" fillId="7" borderId="0" xfId="0" applyNumberFormat="1" applyFont="1" applyFill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10" fontId="11" fillId="2" borderId="0" xfId="1" applyNumberFormat="1" applyFont="1" applyFill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 wrapText="1"/>
    </xf>
    <xf numFmtId="164" fontId="0" fillId="6" borderId="13" xfId="0" applyNumberFormat="1" applyFill="1" applyBorder="1" applyAlignment="1">
      <alignment horizontal="center" vertical="center" wrapText="1"/>
    </xf>
    <xf numFmtId="164" fontId="0" fillId="6" borderId="14" xfId="0" applyNumberForma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166" fontId="2" fillId="4" borderId="9" xfId="0" applyNumberFormat="1" applyFont="1" applyFill="1" applyBorder="1" applyAlignment="1">
      <alignment horizontal="center" vertical="center" wrapText="1"/>
    </xf>
    <xf numFmtId="166" fontId="1" fillId="9" borderId="0" xfId="0" applyNumberFormat="1" applyFon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3" fontId="1" fillId="9" borderId="0" xfId="0" applyNumberFormat="1" applyFont="1" applyFill="1" applyAlignment="1">
      <alignment horizontal="left" vertical="center" wrapText="1"/>
    </xf>
    <xf numFmtId="3" fontId="0" fillId="6" borderId="15" xfId="0" applyNumberFormat="1" applyFill="1" applyBorder="1" applyAlignment="1">
      <alignment horizontal="left" vertical="center" wrapText="1"/>
    </xf>
    <xf numFmtId="3" fontId="0" fillId="6" borderId="17" xfId="0" applyNumberFormat="1" applyFill="1" applyBorder="1" applyAlignment="1">
      <alignment horizontal="left" vertical="center" wrapText="1"/>
    </xf>
    <xf numFmtId="3" fontId="9" fillId="9" borderId="0" xfId="0" applyNumberFormat="1" applyFont="1" applyFill="1" applyAlignment="1">
      <alignment horizontal="center" vertical="center" wrapText="1"/>
    </xf>
    <xf numFmtId="9" fontId="0" fillId="10" borderId="18" xfId="1" applyFont="1" applyFill="1" applyBorder="1" applyAlignment="1">
      <alignment horizontal="center" vertical="center" wrapText="1"/>
    </xf>
    <xf numFmtId="9" fontId="0" fillId="10" borderId="16" xfId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0" fontId="0" fillId="6" borderId="21" xfId="1" applyNumberFormat="1" applyFont="1" applyFill="1" applyBorder="1" applyAlignment="1">
      <alignment horizontal="center" vertical="center" wrapText="1"/>
    </xf>
    <xf numFmtId="10" fontId="0" fillId="6" borderId="22" xfId="1" applyNumberFormat="1" applyFont="1" applyFill="1" applyBorder="1" applyAlignment="1">
      <alignment horizontal="center" vertical="center" wrapText="1"/>
    </xf>
    <xf numFmtId="168" fontId="0" fillId="2" borderId="0" xfId="1" applyNumberFormat="1" applyFont="1" applyFill="1" applyAlignment="1">
      <alignment horizontal="center" vertical="center" wrapText="1"/>
    </xf>
    <xf numFmtId="3" fontId="0" fillId="2" borderId="17" xfId="0" applyNumberFormat="1" applyFill="1" applyBorder="1" applyAlignment="1">
      <alignment horizontal="left" vertical="center" wrapText="1"/>
    </xf>
    <xf numFmtId="9" fontId="0" fillId="2" borderId="18" xfId="1" applyFont="1" applyFill="1" applyBorder="1" applyAlignment="1">
      <alignment horizontal="center" vertical="center" wrapText="1"/>
    </xf>
    <xf numFmtId="164" fontId="0" fillId="2" borderId="18" xfId="0" applyNumberFormat="1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left" vertical="center" wrapText="1"/>
    </xf>
    <xf numFmtId="9" fontId="0" fillId="2" borderId="20" xfId="1" applyFont="1" applyFill="1" applyBorder="1" applyAlignment="1">
      <alignment horizontal="center" vertical="center" wrapText="1"/>
    </xf>
    <xf numFmtId="9" fontId="0" fillId="10" borderId="13" xfId="1" applyFont="1" applyFill="1" applyBorder="1" applyAlignment="1">
      <alignment horizontal="center" vertical="center" wrapText="1"/>
    </xf>
    <xf numFmtId="9" fontId="0" fillId="2" borderId="23" xfId="1" applyFont="1" applyFill="1" applyBorder="1" applyAlignment="1">
      <alignment horizontal="center" vertical="center" wrapText="1"/>
    </xf>
    <xf numFmtId="9" fontId="0" fillId="10" borderId="23" xfId="1" applyFont="1" applyFill="1" applyBorder="1" applyAlignment="1">
      <alignment horizontal="center" vertical="center" wrapText="1"/>
    </xf>
    <xf numFmtId="164" fontId="0" fillId="2" borderId="23" xfId="0" applyNumberFormat="1" applyFill="1" applyBorder="1" applyAlignment="1">
      <alignment horizontal="center" vertical="center" wrapText="1"/>
    </xf>
    <xf numFmtId="9" fontId="0" fillId="2" borderId="14" xfId="1" applyFont="1" applyFill="1" applyBorder="1" applyAlignment="1">
      <alignment horizontal="center" vertical="center" wrapText="1"/>
    </xf>
    <xf numFmtId="3" fontId="9" fillId="8" borderId="0" xfId="0" applyNumberFormat="1" applyFon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left" vertical="center" wrapText="1"/>
    </xf>
    <xf numFmtId="4" fontId="9" fillId="8" borderId="0" xfId="0" applyNumberFormat="1" applyFont="1" applyFill="1" applyAlignment="1">
      <alignment horizontal="left" vertical="center" wrapText="1"/>
    </xf>
    <xf numFmtId="3" fontId="5" fillId="4" borderId="0" xfId="0" applyNumberFormat="1" applyFont="1" applyFill="1" applyAlignment="1">
      <alignment horizontal="left" vertical="center" wrapText="1"/>
    </xf>
    <xf numFmtId="3" fontId="12" fillId="3" borderId="0" xfId="0" applyNumberFormat="1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center" vertical="center" wrapText="1"/>
    </xf>
    <xf numFmtId="3" fontId="1" fillId="9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DA66-D5C5-483A-9663-8C79B2AA2C6A}">
  <dimension ref="B2:X59"/>
  <sheetViews>
    <sheetView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O31" sqref="O31"/>
    </sheetView>
  </sheetViews>
  <sheetFormatPr defaultRowHeight="15" x14ac:dyDescent="0.25"/>
  <cols>
    <col min="1" max="1" width="1.5703125" style="1" customWidth="1"/>
    <col min="2" max="2" width="19.7109375" style="1" bestFit="1" customWidth="1"/>
    <col min="3" max="3" width="12.140625" style="1" bestFit="1" customWidth="1"/>
    <col min="4" max="4" width="11.85546875" style="1" bestFit="1" customWidth="1"/>
    <col min="5" max="5" width="7.28515625" style="1" bestFit="1" customWidth="1"/>
    <col min="6" max="6" width="12.140625" style="1" bestFit="1" customWidth="1"/>
    <col min="7" max="7" width="8.5703125" style="1" bestFit="1" customWidth="1"/>
    <col min="8" max="8" width="11.140625" style="1" bestFit="1" customWidth="1"/>
    <col min="9" max="9" width="2.28515625" style="1" customWidth="1"/>
    <col min="10" max="10" width="19.7109375" style="1" bestFit="1" customWidth="1"/>
    <col min="11" max="11" width="12.140625" style="1" bestFit="1" customWidth="1"/>
    <col min="12" max="12" width="11.85546875" style="1" bestFit="1" customWidth="1"/>
    <col min="13" max="13" width="9.85546875" style="1" bestFit="1" customWidth="1"/>
    <col min="14" max="14" width="12.140625" style="1" bestFit="1" customWidth="1"/>
    <col min="15" max="15" width="8.5703125" style="1" bestFit="1" customWidth="1"/>
    <col min="16" max="16" width="10.140625" style="1" bestFit="1" customWidth="1"/>
    <col min="17" max="17" width="1.7109375" style="1" customWidth="1"/>
    <col min="18" max="18" width="19.7109375" style="1" bestFit="1" customWidth="1"/>
    <col min="19" max="19" width="12.140625" style="1" bestFit="1" customWidth="1"/>
    <col min="20" max="20" width="11.85546875" style="1" bestFit="1" customWidth="1"/>
    <col min="21" max="21" width="9.85546875" style="1" bestFit="1" customWidth="1"/>
    <col min="22" max="22" width="12.140625" style="1" bestFit="1" customWidth="1"/>
    <col min="23" max="23" width="8.5703125" style="1" bestFit="1" customWidth="1"/>
    <col min="24" max="24" width="10.140625" style="1" bestFit="1" customWidth="1"/>
    <col min="25" max="27" width="70.28515625" style="1" customWidth="1"/>
    <col min="28" max="16384" width="9.140625" style="1"/>
  </cols>
  <sheetData>
    <row r="2" spans="2:24" ht="21" x14ac:dyDescent="0.25">
      <c r="B2" s="99" t="s">
        <v>77</v>
      </c>
      <c r="C2" s="99"/>
      <c r="D2" s="99"/>
      <c r="E2" s="99"/>
      <c r="F2" s="99"/>
      <c r="G2" s="99"/>
      <c r="H2" s="99"/>
      <c r="J2" s="99" t="s">
        <v>78</v>
      </c>
      <c r="K2" s="99"/>
      <c r="L2" s="99"/>
      <c r="M2" s="99"/>
      <c r="N2" s="99"/>
      <c r="O2" s="99"/>
      <c r="P2" s="99"/>
      <c r="R2" s="99" t="s">
        <v>79</v>
      </c>
      <c r="S2" s="99"/>
      <c r="T2" s="99"/>
      <c r="U2" s="99"/>
      <c r="V2" s="99"/>
      <c r="W2" s="99"/>
      <c r="X2" s="99"/>
    </row>
    <row r="4" spans="2:24" x14ac:dyDescent="0.25">
      <c r="B4" s="100" t="s">
        <v>7</v>
      </c>
      <c r="C4" s="100"/>
      <c r="D4" s="100"/>
      <c r="E4" s="100"/>
      <c r="F4" s="100"/>
      <c r="G4" s="100"/>
      <c r="H4" s="100"/>
      <c r="J4" s="100" t="s">
        <v>7</v>
      </c>
      <c r="K4" s="100"/>
      <c r="L4" s="100"/>
      <c r="M4" s="100"/>
      <c r="N4" s="100"/>
      <c r="O4" s="100"/>
      <c r="P4" s="100"/>
      <c r="R4" s="100" t="s">
        <v>7</v>
      </c>
      <c r="S4" s="100"/>
      <c r="T4" s="100"/>
      <c r="U4" s="100"/>
      <c r="V4" s="100"/>
      <c r="W4" s="100"/>
      <c r="X4" s="100"/>
    </row>
    <row r="5" spans="2:24" x14ac:dyDescent="0.25">
      <c r="B5" s="2" t="s">
        <v>0</v>
      </c>
      <c r="C5" s="100" t="s">
        <v>1</v>
      </c>
      <c r="D5" s="100"/>
      <c r="E5" s="100"/>
      <c r="F5" s="100" t="s">
        <v>2</v>
      </c>
      <c r="G5" s="100"/>
      <c r="H5" s="100"/>
      <c r="J5" s="38" t="s">
        <v>0</v>
      </c>
      <c r="K5" s="100" t="s">
        <v>1</v>
      </c>
      <c r="L5" s="100"/>
      <c r="M5" s="100"/>
      <c r="N5" s="100" t="s">
        <v>2</v>
      </c>
      <c r="O5" s="100"/>
      <c r="P5" s="100"/>
      <c r="R5" s="60" t="s">
        <v>0</v>
      </c>
      <c r="S5" s="100" t="s">
        <v>1</v>
      </c>
      <c r="T5" s="100"/>
      <c r="U5" s="100"/>
      <c r="V5" s="100" t="s">
        <v>2</v>
      </c>
      <c r="W5" s="100"/>
      <c r="X5" s="100"/>
    </row>
    <row r="6" spans="2:24" x14ac:dyDescent="0.25">
      <c r="B6" s="4"/>
      <c r="C6" s="6" t="s">
        <v>3</v>
      </c>
      <c r="D6" s="5" t="s">
        <v>4</v>
      </c>
      <c r="E6" s="5" t="s">
        <v>5</v>
      </c>
      <c r="F6" s="6" t="s">
        <v>3</v>
      </c>
      <c r="G6" s="5" t="s">
        <v>4</v>
      </c>
      <c r="H6" s="5" t="s">
        <v>5</v>
      </c>
      <c r="J6" s="4"/>
      <c r="K6" s="6" t="s">
        <v>3</v>
      </c>
      <c r="L6" s="5" t="s">
        <v>4</v>
      </c>
      <c r="M6" s="5" t="s">
        <v>5</v>
      </c>
      <c r="N6" s="6" t="s">
        <v>3</v>
      </c>
      <c r="O6" s="5" t="s">
        <v>4</v>
      </c>
      <c r="P6" s="5" t="s">
        <v>5</v>
      </c>
      <c r="R6" s="4"/>
      <c r="S6" s="6" t="s">
        <v>3</v>
      </c>
      <c r="T6" s="5" t="s">
        <v>4</v>
      </c>
      <c r="U6" s="5" t="s">
        <v>5</v>
      </c>
      <c r="V6" s="6" t="s">
        <v>3</v>
      </c>
      <c r="W6" s="5" t="s">
        <v>4</v>
      </c>
      <c r="X6" s="5" t="s">
        <v>5</v>
      </c>
    </row>
    <row r="7" spans="2:24" x14ac:dyDescent="0.25">
      <c r="B7" s="33" t="s">
        <v>6</v>
      </c>
      <c r="C7" s="34"/>
      <c r="D7" s="35"/>
      <c r="E7" s="36"/>
      <c r="F7" s="34">
        <v>2500</v>
      </c>
      <c r="G7" s="35">
        <v>35</v>
      </c>
      <c r="H7" s="37">
        <f>G7*F7</f>
        <v>87500</v>
      </c>
      <c r="J7" s="33" t="s">
        <v>6</v>
      </c>
      <c r="K7" s="34"/>
      <c r="L7" s="35"/>
      <c r="M7" s="36"/>
      <c r="N7" s="34">
        <v>2500</v>
      </c>
      <c r="O7" s="35">
        <v>35</v>
      </c>
      <c r="P7" s="37">
        <f>O7*N7</f>
        <v>87500</v>
      </c>
      <c r="R7" s="33" t="s">
        <v>6</v>
      </c>
      <c r="S7" s="34"/>
      <c r="T7" s="35"/>
      <c r="U7" s="36"/>
      <c r="V7" s="34">
        <v>2500</v>
      </c>
      <c r="W7" s="35">
        <v>35</v>
      </c>
      <c r="X7" s="37">
        <f>W7*V7</f>
        <v>87500</v>
      </c>
    </row>
    <row r="8" spans="2:24" x14ac:dyDescent="0.25">
      <c r="B8" s="16" t="s">
        <v>8</v>
      </c>
      <c r="C8" s="17">
        <f>D16</f>
        <v>525</v>
      </c>
      <c r="D8" s="18">
        <f>C20</f>
        <v>36</v>
      </c>
      <c r="E8" s="19">
        <f>C8*D8</f>
        <v>18900</v>
      </c>
      <c r="F8" s="17">
        <f>F7</f>
        <v>2500</v>
      </c>
      <c r="G8" s="18">
        <f>G7</f>
        <v>35</v>
      </c>
      <c r="H8" s="20">
        <f>H7</f>
        <v>87500</v>
      </c>
      <c r="J8" s="16" t="s">
        <v>8</v>
      </c>
      <c r="K8" s="17">
        <f>L16</f>
        <v>252</v>
      </c>
      <c r="L8" s="18">
        <f>K20</f>
        <v>37</v>
      </c>
      <c r="M8" s="19">
        <f>K8*L8</f>
        <v>9324</v>
      </c>
      <c r="N8" s="17">
        <f>N7</f>
        <v>2500</v>
      </c>
      <c r="O8" s="18">
        <f>O7</f>
        <v>35</v>
      </c>
      <c r="P8" s="20">
        <f>P7</f>
        <v>87500</v>
      </c>
      <c r="R8" s="16" t="s">
        <v>8</v>
      </c>
      <c r="S8" s="17">
        <f>T16</f>
        <v>252</v>
      </c>
      <c r="T8" s="18">
        <f>S20</f>
        <v>37</v>
      </c>
      <c r="U8" s="19">
        <f>S8*T8</f>
        <v>9324</v>
      </c>
      <c r="V8" s="17">
        <f>V7</f>
        <v>2500</v>
      </c>
      <c r="W8" s="18">
        <f>W7</f>
        <v>35</v>
      </c>
      <c r="X8" s="20">
        <f>X7</f>
        <v>87500</v>
      </c>
    </row>
    <row r="9" spans="2:24" x14ac:dyDescent="0.25">
      <c r="B9" s="21"/>
      <c r="C9" s="22"/>
      <c r="D9" s="23"/>
      <c r="E9" s="24"/>
      <c r="F9" s="25">
        <f>C8</f>
        <v>525</v>
      </c>
      <c r="G9" s="26">
        <f>D8</f>
        <v>36</v>
      </c>
      <c r="H9" s="27">
        <f>E8</f>
        <v>18900</v>
      </c>
      <c r="J9" s="21"/>
      <c r="K9" s="22"/>
      <c r="L9" s="23"/>
      <c r="M9" s="24"/>
      <c r="N9" s="25">
        <f>K8</f>
        <v>252</v>
      </c>
      <c r="O9" s="26">
        <f>L8</f>
        <v>37</v>
      </c>
      <c r="P9" s="27">
        <f>M8</f>
        <v>9324</v>
      </c>
      <c r="R9" s="21"/>
      <c r="S9" s="22"/>
      <c r="T9" s="23"/>
      <c r="U9" s="24"/>
      <c r="V9" s="25">
        <f>S8</f>
        <v>252</v>
      </c>
      <c r="W9" s="26">
        <f>T8</f>
        <v>37</v>
      </c>
      <c r="X9" s="27">
        <f>U8</f>
        <v>9324</v>
      </c>
    </row>
    <row r="10" spans="2:24" x14ac:dyDescent="0.25">
      <c r="B10" s="28" t="s">
        <v>14</v>
      </c>
      <c r="C10" s="29"/>
      <c r="D10" s="30"/>
      <c r="E10" s="31"/>
      <c r="F10" s="29">
        <f>SUM(F8:F9)</f>
        <v>3025</v>
      </c>
      <c r="G10" s="70">
        <f>H10/F10</f>
        <v>35.173553719008261</v>
      </c>
      <c r="H10" s="71">
        <f>SUM(H8:H9)</f>
        <v>106400</v>
      </c>
      <c r="J10" s="28" t="s">
        <v>14</v>
      </c>
      <c r="K10" s="29"/>
      <c r="L10" s="30"/>
      <c r="M10" s="31"/>
      <c r="N10" s="29">
        <f>SUM(N8:N9)</f>
        <v>2752</v>
      </c>
      <c r="O10" s="70">
        <f>P10/N10</f>
        <v>35.183139534883722</v>
      </c>
      <c r="P10" s="71">
        <f>SUM(P8:P9)</f>
        <v>96824</v>
      </c>
      <c r="R10" s="28" t="s">
        <v>14</v>
      </c>
      <c r="S10" s="29"/>
      <c r="T10" s="30"/>
      <c r="U10" s="31"/>
      <c r="V10" s="29">
        <f>SUM(V8:V9)</f>
        <v>2752</v>
      </c>
      <c r="W10" s="70">
        <f>X10/V10</f>
        <v>35.183139534883722</v>
      </c>
      <c r="X10" s="71">
        <f>SUM(X8:X9)</f>
        <v>96824</v>
      </c>
    </row>
    <row r="11" spans="2:24" x14ac:dyDescent="0.25">
      <c r="B11" s="16" t="s">
        <v>15</v>
      </c>
      <c r="C11" s="17">
        <v>-525</v>
      </c>
      <c r="D11" s="18">
        <f>G9</f>
        <v>36</v>
      </c>
      <c r="E11" s="19">
        <f>C11*D11</f>
        <v>-18900</v>
      </c>
      <c r="F11" s="46">
        <f>F8+C12</f>
        <v>2150</v>
      </c>
      <c r="G11" s="47">
        <f>G8</f>
        <v>35</v>
      </c>
      <c r="H11" s="48">
        <f>F11*G11</f>
        <v>75250</v>
      </c>
      <c r="J11" s="16" t="s">
        <v>15</v>
      </c>
      <c r="K11" s="17">
        <f>-N9</f>
        <v>-252</v>
      </c>
      <c r="L11" s="18">
        <f>O9</f>
        <v>37</v>
      </c>
      <c r="M11" s="19">
        <f>K11*L11</f>
        <v>-9324</v>
      </c>
      <c r="N11" s="46">
        <f>N8+K12</f>
        <v>1967</v>
      </c>
      <c r="O11" s="47">
        <f>O8</f>
        <v>35</v>
      </c>
      <c r="P11" s="81">
        <f>N11*O11</f>
        <v>68845</v>
      </c>
      <c r="R11" s="16" t="s">
        <v>15</v>
      </c>
      <c r="S11" s="17">
        <f>-V9</f>
        <v>-252</v>
      </c>
      <c r="T11" s="18">
        <f>W9</f>
        <v>37</v>
      </c>
      <c r="U11" s="19">
        <f>S11*T11</f>
        <v>-9324</v>
      </c>
      <c r="V11" s="46">
        <f>V8+S12</f>
        <v>1967</v>
      </c>
      <c r="W11" s="47">
        <f>W8</f>
        <v>35</v>
      </c>
      <c r="X11" s="81">
        <f>V11*W11</f>
        <v>68845</v>
      </c>
    </row>
    <row r="12" spans="2:24" x14ac:dyDescent="0.25">
      <c r="B12" s="21"/>
      <c r="C12" s="25">
        <f>-875-C11</f>
        <v>-350</v>
      </c>
      <c r="D12" s="26">
        <f>G8</f>
        <v>35</v>
      </c>
      <c r="E12" s="41">
        <f>C12*D12</f>
        <v>-12250</v>
      </c>
      <c r="F12" s="22"/>
      <c r="G12" s="23"/>
      <c r="H12" s="42"/>
      <c r="J12" s="21"/>
      <c r="K12" s="25">
        <f>-L23-K11</f>
        <v>-533</v>
      </c>
      <c r="L12" s="26">
        <f>O8</f>
        <v>35</v>
      </c>
      <c r="M12" s="41">
        <f>K12*L12</f>
        <v>-18655</v>
      </c>
      <c r="N12" s="22"/>
      <c r="O12" s="23"/>
      <c r="P12" s="42"/>
      <c r="R12" s="21"/>
      <c r="S12" s="25">
        <f>-T23-S11</f>
        <v>-533</v>
      </c>
      <c r="T12" s="26">
        <f>W8</f>
        <v>35</v>
      </c>
      <c r="U12" s="41">
        <f>S12*T12</f>
        <v>-18655</v>
      </c>
      <c r="V12" s="22"/>
      <c r="W12" s="23"/>
      <c r="X12" s="42"/>
    </row>
    <row r="13" spans="2:24" x14ac:dyDescent="0.25">
      <c r="B13" s="28"/>
      <c r="C13" s="43">
        <f>SUM(C11:C12)</f>
        <v>-875</v>
      </c>
      <c r="D13" s="44">
        <f>E13/C13</f>
        <v>35.6</v>
      </c>
      <c r="E13" s="45">
        <f>SUM(E11:E12)</f>
        <v>-31150</v>
      </c>
      <c r="F13" s="29"/>
      <c r="G13" s="30"/>
      <c r="H13" s="32"/>
      <c r="J13" s="28"/>
      <c r="K13" s="43">
        <f>SUM(K11:K12)</f>
        <v>-785</v>
      </c>
      <c r="L13" s="44">
        <f>M13/K13</f>
        <v>35.642038216560508</v>
      </c>
      <c r="M13" s="44">
        <f>SUM(M11:M12)</f>
        <v>-27979</v>
      </c>
      <c r="N13" s="29"/>
      <c r="O13" s="30"/>
      <c r="P13" s="32"/>
      <c r="R13" s="28"/>
      <c r="S13" s="43">
        <f>SUM(S11:S12)</f>
        <v>-785</v>
      </c>
      <c r="T13" s="44">
        <f>U13/S13</f>
        <v>35.642038216560508</v>
      </c>
      <c r="U13" s="44">
        <f>SUM(U11:U12)</f>
        <v>-27979</v>
      </c>
      <c r="V13" s="29"/>
      <c r="W13" s="30"/>
      <c r="X13" s="32"/>
    </row>
    <row r="15" spans="2:24" x14ac:dyDescent="0.25">
      <c r="B15" s="8" t="s">
        <v>8</v>
      </c>
      <c r="C15" s="5" t="s">
        <v>4</v>
      </c>
      <c r="D15" s="5" t="s">
        <v>10</v>
      </c>
      <c r="J15" s="8" t="s">
        <v>8</v>
      </c>
      <c r="K15" s="5" t="s">
        <v>4</v>
      </c>
      <c r="L15" s="5" t="s">
        <v>10</v>
      </c>
      <c r="R15" s="8" t="s">
        <v>8</v>
      </c>
      <c r="S15" s="5" t="s">
        <v>4</v>
      </c>
      <c r="T15" s="5" t="s">
        <v>10</v>
      </c>
    </row>
    <row r="16" spans="2:24" x14ac:dyDescent="0.25">
      <c r="B16" s="98" t="s">
        <v>13</v>
      </c>
      <c r="C16" s="98"/>
      <c r="D16" s="11">
        <v>525</v>
      </c>
      <c r="J16" s="98" t="s">
        <v>13</v>
      </c>
      <c r="K16" s="98"/>
      <c r="L16" s="11">
        <v>252</v>
      </c>
      <c r="R16" s="98" t="s">
        <v>13</v>
      </c>
      <c r="S16" s="98"/>
      <c r="T16" s="11">
        <v>252</v>
      </c>
    </row>
    <row r="17" spans="2:20" x14ac:dyDescent="0.25">
      <c r="B17" s="3" t="s">
        <v>9</v>
      </c>
      <c r="C17" s="12">
        <v>34</v>
      </c>
      <c r="D17" s="13">
        <f>C17*D16</f>
        <v>17850</v>
      </c>
      <c r="J17" s="3" t="s">
        <v>9</v>
      </c>
      <c r="K17" s="12">
        <v>35</v>
      </c>
      <c r="L17" s="13">
        <f>K17*L16</f>
        <v>8820</v>
      </c>
      <c r="R17" s="3" t="s">
        <v>9</v>
      </c>
      <c r="S17" s="12">
        <v>35</v>
      </c>
      <c r="T17" s="13">
        <f>S17*T16</f>
        <v>8820</v>
      </c>
    </row>
    <row r="18" spans="2:20" x14ac:dyDescent="0.25">
      <c r="B18" s="9" t="s">
        <v>11</v>
      </c>
      <c r="C18" s="10"/>
      <c r="D18" s="15">
        <f>SUM(D17:D17)</f>
        <v>17850</v>
      </c>
      <c r="J18" s="9" t="s">
        <v>11</v>
      </c>
      <c r="K18" s="10"/>
      <c r="L18" s="15">
        <f>SUM(L17:L17)</f>
        <v>8820</v>
      </c>
      <c r="R18" s="9" t="s">
        <v>11</v>
      </c>
      <c r="S18" s="10"/>
      <c r="T18" s="15">
        <f>SUM(T17:T17)</f>
        <v>8820</v>
      </c>
    </row>
    <row r="19" spans="2:20" x14ac:dyDescent="0.25">
      <c r="B19" s="3" t="s">
        <v>12</v>
      </c>
      <c r="C19" s="7"/>
      <c r="D19" s="14">
        <f>525*2</f>
        <v>1050</v>
      </c>
      <c r="J19" s="3" t="s">
        <v>12</v>
      </c>
      <c r="K19" s="7"/>
      <c r="L19" s="14">
        <f>2*L16</f>
        <v>504</v>
      </c>
      <c r="R19" s="3" t="s">
        <v>12</v>
      </c>
      <c r="S19" s="7"/>
      <c r="T19" s="14">
        <f>2*T16</f>
        <v>504</v>
      </c>
    </row>
    <row r="20" spans="2:20" x14ac:dyDescent="0.25">
      <c r="B20" s="9" t="s">
        <v>11</v>
      </c>
      <c r="C20" s="61">
        <f>D20/D16</f>
        <v>36</v>
      </c>
      <c r="D20" s="15">
        <f>SUM(D18:D19)</f>
        <v>18900</v>
      </c>
      <c r="J20" s="9" t="s">
        <v>11</v>
      </c>
      <c r="K20" s="61">
        <f>L20/L16</f>
        <v>37</v>
      </c>
      <c r="L20" s="15">
        <f>SUM(L18:L19)</f>
        <v>9324</v>
      </c>
      <c r="R20" s="9" t="s">
        <v>11</v>
      </c>
      <c r="S20" s="61">
        <f>T20/T16</f>
        <v>37</v>
      </c>
      <c r="T20" s="15">
        <f>SUM(T18:T19)</f>
        <v>9324</v>
      </c>
    </row>
    <row r="22" spans="2:20" x14ac:dyDescent="0.25">
      <c r="B22" s="8" t="s">
        <v>15</v>
      </c>
      <c r="C22" s="5" t="s">
        <v>4</v>
      </c>
      <c r="D22" s="5" t="s">
        <v>10</v>
      </c>
      <c r="J22" s="8" t="s">
        <v>15</v>
      </c>
      <c r="K22" s="5" t="s">
        <v>4</v>
      </c>
      <c r="L22" s="5" t="s">
        <v>10</v>
      </c>
      <c r="R22" s="8" t="s">
        <v>15</v>
      </c>
      <c r="S22" s="5" t="s">
        <v>4</v>
      </c>
      <c r="T22" s="5" t="s">
        <v>10</v>
      </c>
    </row>
    <row r="23" spans="2:20" x14ac:dyDescent="0.25">
      <c r="B23" s="98" t="s">
        <v>16</v>
      </c>
      <c r="C23" s="98"/>
      <c r="D23" s="11">
        <v>875</v>
      </c>
      <c r="J23" s="98" t="s">
        <v>16</v>
      </c>
      <c r="K23" s="98"/>
      <c r="L23" s="11">
        <v>785</v>
      </c>
      <c r="R23" s="98" t="s">
        <v>16</v>
      </c>
      <c r="S23" s="98"/>
      <c r="T23" s="11">
        <v>785</v>
      </c>
    </row>
    <row r="24" spans="2:20" x14ac:dyDescent="0.25">
      <c r="B24" s="3" t="s">
        <v>17</v>
      </c>
      <c r="C24" s="10"/>
      <c r="D24" s="13">
        <f>80*D23</f>
        <v>70000</v>
      </c>
      <c r="J24" s="3" t="s">
        <v>17</v>
      </c>
      <c r="K24" s="10"/>
      <c r="L24" s="13">
        <f>80*L23</f>
        <v>62800</v>
      </c>
      <c r="R24" s="3" t="s">
        <v>17</v>
      </c>
      <c r="S24" s="10"/>
      <c r="T24" s="13">
        <f>80*T23</f>
        <v>62800</v>
      </c>
    </row>
    <row r="25" spans="2:20" x14ac:dyDescent="0.25">
      <c r="B25" s="3" t="s">
        <v>18</v>
      </c>
      <c r="C25" s="39">
        <v>0.25</v>
      </c>
      <c r="D25" s="13">
        <f>$D$24*C25</f>
        <v>17500</v>
      </c>
      <c r="J25" s="3" t="s">
        <v>18</v>
      </c>
      <c r="K25" s="39">
        <v>0.75</v>
      </c>
      <c r="L25" s="13">
        <f>$L$24*K25</f>
        <v>47100</v>
      </c>
      <c r="R25" s="3" t="s">
        <v>18</v>
      </c>
      <c r="S25" s="39">
        <v>0.75</v>
      </c>
      <c r="T25" s="13">
        <f>$L$24*S25</f>
        <v>47100</v>
      </c>
    </row>
    <row r="26" spans="2:20" x14ac:dyDescent="0.25">
      <c r="B26" s="3" t="s">
        <v>19</v>
      </c>
      <c r="C26" s="39">
        <f>1-C25</f>
        <v>0.75</v>
      </c>
      <c r="D26" s="13">
        <f t="shared" ref="D26" si="0">$D$24*C26</f>
        <v>52500</v>
      </c>
      <c r="J26" s="3" t="s">
        <v>19</v>
      </c>
      <c r="K26" s="39">
        <f>1-K25</f>
        <v>0.25</v>
      </c>
      <c r="L26" s="13">
        <f>$L$24*K26</f>
        <v>15700</v>
      </c>
      <c r="R26" s="3" t="s">
        <v>19</v>
      </c>
      <c r="S26" s="39">
        <f>1-S25</f>
        <v>0.25</v>
      </c>
      <c r="T26" s="13">
        <f>$L$24*S26</f>
        <v>15700</v>
      </c>
    </row>
    <row r="27" spans="2:20" x14ac:dyDescent="0.25">
      <c r="B27" s="9" t="s">
        <v>20</v>
      </c>
      <c r="C27" s="10"/>
      <c r="D27" s="15">
        <f>D24</f>
        <v>70000</v>
      </c>
      <c r="J27" s="9" t="s">
        <v>20</v>
      </c>
      <c r="K27" s="10"/>
      <c r="L27" s="15">
        <f>L24</f>
        <v>62800</v>
      </c>
      <c r="R27" s="9" t="s">
        <v>20</v>
      </c>
      <c r="S27" s="10"/>
      <c r="T27" s="15">
        <f>T24</f>
        <v>62800</v>
      </c>
    </row>
    <row r="28" spans="2:20" x14ac:dyDescent="0.25">
      <c r="B28" s="3" t="s">
        <v>21</v>
      </c>
      <c r="C28" s="7"/>
      <c r="D28" s="14">
        <f>E13</f>
        <v>-31150</v>
      </c>
      <c r="J28" s="3" t="s">
        <v>21</v>
      </c>
      <c r="K28" s="7"/>
      <c r="L28" s="14">
        <f>M13</f>
        <v>-27979</v>
      </c>
      <c r="R28" s="3" t="s">
        <v>21</v>
      </c>
      <c r="S28" s="7"/>
      <c r="T28" s="14">
        <f>U13</f>
        <v>-27979</v>
      </c>
    </row>
    <row r="29" spans="2:20" x14ac:dyDescent="0.25">
      <c r="B29" s="9" t="s">
        <v>22</v>
      </c>
      <c r="C29" s="10"/>
      <c r="D29" s="15">
        <f>SUM(D27:D28)</f>
        <v>38850</v>
      </c>
      <c r="J29" s="9" t="s">
        <v>22</v>
      </c>
      <c r="K29" s="10"/>
      <c r="L29" s="15">
        <f>SUM(L27:L28)</f>
        <v>34821</v>
      </c>
      <c r="R29" s="9" t="s">
        <v>22</v>
      </c>
      <c r="S29" s="10"/>
      <c r="T29" s="15">
        <f>SUM(T27:T28)</f>
        <v>34821</v>
      </c>
    </row>
    <row r="30" spans="2:20" x14ac:dyDescent="0.25">
      <c r="B30" s="3" t="s">
        <v>23</v>
      </c>
      <c r="C30" s="7"/>
      <c r="D30" s="14">
        <v>-8850</v>
      </c>
      <c r="J30" s="3" t="s">
        <v>23</v>
      </c>
      <c r="K30" s="7"/>
      <c r="L30" s="14">
        <v>-4821</v>
      </c>
      <c r="R30" s="3" t="s">
        <v>23</v>
      </c>
      <c r="S30" s="7"/>
      <c r="T30" s="14">
        <v>-4821</v>
      </c>
    </row>
    <row r="31" spans="2:20" x14ac:dyDescent="0.25">
      <c r="B31" s="9" t="s">
        <v>24</v>
      </c>
      <c r="C31" s="10"/>
      <c r="D31" s="15">
        <f>SUM(D29:D30)</f>
        <v>30000</v>
      </c>
      <c r="J31" s="9" t="s">
        <v>24</v>
      </c>
      <c r="K31" s="10"/>
      <c r="L31" s="15">
        <f>SUM(L29:L30)</f>
        <v>30000</v>
      </c>
      <c r="R31" s="9" t="s">
        <v>24</v>
      </c>
      <c r="S31" s="10"/>
      <c r="T31" s="15">
        <f>SUM(T29:T30)</f>
        <v>30000</v>
      </c>
    </row>
    <row r="32" spans="2:20" x14ac:dyDescent="0.25">
      <c r="B32" s="3" t="s">
        <v>25</v>
      </c>
      <c r="C32" s="40">
        <v>0.36499999999999999</v>
      </c>
      <c r="D32" s="13">
        <f>-D31*C32</f>
        <v>-10950</v>
      </c>
      <c r="J32" s="3" t="s">
        <v>25</v>
      </c>
      <c r="K32" s="40">
        <v>0.35599999999999998</v>
      </c>
      <c r="L32" s="13">
        <f>-L31*K32</f>
        <v>-10680</v>
      </c>
      <c r="R32" s="3" t="s">
        <v>25</v>
      </c>
      <c r="S32" s="40">
        <v>0.53600000000000003</v>
      </c>
      <c r="T32" s="13">
        <f>-T31*S32</f>
        <v>-16080.000000000002</v>
      </c>
    </row>
    <row r="33" spans="2:20" x14ac:dyDescent="0.25">
      <c r="B33" s="9" t="s">
        <v>26</v>
      </c>
      <c r="C33" s="10"/>
      <c r="D33" s="15">
        <f>SUM(D31:D32)</f>
        <v>19050</v>
      </c>
      <c r="J33" s="9" t="s">
        <v>26</v>
      </c>
      <c r="K33" s="10"/>
      <c r="L33" s="15">
        <f>SUM(L31:L32)</f>
        <v>19320</v>
      </c>
      <c r="R33" s="9" t="s">
        <v>26</v>
      </c>
      <c r="S33" s="10"/>
      <c r="T33" s="15">
        <f>SUM(T31:T32)</f>
        <v>13919.999999999998</v>
      </c>
    </row>
    <row r="35" spans="2:20" x14ac:dyDescent="0.25">
      <c r="B35" s="8" t="s">
        <v>28</v>
      </c>
      <c r="C35" s="49"/>
      <c r="D35" s="54"/>
      <c r="J35" s="8" t="s">
        <v>28</v>
      </c>
      <c r="K35" s="49"/>
      <c r="L35" s="54"/>
      <c r="R35" s="8" t="s">
        <v>28</v>
      </c>
      <c r="S35" s="49"/>
      <c r="T35" s="54"/>
    </row>
    <row r="36" spans="2:20" x14ac:dyDescent="0.25">
      <c r="B36" s="3" t="s">
        <v>6</v>
      </c>
      <c r="C36" s="10"/>
      <c r="D36" s="7">
        <v>0</v>
      </c>
      <c r="J36" s="3" t="s">
        <v>6</v>
      </c>
      <c r="K36" s="10"/>
      <c r="L36" s="7">
        <v>0</v>
      </c>
      <c r="R36" s="3" t="s">
        <v>6</v>
      </c>
      <c r="S36" s="10"/>
      <c r="T36" s="7">
        <v>0</v>
      </c>
    </row>
    <row r="37" spans="2:20" x14ac:dyDescent="0.25">
      <c r="B37" s="3" t="s">
        <v>29</v>
      </c>
      <c r="C37" s="10"/>
      <c r="D37" s="7">
        <f>D25</f>
        <v>17500</v>
      </c>
      <c r="J37" s="3" t="s">
        <v>29</v>
      </c>
      <c r="K37" s="10"/>
      <c r="L37" s="7">
        <f>L25</f>
        <v>47100</v>
      </c>
      <c r="R37" s="3" t="s">
        <v>29</v>
      </c>
      <c r="S37" s="10"/>
      <c r="T37" s="7">
        <f>T25</f>
        <v>47100</v>
      </c>
    </row>
    <row r="38" spans="2:20" x14ac:dyDescent="0.25">
      <c r="B38" s="3" t="s">
        <v>30</v>
      </c>
      <c r="C38" s="10"/>
      <c r="D38" s="7">
        <f>D30</f>
        <v>-8850</v>
      </c>
      <c r="J38" s="3" t="s">
        <v>30</v>
      </c>
      <c r="K38" s="10"/>
      <c r="L38" s="7">
        <f>L30</f>
        <v>-4821</v>
      </c>
      <c r="R38" s="3" t="s">
        <v>30</v>
      </c>
      <c r="S38" s="10"/>
      <c r="T38" s="7">
        <f>T30</f>
        <v>-4821</v>
      </c>
    </row>
    <row r="39" spans="2:20" x14ac:dyDescent="0.25">
      <c r="B39" s="8" t="s">
        <v>31</v>
      </c>
      <c r="C39" s="49"/>
      <c r="D39" s="49">
        <f>SUM(D36:D38)</f>
        <v>8650</v>
      </c>
      <c r="J39" s="8" t="s">
        <v>31</v>
      </c>
      <c r="K39" s="49"/>
      <c r="L39" s="49">
        <f>SUM(L36:L38)</f>
        <v>42279</v>
      </c>
      <c r="R39" s="8" t="s">
        <v>31</v>
      </c>
      <c r="S39" s="49"/>
      <c r="T39" s="49">
        <f>SUM(T36:T38)</f>
        <v>42279</v>
      </c>
    </row>
    <row r="41" spans="2:20" x14ac:dyDescent="0.25">
      <c r="B41" s="96" t="s">
        <v>27</v>
      </c>
      <c r="C41" s="96"/>
      <c r="D41" s="51">
        <f>D33</f>
        <v>19050</v>
      </c>
      <c r="J41" s="96" t="s">
        <v>27</v>
      </c>
      <c r="K41" s="96"/>
      <c r="L41" s="51">
        <f>L33</f>
        <v>19320</v>
      </c>
      <c r="R41" s="96" t="s">
        <v>27</v>
      </c>
      <c r="S41" s="96"/>
      <c r="T41" s="51">
        <f>T33</f>
        <v>13919.999999999998</v>
      </c>
    </row>
    <row r="43" spans="2:20" x14ac:dyDescent="0.25">
      <c r="B43" s="96" t="s">
        <v>32</v>
      </c>
      <c r="C43" s="96"/>
      <c r="D43" s="96"/>
      <c r="J43" s="96" t="s">
        <v>32</v>
      </c>
      <c r="K43" s="96"/>
      <c r="L43" s="96"/>
      <c r="R43" s="96" t="s">
        <v>32</v>
      </c>
      <c r="S43" s="96"/>
      <c r="T43" s="96"/>
    </row>
    <row r="44" spans="2:20" x14ac:dyDescent="0.25">
      <c r="B44" s="95" t="s">
        <v>28</v>
      </c>
      <c r="C44" s="95"/>
      <c r="D44" s="53">
        <f>D39</f>
        <v>8650</v>
      </c>
      <c r="J44" s="95" t="s">
        <v>28</v>
      </c>
      <c r="K44" s="95"/>
      <c r="L44" s="53">
        <f>L39</f>
        <v>42279</v>
      </c>
      <c r="R44" s="95" t="s">
        <v>28</v>
      </c>
      <c r="S44" s="95"/>
      <c r="T44" s="53">
        <f>T39</f>
        <v>42279</v>
      </c>
    </row>
    <row r="45" spans="2:20" x14ac:dyDescent="0.25">
      <c r="B45" s="95" t="s">
        <v>33</v>
      </c>
      <c r="C45" s="95"/>
      <c r="D45" s="53">
        <f>H11</f>
        <v>75250</v>
      </c>
      <c r="J45" s="95" t="s">
        <v>33</v>
      </c>
      <c r="K45" s="95"/>
      <c r="L45" s="53">
        <f>P11</f>
        <v>68845</v>
      </c>
      <c r="R45" s="95" t="s">
        <v>33</v>
      </c>
      <c r="S45" s="95"/>
      <c r="T45" s="53">
        <f>X11</f>
        <v>68845</v>
      </c>
    </row>
    <row r="47" spans="2:20" x14ac:dyDescent="0.25">
      <c r="B47" s="96" t="s">
        <v>34</v>
      </c>
      <c r="C47" s="96"/>
      <c r="D47" s="96"/>
      <c r="J47" s="96" t="s">
        <v>34</v>
      </c>
      <c r="K47" s="96"/>
      <c r="L47" s="96"/>
      <c r="R47" s="96" t="s">
        <v>34</v>
      </c>
      <c r="S47" s="96"/>
      <c r="T47" s="96"/>
    </row>
    <row r="48" spans="2:20" x14ac:dyDescent="0.25">
      <c r="B48" s="58" t="s">
        <v>35</v>
      </c>
      <c r="C48" s="56"/>
      <c r="D48" s="52">
        <f>C52</f>
        <v>48900</v>
      </c>
      <c r="J48" s="58" t="s">
        <v>35</v>
      </c>
      <c r="K48" s="56"/>
      <c r="L48" s="52">
        <f>K52</f>
        <v>39324</v>
      </c>
      <c r="R48" s="58" t="s">
        <v>35</v>
      </c>
      <c r="S48" s="56"/>
      <c r="T48" s="52">
        <f>S52</f>
        <v>39324</v>
      </c>
    </row>
    <row r="49" spans="2:20" x14ac:dyDescent="0.25">
      <c r="B49" s="62" t="s">
        <v>36</v>
      </c>
      <c r="C49" s="57">
        <f>D44</f>
        <v>8650</v>
      </c>
      <c r="D49" s="57"/>
      <c r="J49" s="62" t="s">
        <v>36</v>
      </c>
      <c r="K49" s="57">
        <f>L44</f>
        <v>42279</v>
      </c>
      <c r="L49" s="57"/>
      <c r="R49" s="62" t="s">
        <v>36</v>
      </c>
      <c r="S49" s="57">
        <f>T44</f>
        <v>42279</v>
      </c>
      <c r="T49" s="57"/>
    </row>
    <row r="50" spans="2:20" x14ac:dyDescent="0.25">
      <c r="B50" s="62" t="s">
        <v>37</v>
      </c>
      <c r="C50" s="57">
        <f>D26</f>
        <v>52500</v>
      </c>
      <c r="D50" s="57"/>
      <c r="J50" s="62" t="s">
        <v>37</v>
      </c>
      <c r="K50" s="57">
        <f>L26</f>
        <v>15700</v>
      </c>
      <c r="L50" s="57"/>
      <c r="R50" s="62" t="s">
        <v>37</v>
      </c>
      <c r="S50" s="57">
        <f>T26</f>
        <v>15700</v>
      </c>
      <c r="T50" s="57"/>
    </row>
    <row r="51" spans="2:20" x14ac:dyDescent="0.25">
      <c r="B51" s="62" t="s">
        <v>33</v>
      </c>
      <c r="C51" s="57">
        <f>H11-H7</f>
        <v>-12250</v>
      </c>
      <c r="D51" s="57"/>
      <c r="J51" s="62" t="s">
        <v>33</v>
      </c>
      <c r="K51" s="57">
        <f>P11-P7</f>
        <v>-18655</v>
      </c>
      <c r="L51" s="57"/>
      <c r="R51" s="62" t="s">
        <v>33</v>
      </c>
      <c r="S51" s="57">
        <f>X11-X7</f>
        <v>-18655</v>
      </c>
      <c r="T51" s="57"/>
    </row>
    <row r="52" spans="2:20" x14ac:dyDescent="0.25">
      <c r="B52" s="63" t="s">
        <v>38</v>
      </c>
      <c r="C52" s="50">
        <f>SUM(C49:C51)</f>
        <v>48900</v>
      </c>
      <c r="D52" s="50"/>
      <c r="J52" s="63" t="s">
        <v>38</v>
      </c>
      <c r="K52" s="50">
        <f>SUM(K49:K51)</f>
        <v>39324</v>
      </c>
      <c r="L52" s="50"/>
      <c r="R52" s="63" t="s">
        <v>38</v>
      </c>
      <c r="S52" s="50">
        <f>SUM(S49:S51)</f>
        <v>39324</v>
      </c>
      <c r="T52" s="50"/>
    </row>
    <row r="53" spans="2:20" x14ac:dyDescent="0.25">
      <c r="B53" s="97" t="s">
        <v>39</v>
      </c>
      <c r="C53" s="97"/>
      <c r="D53" s="52">
        <f>C57</f>
        <v>29850</v>
      </c>
      <c r="J53" s="97" t="s">
        <v>39</v>
      </c>
      <c r="K53" s="97"/>
      <c r="L53" s="52">
        <f>K57</f>
        <v>20004</v>
      </c>
      <c r="R53" s="97" t="s">
        <v>39</v>
      </c>
      <c r="S53" s="97"/>
      <c r="T53" s="52">
        <f>S57</f>
        <v>25404</v>
      </c>
    </row>
    <row r="54" spans="2:20" x14ac:dyDescent="0.25">
      <c r="B54" s="62" t="s">
        <v>40</v>
      </c>
      <c r="C54" s="57">
        <f>D17</f>
        <v>17850</v>
      </c>
      <c r="D54" s="57"/>
      <c r="J54" s="62" t="s">
        <v>40</v>
      </c>
      <c r="K54" s="57">
        <f>L17</f>
        <v>8820</v>
      </c>
      <c r="L54" s="57"/>
      <c r="R54" s="62" t="s">
        <v>40</v>
      </c>
      <c r="S54" s="57">
        <f>T17</f>
        <v>8820</v>
      </c>
      <c r="T54" s="57"/>
    </row>
    <row r="55" spans="2:20" x14ac:dyDescent="0.25">
      <c r="B55" s="62" t="s">
        <v>41</v>
      </c>
      <c r="C55" s="57">
        <f>D19</f>
        <v>1050</v>
      </c>
      <c r="D55" s="57"/>
      <c r="J55" s="62" t="s">
        <v>41</v>
      </c>
      <c r="K55" s="57">
        <f>L19</f>
        <v>504</v>
      </c>
      <c r="L55" s="57"/>
      <c r="R55" s="62" t="s">
        <v>41</v>
      </c>
      <c r="S55" s="57">
        <f>T19</f>
        <v>504</v>
      </c>
      <c r="T55" s="57"/>
    </row>
    <row r="56" spans="2:20" x14ac:dyDescent="0.25">
      <c r="B56" s="62" t="s">
        <v>42</v>
      </c>
      <c r="C56" s="57">
        <f>-D32</f>
        <v>10950</v>
      </c>
      <c r="D56" s="57"/>
      <c r="J56" s="62" t="s">
        <v>42</v>
      </c>
      <c r="K56" s="57">
        <f>-L32</f>
        <v>10680</v>
      </c>
      <c r="L56" s="57"/>
      <c r="R56" s="62" t="s">
        <v>42</v>
      </c>
      <c r="S56" s="57">
        <f>-T32</f>
        <v>16080.000000000002</v>
      </c>
      <c r="T56" s="57"/>
    </row>
    <row r="57" spans="2:20" x14ac:dyDescent="0.25">
      <c r="B57" s="63" t="s">
        <v>38</v>
      </c>
      <c r="C57" s="50">
        <f>SUM(C54:C56)</f>
        <v>29850</v>
      </c>
      <c r="D57" s="50"/>
      <c r="J57" s="63" t="s">
        <v>38</v>
      </c>
      <c r="K57" s="50">
        <f>SUM(K54:K56)</f>
        <v>20004</v>
      </c>
      <c r="L57" s="50"/>
      <c r="R57" s="63" t="s">
        <v>38</v>
      </c>
      <c r="S57" s="50">
        <f>SUM(S54:S56)</f>
        <v>25404</v>
      </c>
      <c r="T57" s="50"/>
    </row>
    <row r="58" spans="2:20" x14ac:dyDescent="0.25">
      <c r="B58" s="55" t="s">
        <v>43</v>
      </c>
      <c r="C58" s="55"/>
      <c r="D58" s="53">
        <f>D33</f>
        <v>19050</v>
      </c>
      <c r="J58" s="55" t="s">
        <v>43</v>
      </c>
      <c r="K58" s="55"/>
      <c r="L58" s="53">
        <f>L33</f>
        <v>19320</v>
      </c>
      <c r="R58" s="59" t="s">
        <v>43</v>
      </c>
      <c r="S58" s="59"/>
      <c r="T58" s="53">
        <f>T33</f>
        <v>13919.999999999998</v>
      </c>
    </row>
    <row r="59" spans="2:20" x14ac:dyDescent="0.25">
      <c r="B59" s="95" t="s">
        <v>44</v>
      </c>
      <c r="C59" s="95"/>
      <c r="D59" s="53">
        <f>D48-D53-D58</f>
        <v>0</v>
      </c>
      <c r="F59" s="1">
        <f>D59*2</f>
        <v>0</v>
      </c>
      <c r="J59" s="95" t="s">
        <v>44</v>
      </c>
      <c r="K59" s="95"/>
      <c r="L59" s="53">
        <f>L48-L53-L58</f>
        <v>0</v>
      </c>
      <c r="R59" s="95" t="s">
        <v>44</v>
      </c>
      <c r="S59" s="95"/>
      <c r="T59" s="53">
        <f>T48-T53-T58</f>
        <v>0</v>
      </c>
    </row>
  </sheetData>
  <mergeCells count="39">
    <mergeCell ref="R47:T47"/>
    <mergeCell ref="R53:S53"/>
    <mergeCell ref="R59:S59"/>
    <mergeCell ref="R23:S23"/>
    <mergeCell ref="R41:S41"/>
    <mergeCell ref="R43:T43"/>
    <mergeCell ref="R44:S44"/>
    <mergeCell ref="R45:S45"/>
    <mergeCell ref="R2:X2"/>
    <mergeCell ref="R4:X4"/>
    <mergeCell ref="S5:U5"/>
    <mergeCell ref="V5:X5"/>
    <mergeCell ref="R16:S16"/>
    <mergeCell ref="B16:C16"/>
    <mergeCell ref="B23:C23"/>
    <mergeCell ref="B53:C53"/>
    <mergeCell ref="B59:C59"/>
    <mergeCell ref="B43:D43"/>
    <mergeCell ref="B47:D47"/>
    <mergeCell ref="B41:C41"/>
    <mergeCell ref="B44:C44"/>
    <mergeCell ref="B45:C45"/>
    <mergeCell ref="B2:H2"/>
    <mergeCell ref="J2:P2"/>
    <mergeCell ref="J4:P4"/>
    <mergeCell ref="K5:M5"/>
    <mergeCell ref="N5:P5"/>
    <mergeCell ref="C5:E5"/>
    <mergeCell ref="F5:H5"/>
    <mergeCell ref="B4:H4"/>
    <mergeCell ref="J45:K45"/>
    <mergeCell ref="J47:L47"/>
    <mergeCell ref="J53:K53"/>
    <mergeCell ref="J59:K59"/>
    <mergeCell ref="J16:K16"/>
    <mergeCell ref="J23:K23"/>
    <mergeCell ref="J41:K41"/>
    <mergeCell ref="J43:L43"/>
    <mergeCell ref="J44:K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1A5C-BEFC-429C-860A-B050F4189826}">
  <dimension ref="B2:T36"/>
  <sheetViews>
    <sheetView tabSelected="1" topLeftCell="A10" workbookViewId="0">
      <selection activeCell="K24" sqref="K24"/>
    </sheetView>
  </sheetViews>
  <sheetFormatPr defaultRowHeight="15" x14ac:dyDescent="0.25"/>
  <cols>
    <col min="1" max="1" width="1.5703125" style="1" customWidth="1"/>
    <col min="2" max="2" width="30.5703125" style="1" customWidth="1"/>
    <col min="3" max="3" width="12.140625" style="1" bestFit="1" customWidth="1"/>
    <col min="4" max="4" width="12.5703125" style="1" customWidth="1"/>
    <col min="5" max="5" width="2.140625" style="1" customWidth="1"/>
    <col min="6" max="6" width="12.140625" style="1" bestFit="1" customWidth="1"/>
    <col min="7" max="7" width="12.5703125" style="1" customWidth="1"/>
    <col min="8" max="8" width="2.140625" style="1" customWidth="1"/>
    <col min="9" max="10" width="14" style="1" customWidth="1"/>
    <col min="11" max="16384" width="9.140625" style="1"/>
  </cols>
  <sheetData>
    <row r="2" spans="2:10" ht="21" x14ac:dyDescent="0.25">
      <c r="C2" s="101" t="s">
        <v>71</v>
      </c>
      <c r="D2" s="101"/>
      <c r="F2" s="101" t="s">
        <v>75</v>
      </c>
      <c r="G2" s="101"/>
      <c r="I2" s="101" t="s">
        <v>76</v>
      </c>
      <c r="J2" s="101"/>
    </row>
    <row r="4" spans="2:10" ht="30" x14ac:dyDescent="0.25">
      <c r="C4" s="78" t="s">
        <v>72</v>
      </c>
      <c r="D4" s="78" t="s">
        <v>74</v>
      </c>
      <c r="F4" s="78" t="s">
        <v>72</v>
      </c>
      <c r="G4" s="78" t="s">
        <v>74</v>
      </c>
      <c r="I4" s="78" t="s">
        <v>72</v>
      </c>
      <c r="J4" s="78" t="s">
        <v>74</v>
      </c>
    </row>
    <row r="6" spans="2:10" x14ac:dyDescent="0.25">
      <c r="B6" s="76" t="s">
        <v>65</v>
      </c>
      <c r="C6" s="80">
        <v>0.4</v>
      </c>
      <c r="D6" s="80">
        <v>0.5</v>
      </c>
      <c r="F6" s="90">
        <v>0.3</v>
      </c>
      <c r="G6" s="80">
        <v>0.4</v>
      </c>
      <c r="I6" s="90">
        <v>0.25</v>
      </c>
      <c r="J6" s="80">
        <v>0.35</v>
      </c>
    </row>
    <row r="7" spans="2:10" x14ac:dyDescent="0.25">
      <c r="B7" s="85" t="s">
        <v>66</v>
      </c>
      <c r="C7" s="86">
        <f>1-C6</f>
        <v>0.6</v>
      </c>
      <c r="D7" s="86">
        <f>1-D6</f>
        <v>0.5</v>
      </c>
      <c r="F7" s="91">
        <f>1-F6</f>
        <v>0.7</v>
      </c>
      <c r="G7" s="86">
        <f>1-G6</f>
        <v>0.6</v>
      </c>
      <c r="I7" s="91">
        <f>1-I6</f>
        <v>0.75</v>
      </c>
      <c r="J7" s="86">
        <f>1-J6</f>
        <v>0.65</v>
      </c>
    </row>
    <row r="8" spans="2:10" x14ac:dyDescent="0.25">
      <c r="B8" s="77" t="s">
        <v>67</v>
      </c>
      <c r="C8" s="79">
        <v>0.3</v>
      </c>
      <c r="D8" s="79">
        <f>C8</f>
        <v>0.3</v>
      </c>
      <c r="F8" s="92">
        <v>0.4</v>
      </c>
      <c r="G8" s="79">
        <f>F8</f>
        <v>0.4</v>
      </c>
      <c r="I8" s="92">
        <v>0.35</v>
      </c>
      <c r="J8" s="79">
        <f>I8</f>
        <v>0.35</v>
      </c>
    </row>
    <row r="9" spans="2:10" x14ac:dyDescent="0.25">
      <c r="B9" s="85" t="s">
        <v>68</v>
      </c>
      <c r="C9" s="87">
        <v>22</v>
      </c>
      <c r="D9" s="87">
        <v>22</v>
      </c>
      <c r="F9" s="93">
        <v>22</v>
      </c>
      <c r="G9" s="87">
        <v>22</v>
      </c>
      <c r="I9" s="93">
        <v>22</v>
      </c>
      <c r="J9" s="87">
        <v>22</v>
      </c>
    </row>
    <row r="10" spans="2:10" x14ac:dyDescent="0.25">
      <c r="B10" s="88" t="s">
        <v>69</v>
      </c>
      <c r="C10" s="89">
        <v>0.23</v>
      </c>
      <c r="D10" s="89">
        <f>C10</f>
        <v>0.23</v>
      </c>
      <c r="F10" s="94">
        <v>0.23</v>
      </c>
      <c r="G10" s="89">
        <f>F10</f>
        <v>0.23</v>
      </c>
      <c r="I10" s="94">
        <v>0.23</v>
      </c>
      <c r="J10" s="89">
        <f>I10</f>
        <v>0.23</v>
      </c>
    </row>
    <row r="13" spans="2:10" x14ac:dyDescent="0.25">
      <c r="B13" s="74" t="s">
        <v>45</v>
      </c>
      <c r="C13" s="1" t="s">
        <v>47</v>
      </c>
      <c r="D13" s="1" t="s">
        <v>47</v>
      </c>
      <c r="F13" s="1" t="s">
        <v>47</v>
      </c>
      <c r="G13" s="1" t="s">
        <v>47</v>
      </c>
      <c r="I13" s="1" t="s">
        <v>47</v>
      </c>
      <c r="J13" s="1" t="s">
        <v>47</v>
      </c>
    </row>
    <row r="14" spans="2:10" x14ac:dyDescent="0.25">
      <c r="B14" s="73" t="s">
        <v>46</v>
      </c>
      <c r="C14" s="64">
        <v>13.5</v>
      </c>
      <c r="D14" s="64">
        <v>13.5</v>
      </c>
      <c r="F14" s="64">
        <v>13.5</v>
      </c>
      <c r="G14" s="64">
        <v>13.5</v>
      </c>
      <c r="I14" s="64">
        <v>13.5</v>
      </c>
      <c r="J14" s="64">
        <v>13.5</v>
      </c>
    </row>
    <row r="15" spans="2:10" x14ac:dyDescent="0.25">
      <c r="B15" s="73" t="s">
        <v>48</v>
      </c>
      <c r="C15" s="64">
        <v>3.5</v>
      </c>
      <c r="D15" s="64">
        <v>3.5</v>
      </c>
      <c r="F15" s="64">
        <v>3.5</v>
      </c>
      <c r="G15" s="64">
        <v>3.5</v>
      </c>
      <c r="I15" s="64">
        <v>3.5</v>
      </c>
      <c r="J15" s="64">
        <v>3.5</v>
      </c>
    </row>
    <row r="16" spans="2:10" x14ac:dyDescent="0.25">
      <c r="B16" s="73" t="s">
        <v>49</v>
      </c>
      <c r="C16" s="64">
        <f>C14-C15</f>
        <v>10</v>
      </c>
      <c r="D16" s="64">
        <f>D14-D15</f>
        <v>10</v>
      </c>
      <c r="F16" s="64">
        <f>F14-F15</f>
        <v>10</v>
      </c>
      <c r="G16" s="64">
        <f>G14-G15</f>
        <v>10</v>
      </c>
      <c r="I16" s="64">
        <f>I14-I15</f>
        <v>10</v>
      </c>
      <c r="J16" s="64">
        <f>J14-J15</f>
        <v>10</v>
      </c>
    </row>
    <row r="17" spans="2:20" x14ac:dyDescent="0.25">
      <c r="B17" s="73" t="s">
        <v>50</v>
      </c>
      <c r="C17" s="68">
        <f>C16*C6</f>
        <v>4</v>
      </c>
      <c r="D17" s="68">
        <f>D16*D6</f>
        <v>5</v>
      </c>
      <c r="F17" s="68">
        <f>F16*F6</f>
        <v>3</v>
      </c>
      <c r="G17" s="68">
        <f>G16*G6</f>
        <v>4</v>
      </c>
      <c r="I17" s="68">
        <f>I16*I6</f>
        <v>2.5</v>
      </c>
      <c r="J17" s="68">
        <f>J16*J6</f>
        <v>3.5</v>
      </c>
    </row>
    <row r="18" spans="2:20" x14ac:dyDescent="0.25">
      <c r="B18" s="73" t="s">
        <v>51</v>
      </c>
      <c r="C18" s="69">
        <f>C16*C7</f>
        <v>6</v>
      </c>
      <c r="D18" s="69">
        <f>D16*D7</f>
        <v>5</v>
      </c>
      <c r="F18" s="69">
        <f>F16*F7</f>
        <v>7</v>
      </c>
      <c r="G18" s="69">
        <f>G16*G7</f>
        <v>6</v>
      </c>
      <c r="I18" s="69">
        <f>I16*I7</f>
        <v>7.5</v>
      </c>
      <c r="J18" s="69">
        <f>J16*J7</f>
        <v>6.5</v>
      </c>
    </row>
    <row r="19" spans="2:20" x14ac:dyDescent="0.25">
      <c r="B19" s="73" t="s">
        <v>52</v>
      </c>
      <c r="C19" s="64">
        <v>25</v>
      </c>
      <c r="D19" s="64">
        <v>25</v>
      </c>
      <c r="F19" s="64">
        <v>25</v>
      </c>
      <c r="G19" s="64">
        <v>25</v>
      </c>
      <c r="I19" s="64">
        <v>25</v>
      </c>
      <c r="J19" s="64">
        <v>25</v>
      </c>
    </row>
    <row r="20" spans="2:20" x14ac:dyDescent="0.25">
      <c r="B20" s="73" t="s">
        <v>53</v>
      </c>
      <c r="C20" s="64">
        <f>C9</f>
        <v>22</v>
      </c>
      <c r="D20" s="64">
        <f>D9</f>
        <v>22</v>
      </c>
      <c r="F20" s="64">
        <f>F9</f>
        <v>22</v>
      </c>
      <c r="G20" s="64">
        <f>G9</f>
        <v>22</v>
      </c>
      <c r="I20" s="64">
        <f>I9</f>
        <v>22</v>
      </c>
      <c r="J20" s="64">
        <f>J9</f>
        <v>22</v>
      </c>
    </row>
    <row r="21" spans="2:20" x14ac:dyDescent="0.25">
      <c r="B21" s="73" t="s">
        <v>54</v>
      </c>
      <c r="C21" s="64">
        <f>C19-C20</f>
        <v>3</v>
      </c>
      <c r="D21" s="64">
        <f>D19-D20</f>
        <v>3</v>
      </c>
      <c r="F21" s="64">
        <f>F19-F20</f>
        <v>3</v>
      </c>
      <c r="G21" s="64">
        <f>G19-G20</f>
        <v>3</v>
      </c>
      <c r="I21" s="64">
        <f>I19-I20</f>
        <v>3</v>
      </c>
      <c r="J21" s="64">
        <f>J19-J20</f>
        <v>3</v>
      </c>
      <c r="M21" s="84"/>
      <c r="N21" s="84"/>
      <c r="P21" s="84"/>
      <c r="Q21" s="84"/>
      <c r="S21" s="84"/>
      <c r="T21" s="84"/>
    </row>
    <row r="22" spans="2:20" x14ac:dyDescent="0.25">
      <c r="B22" s="73" t="s">
        <v>55</v>
      </c>
      <c r="C22" s="64">
        <f>C21*(1-C8)</f>
        <v>2.0999999999999996</v>
      </c>
      <c r="D22" s="64">
        <f>D21*(1-D8)</f>
        <v>2.0999999999999996</v>
      </c>
      <c r="F22" s="64">
        <f>F21*(1-F8)</f>
        <v>1.7999999999999998</v>
      </c>
      <c r="G22" s="64">
        <f>G21*(1-G8)</f>
        <v>1.7999999999999998</v>
      </c>
      <c r="I22" s="64">
        <f>I21*(1-I8)</f>
        <v>1.9500000000000002</v>
      </c>
      <c r="J22" s="64">
        <f>J21*(1-J8)</f>
        <v>1.9500000000000002</v>
      </c>
      <c r="M22" s="84"/>
      <c r="N22" s="84"/>
      <c r="P22" s="84"/>
      <c r="Q22" s="84"/>
      <c r="S22" s="84"/>
      <c r="T22" s="84"/>
    </row>
    <row r="23" spans="2:20" x14ac:dyDescent="0.25">
      <c r="B23" s="73" t="s">
        <v>59</v>
      </c>
      <c r="C23" s="64">
        <v>0.72</v>
      </c>
      <c r="D23" s="64">
        <f>C23/C17*D17</f>
        <v>0.89999999999999991</v>
      </c>
      <c r="F23" s="64">
        <v>0.72</v>
      </c>
      <c r="G23" s="64">
        <f>F23/F17*G17</f>
        <v>0.96</v>
      </c>
      <c r="I23" s="64">
        <v>0.72</v>
      </c>
      <c r="J23" s="64">
        <f>I23/I17*J17</f>
        <v>1.008</v>
      </c>
    </row>
    <row r="24" spans="2:20" x14ac:dyDescent="0.25">
      <c r="C24" s="64"/>
      <c r="D24" s="64"/>
      <c r="F24" s="64"/>
      <c r="G24" s="64"/>
      <c r="I24" s="64"/>
      <c r="J24" s="64"/>
    </row>
    <row r="25" spans="2:20" x14ac:dyDescent="0.25">
      <c r="C25" s="64"/>
      <c r="D25" s="64"/>
      <c r="F25" s="64"/>
      <c r="G25" s="64"/>
      <c r="I25" s="64"/>
      <c r="J25" s="64"/>
    </row>
    <row r="26" spans="2:20" x14ac:dyDescent="0.25">
      <c r="B26" s="73" t="s">
        <v>56</v>
      </c>
      <c r="C26" s="65">
        <f>C22/C19</f>
        <v>8.3999999999999991E-2</v>
      </c>
      <c r="D26" s="65">
        <f>D22/D19</f>
        <v>8.3999999999999991E-2</v>
      </c>
      <c r="F26" s="65">
        <f>F22/F19</f>
        <v>7.1999999999999995E-2</v>
      </c>
      <c r="G26" s="65">
        <f>G22/G19</f>
        <v>7.1999999999999995E-2</v>
      </c>
      <c r="I26" s="65">
        <f>I22/I19</f>
        <v>7.8000000000000014E-2</v>
      </c>
      <c r="J26" s="65">
        <f>J22/J19</f>
        <v>7.8000000000000014E-2</v>
      </c>
    </row>
    <row r="27" spans="2:20" x14ac:dyDescent="0.25">
      <c r="B27" s="73" t="s">
        <v>57</v>
      </c>
      <c r="C27" s="67">
        <f>C19/C16</f>
        <v>2.5</v>
      </c>
      <c r="D27" s="67">
        <f>D19/D16</f>
        <v>2.5</v>
      </c>
      <c r="F27" s="67">
        <f>F19/F16</f>
        <v>2.5</v>
      </c>
      <c r="G27" s="67">
        <f>G19/G16</f>
        <v>2.5</v>
      </c>
      <c r="I27" s="67">
        <f>I19/I16</f>
        <v>2.5</v>
      </c>
      <c r="J27" s="67">
        <f>J19/J16</f>
        <v>2.5</v>
      </c>
    </row>
    <row r="28" spans="2:20" x14ac:dyDescent="0.25">
      <c r="B28" s="74" t="s">
        <v>58</v>
      </c>
      <c r="C28" s="66">
        <f>C26*C27</f>
        <v>0.20999999999999996</v>
      </c>
      <c r="D28" s="66">
        <f>D26*D27</f>
        <v>0.20999999999999996</v>
      </c>
      <c r="F28" s="66">
        <f>F26*F27</f>
        <v>0.18</v>
      </c>
      <c r="G28" s="66">
        <f>G26*G27</f>
        <v>0.18</v>
      </c>
      <c r="I28" s="66">
        <f>I26*I27</f>
        <v>0.19500000000000003</v>
      </c>
      <c r="J28" s="66">
        <f>J26*J27</f>
        <v>0.19500000000000003</v>
      </c>
    </row>
    <row r="29" spans="2:20" x14ac:dyDescent="0.25">
      <c r="B29" s="73" t="s">
        <v>60</v>
      </c>
      <c r="C29" s="65">
        <f>C23*(1-C8)/C17</f>
        <v>0.126</v>
      </c>
      <c r="D29" s="65">
        <f>D23*(1-D8)/D17</f>
        <v>0.12599999999999997</v>
      </c>
      <c r="F29" s="65">
        <f>F23*(1-F8)/F17</f>
        <v>0.14399999999999999</v>
      </c>
      <c r="G29" s="65">
        <f>G23*(1-G8)/G17</f>
        <v>0.14399999999999999</v>
      </c>
      <c r="I29" s="65">
        <f>I23*(1-I8)/I17</f>
        <v>0.18719999999999998</v>
      </c>
      <c r="J29" s="65">
        <f>J23*(1-J8)/J17</f>
        <v>0.18720000000000001</v>
      </c>
      <c r="L29" s="84"/>
      <c r="M29" s="84"/>
      <c r="O29" s="84"/>
      <c r="P29" s="84"/>
      <c r="R29" s="84"/>
      <c r="S29" s="84"/>
    </row>
    <row r="30" spans="2:20" x14ac:dyDescent="0.25">
      <c r="B30" s="73" t="s">
        <v>61</v>
      </c>
      <c r="C30" s="65">
        <f>C10</f>
        <v>0.23</v>
      </c>
      <c r="D30" s="65">
        <f>D10</f>
        <v>0.23</v>
      </c>
      <c r="F30" s="65">
        <f>F10</f>
        <v>0.23</v>
      </c>
      <c r="G30" s="65">
        <f>G10</f>
        <v>0.23</v>
      </c>
      <c r="I30" s="65">
        <f>I10</f>
        <v>0.23</v>
      </c>
      <c r="J30" s="65">
        <f>J10</f>
        <v>0.23</v>
      </c>
    </row>
    <row r="31" spans="2:20" x14ac:dyDescent="0.25">
      <c r="B31" s="73" t="s">
        <v>62</v>
      </c>
      <c r="C31" s="82">
        <f>C29*C17/C16+C30*C18/C16</f>
        <v>0.18840000000000001</v>
      </c>
      <c r="D31" s="83">
        <f>D29*D17/D16+D30*D18/D16</f>
        <v>0.17799999999999999</v>
      </c>
      <c r="F31" s="82">
        <f>F29*F17/F16+F30*F18/F16</f>
        <v>0.20419999999999999</v>
      </c>
      <c r="G31" s="83">
        <f>G29*G17/G16+G30*G18/G16</f>
        <v>0.1956</v>
      </c>
      <c r="I31" s="82">
        <f>I29*I17/I16+I30*I18/I16</f>
        <v>0.21929999999999999</v>
      </c>
      <c r="J31" s="83">
        <f>J29*J17/J16+J30*J18/J16</f>
        <v>0.21502000000000002</v>
      </c>
    </row>
    <row r="32" spans="2:20" x14ac:dyDescent="0.25">
      <c r="B32" s="73" t="s">
        <v>63</v>
      </c>
      <c r="C32" s="64">
        <f>(C28-C31)*C16</f>
        <v>0.21599999999999953</v>
      </c>
      <c r="D32" s="64">
        <f>(D28-D31)*D16</f>
        <v>0.31999999999999973</v>
      </c>
      <c r="F32" s="64">
        <f>(F28-F31)*F16</f>
        <v>-0.24199999999999999</v>
      </c>
      <c r="G32" s="64">
        <f>(G28-G31)*G16</f>
        <v>-0.15600000000000003</v>
      </c>
      <c r="I32" s="64">
        <f>(I28-I31)*I16</f>
        <v>-0.24299999999999961</v>
      </c>
      <c r="J32" s="64">
        <f>(J28-J31)*J16</f>
        <v>-0.20019999999999982</v>
      </c>
    </row>
    <row r="33" spans="2:10" x14ac:dyDescent="0.25">
      <c r="B33" s="73" t="s">
        <v>64</v>
      </c>
      <c r="C33" s="64">
        <f>C32/C31</f>
        <v>1.1464968152866215</v>
      </c>
      <c r="D33" s="64">
        <f>D32/D31</f>
        <v>1.7977528089887627</v>
      </c>
      <c r="F33" s="64">
        <f>F32/F31</f>
        <v>-1.1851126346718903</v>
      </c>
      <c r="G33" s="64">
        <f>G32/G31</f>
        <v>-0.79754601226993882</v>
      </c>
      <c r="I33" s="64">
        <f>I32/I31</f>
        <v>-1.1080711354309147</v>
      </c>
      <c r="J33" s="64">
        <f>J32/J31</f>
        <v>-0.93107617896009587</v>
      </c>
    </row>
    <row r="34" spans="2:10" x14ac:dyDescent="0.25">
      <c r="B34" s="75" t="s">
        <v>70</v>
      </c>
      <c r="C34" s="72">
        <f>C33+C16</f>
        <v>11.146496815286621</v>
      </c>
      <c r="D34" s="72">
        <f>D33+D16</f>
        <v>11.797752808988763</v>
      </c>
      <c r="F34" s="72">
        <f>F33+F16</f>
        <v>8.8148873653281097</v>
      </c>
      <c r="G34" s="72">
        <f>G33+G16</f>
        <v>9.2024539877300615</v>
      </c>
      <c r="I34" s="72">
        <f>I33+I16</f>
        <v>8.8919288645690848</v>
      </c>
      <c r="J34" s="72">
        <f>J33+J16</f>
        <v>9.0689238210399044</v>
      </c>
    </row>
    <row r="36" spans="2:10" x14ac:dyDescent="0.25">
      <c r="B36" s="102" t="s">
        <v>73</v>
      </c>
      <c r="C36" s="102"/>
      <c r="D36" s="72">
        <f>D33-C33</f>
        <v>0.65125599370214116</v>
      </c>
      <c r="G36" s="72">
        <f>G33-F33</f>
        <v>0.3875666224019515</v>
      </c>
      <c r="J36" s="72">
        <f>J33-I33</f>
        <v>0.17699495647081886</v>
      </c>
    </row>
  </sheetData>
  <mergeCells count="4">
    <mergeCell ref="C2:D2"/>
    <mergeCell ref="B36:C36"/>
    <mergeCell ref="F2:G2"/>
    <mergeCell ref="I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Q2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2018-06-08T19:34:50Z</dcterms:created>
  <dcterms:modified xsi:type="dcterms:W3CDTF">2018-06-21T14:38:08Z</dcterms:modified>
</cp:coreProperties>
</file>