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https://d.docs.live.net/c79231ec9e3ca5cd/Aulas PHA 3418/"/>
    </mc:Choice>
  </mc:AlternateContent>
  <xr:revisionPtr revIDLastSave="0" documentId="8_{E3124EAA-17F8-4FA7-B4EC-DEE03BD12EBF}" xr6:coauthVersionLast="32" xr6:coauthVersionMax="32" xr10:uidLastSave="{00000000-0000-0000-0000-000000000000}"/>
  <bookViews>
    <workbookView xWindow="0" yWindow="0" windowWidth="19440" windowHeight="7755" activeTab="3" xr2:uid="{00000000-000D-0000-FFFF-FFFF00000000}"/>
  </bookViews>
  <sheets>
    <sheet name="Constantes e coeficientes" sheetId="1" r:id="rId1"/>
    <sheet name="Equações" sheetId="2" r:id="rId2"/>
    <sheet name="DQO e Nitrificação" sheetId="3" r:id="rId3"/>
    <sheet name="Desnitrificação" sheetId="4" r:id="rId4"/>
  </sheets>
  <calcPr calcId="17901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8" i="3" l="1"/>
  <c r="Q8" i="4" s="1"/>
  <c r="D9" i="3"/>
  <c r="Q9" i="4" s="1"/>
  <c r="I55" i="2"/>
  <c r="I56" i="2"/>
  <c r="I57" i="2"/>
  <c r="I58" i="2"/>
  <c r="I54" i="2"/>
  <c r="Y18" i="4"/>
  <c r="J16" i="3"/>
  <c r="J17" i="3" s="1"/>
  <c r="J18" i="3" s="1"/>
  <c r="Q19" i="4" s="1"/>
  <c r="J19" i="3"/>
  <c r="Q20" i="4" s="1"/>
  <c r="D5" i="4"/>
  <c r="D4" i="4"/>
  <c r="D6" i="4"/>
  <c r="D3" i="4"/>
  <c r="P16" i="4"/>
  <c r="P15" i="4"/>
  <c r="P14" i="4"/>
  <c r="E19" i="1"/>
  <c r="C19" i="1"/>
  <c r="C16" i="1"/>
  <c r="C17" i="1"/>
  <c r="I19" i="3" s="1"/>
  <c r="P20" i="4" s="1"/>
  <c r="E17" i="1"/>
  <c r="K19" i="3" s="1"/>
  <c r="R20" i="4" s="1"/>
  <c r="E16" i="1"/>
  <c r="E14" i="1"/>
  <c r="C14" i="1"/>
  <c r="I16" i="3" s="1"/>
  <c r="E10" i="1"/>
  <c r="K16" i="3" s="1"/>
  <c r="Q17" i="4" l="1"/>
  <c r="J24" i="3"/>
  <c r="Q25" i="4" s="1"/>
  <c r="K17" i="3"/>
  <c r="K20" i="3" s="1"/>
  <c r="R21" i="4" s="1"/>
  <c r="K24" i="3"/>
  <c r="R25" i="4" s="1"/>
  <c r="R17" i="4"/>
  <c r="I24" i="3"/>
  <c r="P25" i="4" s="1"/>
  <c r="I17" i="3"/>
  <c r="I18" i="3" s="1"/>
  <c r="P19" i="4" s="1"/>
  <c r="P17" i="4"/>
  <c r="Q18" i="4"/>
  <c r="Z29" i="4" s="1"/>
  <c r="U27" i="3"/>
  <c r="J20" i="3"/>
  <c r="P18" i="4" l="1"/>
  <c r="I20" i="3"/>
  <c r="I25" i="3" s="1"/>
  <c r="K25" i="3"/>
  <c r="R26" i="4" s="1"/>
  <c r="K21" i="3"/>
  <c r="K28" i="3"/>
  <c r="R29" i="4" s="1"/>
  <c r="R18" i="4"/>
  <c r="K22" i="3"/>
  <c r="R23" i="4" s="1"/>
  <c r="R24" i="4" s="1"/>
  <c r="K18" i="3"/>
  <c r="R19" i="4" s="1"/>
  <c r="K26" i="3"/>
  <c r="K27" i="3" s="1"/>
  <c r="J15" i="4"/>
  <c r="I28" i="3"/>
  <c r="I21" i="3"/>
  <c r="P21" i="4"/>
  <c r="I22" i="3"/>
  <c r="K15" i="4"/>
  <c r="K23" i="3"/>
  <c r="J28" i="3"/>
  <c r="Q29" i="4" s="1"/>
  <c r="J22" i="3"/>
  <c r="Q23" i="4" s="1"/>
  <c r="Q21" i="4"/>
  <c r="I15" i="4"/>
  <c r="U7" i="3"/>
  <c r="U32" i="3"/>
  <c r="J21" i="3"/>
  <c r="J25" i="3"/>
  <c r="M6" i="3" l="1"/>
  <c r="K23" i="4"/>
  <c r="K31" i="4" s="1"/>
  <c r="P23" i="4"/>
  <c r="I23" i="4" s="1"/>
  <c r="I31" i="4" s="1"/>
  <c r="I23" i="3"/>
  <c r="I26" i="3"/>
  <c r="I27" i="3" s="1"/>
  <c r="P26" i="4"/>
  <c r="K6" i="3"/>
  <c r="L6" i="3"/>
  <c r="P29" i="4"/>
  <c r="Z8" i="4"/>
  <c r="Y20" i="4" s="1"/>
  <c r="T17" i="3"/>
  <c r="J23" i="3"/>
  <c r="U28" i="3" s="1"/>
  <c r="U33" i="3" s="1"/>
  <c r="D7" i="4"/>
  <c r="Z30" i="4"/>
  <c r="Q24" i="4"/>
  <c r="J23" i="4"/>
  <c r="J31" i="4" s="1"/>
  <c r="J26" i="3"/>
  <c r="J27" i="3" s="1"/>
  <c r="Q26" i="4"/>
  <c r="P24" i="4" l="1"/>
  <c r="F15" i="4"/>
  <c r="Z33" i="4"/>
  <c r="Z34" i="4" s="1"/>
  <c r="J16" i="4" l="1"/>
  <c r="J18" i="4" s="1"/>
  <c r="J19" i="4" s="1"/>
  <c r="J20" i="4" s="1"/>
  <c r="J21" i="4"/>
  <c r="P6" i="4" s="1"/>
  <c r="I21" i="4"/>
  <c r="O6" i="4" s="1"/>
  <c r="K21" i="4"/>
  <c r="Q6" i="4" s="1"/>
  <c r="K22" i="4"/>
  <c r="R27" i="4" s="1"/>
  <c r="R28" i="4" s="1"/>
  <c r="I22" i="4"/>
  <c r="P27" i="4" s="1"/>
  <c r="P28" i="4" s="1"/>
  <c r="J22" i="4"/>
  <c r="Q27" i="4" s="1"/>
  <c r="Q28" i="4" s="1"/>
  <c r="I17" i="4"/>
  <c r="K17" i="4"/>
  <c r="K16" i="4"/>
  <c r="I16" i="4"/>
  <c r="J17" i="4"/>
  <c r="J24" i="4" s="1"/>
  <c r="J25" i="4" s="1"/>
  <c r="J26" i="4" s="1"/>
  <c r="I24" i="4" l="1"/>
  <c r="I25" i="4" s="1"/>
  <c r="I26" i="4" s="1"/>
  <c r="I18" i="4"/>
  <c r="I19" i="4" s="1"/>
  <c r="I20" i="4" s="1"/>
  <c r="K24" i="4"/>
  <c r="K25" i="4" s="1"/>
  <c r="K26" i="4" s="1"/>
  <c r="K18" i="4"/>
  <c r="K19" i="4" s="1"/>
  <c r="K20" i="4" s="1"/>
</calcChain>
</file>

<file path=xl/sharedStrings.xml><?xml version="1.0" encoding="utf-8"?>
<sst xmlns="http://schemas.openxmlformats.org/spreadsheetml/2006/main" count="297" uniqueCount="198">
  <si>
    <t>Coeficiente estequiométricos e parâmetros cinéticos</t>
  </si>
  <si>
    <t>Símbolo</t>
  </si>
  <si>
    <t>Unidades</t>
  </si>
  <si>
    <t>Valores</t>
  </si>
  <si>
    <t>15°C</t>
  </si>
  <si>
    <t>20°C</t>
  </si>
  <si>
    <t>25°C</t>
  </si>
  <si>
    <t>Coeficientes estequiométricos</t>
  </si>
  <si>
    <r>
      <t>Y</t>
    </r>
    <r>
      <rPr>
        <vertAlign val="subscript"/>
        <sz val="14"/>
        <color rgb="FF000000"/>
        <rFont val="Garamond"/>
        <family val="1"/>
      </rPr>
      <t>H</t>
    </r>
  </si>
  <si>
    <r>
      <t>Produção de biomassa em função da DQO consumida (mg DQO</t>
    </r>
    <r>
      <rPr>
        <vertAlign val="subscript"/>
        <sz val="14"/>
        <color rgb="FF000000"/>
        <rFont val="Garamond"/>
        <family val="1"/>
      </rPr>
      <t>formada</t>
    </r>
    <r>
      <rPr>
        <sz val="14"/>
        <color rgb="FF000000"/>
        <rFont val="Garamond"/>
        <family val="1"/>
      </rPr>
      <t>/mg DQO</t>
    </r>
    <r>
      <rPr>
        <vertAlign val="subscript"/>
        <sz val="14"/>
        <color rgb="FF000000"/>
        <rFont val="Garamond"/>
        <family val="1"/>
      </rPr>
      <t>remov</t>
    </r>
    <r>
      <rPr>
        <sz val="14"/>
        <color rgb="FF000000"/>
        <rFont val="Garamond"/>
        <family val="1"/>
      </rPr>
      <t>)</t>
    </r>
  </si>
  <si>
    <r>
      <t>f’</t>
    </r>
    <r>
      <rPr>
        <vertAlign val="subscript"/>
        <sz val="14"/>
        <color rgb="FF000000"/>
        <rFont val="Garamond"/>
        <family val="1"/>
      </rPr>
      <t>D</t>
    </r>
  </si>
  <si>
    <r>
      <t>Produção de detritos (mg DQO</t>
    </r>
    <r>
      <rPr>
        <vertAlign val="subscript"/>
        <sz val="14"/>
        <color rgb="FF000000"/>
        <rFont val="Garamond"/>
        <family val="1"/>
      </rPr>
      <t>detritos</t>
    </r>
    <r>
      <rPr>
        <sz val="14"/>
        <color rgb="FF000000"/>
        <rFont val="Garamond"/>
        <family val="1"/>
      </rPr>
      <t>/mg DQO</t>
    </r>
    <r>
      <rPr>
        <vertAlign val="subscript"/>
        <sz val="14"/>
        <color rgb="FF000000"/>
        <rFont val="Garamond"/>
        <family val="1"/>
      </rPr>
      <t>biomassa</t>
    </r>
    <r>
      <rPr>
        <sz val="14"/>
        <color rgb="FF000000"/>
        <rFont val="Garamond"/>
        <family val="1"/>
      </rPr>
      <t>)</t>
    </r>
  </si>
  <si>
    <r>
      <t>i</t>
    </r>
    <r>
      <rPr>
        <vertAlign val="subscript"/>
        <sz val="14"/>
        <color rgb="FF000000"/>
        <rFont val="Garamond"/>
        <family val="1"/>
      </rPr>
      <t>N/XB</t>
    </r>
  </si>
  <si>
    <r>
      <t>Quantidade de nitrogênio na biomassa (mg N / mg DQO</t>
    </r>
    <r>
      <rPr>
        <vertAlign val="subscript"/>
        <sz val="14"/>
        <color rgb="FF000000"/>
        <rFont val="Garamond"/>
        <family val="1"/>
      </rPr>
      <t>biomassa</t>
    </r>
    <r>
      <rPr>
        <sz val="14"/>
        <color rgb="FF000000"/>
        <rFont val="Garamond"/>
        <family val="1"/>
      </rPr>
      <t>)</t>
    </r>
  </si>
  <si>
    <r>
      <t>Y</t>
    </r>
    <r>
      <rPr>
        <vertAlign val="subscript"/>
        <sz val="14"/>
        <color rgb="FF000000"/>
        <rFont val="Garamond"/>
        <family val="1"/>
      </rPr>
      <t>A</t>
    </r>
  </si>
  <si>
    <r>
      <t>Produção de biomassa em função do N oxidado (mg DQO</t>
    </r>
    <r>
      <rPr>
        <vertAlign val="subscript"/>
        <sz val="14"/>
        <color rgb="FF000000"/>
        <rFont val="Garamond"/>
        <family val="1"/>
      </rPr>
      <t>formada</t>
    </r>
    <r>
      <rPr>
        <sz val="14"/>
        <color rgb="FF000000"/>
        <rFont val="Garamond"/>
        <family val="1"/>
      </rPr>
      <t xml:space="preserve"> / mg N</t>
    </r>
    <r>
      <rPr>
        <vertAlign val="subscript"/>
        <sz val="14"/>
        <color rgb="FF000000"/>
        <rFont val="Garamond"/>
        <family val="1"/>
      </rPr>
      <t>oxidado</t>
    </r>
    <r>
      <rPr>
        <sz val="14"/>
        <color rgb="FF000000"/>
        <rFont val="Garamond"/>
        <family val="1"/>
      </rPr>
      <t>)</t>
    </r>
  </si>
  <si>
    <t>Parâmetros cinéticos</t>
  </si>
  <si>
    <r>
      <t>m</t>
    </r>
    <r>
      <rPr>
        <vertAlign val="subscript"/>
        <sz val="14"/>
        <color rgb="FF000000"/>
        <rFont val="Garamond"/>
        <family val="1"/>
      </rPr>
      <t>Hmax</t>
    </r>
  </si>
  <si>
    <r>
      <t>Constante de produção máxima de biomassa heterotrófica (h</t>
    </r>
    <r>
      <rPr>
        <vertAlign val="superscript"/>
        <sz val="14"/>
        <color rgb="FF000000"/>
        <rFont val="Garamond"/>
        <family val="1"/>
      </rPr>
      <t>-1</t>
    </r>
    <r>
      <rPr>
        <sz val="14"/>
        <color rgb="FF000000"/>
        <rFont val="Garamond"/>
        <family val="1"/>
      </rPr>
      <t>)</t>
    </r>
  </si>
  <si>
    <r>
      <t>K</t>
    </r>
    <r>
      <rPr>
        <vertAlign val="subscript"/>
        <sz val="14"/>
        <color rgb="FF000000"/>
        <rFont val="Garamond"/>
        <family val="1"/>
      </rPr>
      <t>S</t>
    </r>
  </si>
  <si>
    <t>Constante de saturação para meia velocidade de oxidação de substrato (mg DQO/L)</t>
  </si>
  <si>
    <r>
      <t>K</t>
    </r>
    <r>
      <rPr>
        <vertAlign val="subscript"/>
        <sz val="14"/>
        <color rgb="FF000000"/>
        <rFont val="Garamond"/>
        <family val="1"/>
      </rPr>
      <t>O,H</t>
    </r>
  </si>
  <si>
    <r>
      <t>Constante de limitação de oxigênio para bactérias heterotróficas (mg O</t>
    </r>
    <r>
      <rPr>
        <vertAlign val="subscript"/>
        <sz val="14"/>
        <color rgb="FF000000"/>
        <rFont val="Garamond"/>
        <family val="1"/>
      </rPr>
      <t>2</t>
    </r>
    <r>
      <rPr>
        <sz val="14"/>
        <color rgb="FF000000"/>
        <rFont val="Garamond"/>
        <family val="1"/>
      </rPr>
      <t>/L)</t>
    </r>
  </si>
  <si>
    <r>
      <t>K</t>
    </r>
    <r>
      <rPr>
        <vertAlign val="subscript"/>
        <sz val="14"/>
        <color rgb="FF000000"/>
        <rFont val="Garamond"/>
        <family val="1"/>
      </rPr>
      <t>NO</t>
    </r>
  </si>
  <si>
    <t>Constante de saturação para a meia velocidade de nitrificação (mg N/L)</t>
  </si>
  <si>
    <r>
      <t>b</t>
    </r>
    <r>
      <rPr>
        <vertAlign val="subscript"/>
        <sz val="14"/>
        <color rgb="FF000000"/>
        <rFont val="Garamond"/>
        <family val="1"/>
      </rPr>
      <t>L,H</t>
    </r>
  </si>
  <si>
    <r>
      <t>Constante de decaimento endógeno para bactérias heterotróficas (h</t>
    </r>
    <r>
      <rPr>
        <vertAlign val="superscript"/>
        <sz val="14"/>
        <color rgb="FF000000"/>
        <rFont val="Garamond"/>
        <family val="1"/>
      </rPr>
      <t>-1</t>
    </r>
    <r>
      <rPr>
        <sz val="14"/>
        <color rgb="FF000000"/>
        <rFont val="Garamond"/>
        <family val="1"/>
      </rPr>
      <t>)</t>
    </r>
  </si>
  <si>
    <r>
      <t>h</t>
    </r>
    <r>
      <rPr>
        <sz val="14"/>
        <color rgb="FF000000"/>
        <rFont val="Garamond"/>
        <family val="1"/>
      </rPr>
      <t>g</t>
    </r>
  </si>
  <si>
    <t>Fator adimensional</t>
  </si>
  <si>
    <r>
      <t>m</t>
    </r>
    <r>
      <rPr>
        <vertAlign val="subscript"/>
        <sz val="14"/>
        <color rgb="FF000000"/>
        <rFont val="Garamond"/>
        <family val="1"/>
      </rPr>
      <t>Amax</t>
    </r>
  </si>
  <si>
    <r>
      <t>Constante de produção de biomassa autotrófica (h</t>
    </r>
    <r>
      <rPr>
        <vertAlign val="superscript"/>
        <sz val="14"/>
        <color rgb="FF000000"/>
        <rFont val="Garamond"/>
        <family val="1"/>
      </rPr>
      <t>-1</t>
    </r>
    <r>
      <rPr>
        <sz val="14"/>
        <color rgb="FF000000"/>
        <rFont val="Garamond"/>
        <family val="1"/>
      </rPr>
      <t>)</t>
    </r>
  </si>
  <si>
    <r>
      <t>K</t>
    </r>
    <r>
      <rPr>
        <vertAlign val="subscript"/>
        <sz val="14"/>
        <color rgb="FF000000"/>
        <rFont val="Garamond"/>
        <family val="1"/>
      </rPr>
      <t>NH</t>
    </r>
  </si>
  <si>
    <t>Constante de saturação para meia velocidade de oxidação de amônia (mg N/L)</t>
  </si>
  <si>
    <r>
      <t>K</t>
    </r>
    <r>
      <rPr>
        <vertAlign val="subscript"/>
        <sz val="14"/>
        <color rgb="FF000000"/>
        <rFont val="Garamond"/>
        <family val="1"/>
      </rPr>
      <t>O,A</t>
    </r>
  </si>
  <si>
    <r>
      <t>Constante de limitação de oxigênio para bactérias autotróficas (mg O</t>
    </r>
    <r>
      <rPr>
        <vertAlign val="subscript"/>
        <sz val="14"/>
        <color rgb="FF000000"/>
        <rFont val="Garamond"/>
        <family val="1"/>
      </rPr>
      <t>2</t>
    </r>
    <r>
      <rPr>
        <sz val="14"/>
        <color rgb="FF000000"/>
        <rFont val="Garamond"/>
        <family val="1"/>
      </rPr>
      <t>/L)</t>
    </r>
  </si>
  <si>
    <r>
      <t>b</t>
    </r>
    <r>
      <rPr>
        <vertAlign val="subscript"/>
        <sz val="14"/>
        <color rgb="FF000000"/>
        <rFont val="Garamond"/>
        <family val="1"/>
      </rPr>
      <t>L,A</t>
    </r>
  </si>
  <si>
    <r>
      <t>Constante de decaimento endógeno para bactérias autotróficas (h</t>
    </r>
    <r>
      <rPr>
        <vertAlign val="superscript"/>
        <sz val="14"/>
        <color rgb="FF000000"/>
        <rFont val="Garamond"/>
        <family val="1"/>
      </rPr>
      <t>-1</t>
    </r>
    <r>
      <rPr>
        <sz val="14"/>
        <color rgb="FF000000"/>
        <rFont val="Garamond"/>
        <family val="1"/>
      </rPr>
      <t>)</t>
    </r>
  </si>
  <si>
    <t>Fatores de correção de temperatura</t>
  </si>
  <si>
    <t>Constante cinética</t>
  </si>
  <si>
    <r>
      <t xml:space="preserve">Valor de </t>
    </r>
    <r>
      <rPr>
        <b/>
        <sz val="24"/>
        <color rgb="FFFFFFFF"/>
        <rFont val="Symbol"/>
        <family val="1"/>
        <charset val="2"/>
      </rPr>
      <t>q</t>
    </r>
  </si>
  <si>
    <t>Equação para ajuste das consntantes cinéticas em função da temperatura</t>
  </si>
  <si>
    <r>
      <t>m</t>
    </r>
    <r>
      <rPr>
        <vertAlign val="subscript"/>
        <sz val="16"/>
        <color rgb="FF000000"/>
        <rFont val="Garamond"/>
        <family val="1"/>
      </rPr>
      <t>Hmax</t>
    </r>
  </si>
  <si>
    <r>
      <t>b</t>
    </r>
    <r>
      <rPr>
        <vertAlign val="subscript"/>
        <sz val="16"/>
        <color rgb="FF000000"/>
        <rFont val="Garamond"/>
        <family val="1"/>
      </rPr>
      <t>L,H</t>
    </r>
  </si>
  <si>
    <r>
      <t>K</t>
    </r>
    <r>
      <rPr>
        <vertAlign val="subscript"/>
        <sz val="16"/>
        <color rgb="FF000000"/>
        <rFont val="Garamond"/>
        <family val="1"/>
      </rPr>
      <t>S</t>
    </r>
    <r>
      <rPr>
        <sz val="16"/>
        <color rgb="FF000000"/>
        <rFont val="Garamond"/>
        <family val="1"/>
      </rPr>
      <t xml:space="preserve"> e Y</t>
    </r>
    <r>
      <rPr>
        <vertAlign val="subscript"/>
        <sz val="16"/>
        <color rgb="FF000000"/>
        <rFont val="Garamond"/>
        <family val="1"/>
      </rPr>
      <t>H</t>
    </r>
  </si>
  <si>
    <r>
      <t>m</t>
    </r>
    <r>
      <rPr>
        <vertAlign val="subscript"/>
        <sz val="16"/>
        <color rgb="FF000000"/>
        <rFont val="Garamond"/>
        <family val="1"/>
      </rPr>
      <t>Amax</t>
    </r>
  </si>
  <si>
    <r>
      <t>b</t>
    </r>
    <r>
      <rPr>
        <vertAlign val="subscript"/>
        <sz val="16"/>
        <color rgb="FF000000"/>
        <rFont val="Garamond"/>
        <family val="1"/>
      </rPr>
      <t>L,A</t>
    </r>
  </si>
  <si>
    <r>
      <t>K</t>
    </r>
    <r>
      <rPr>
        <vertAlign val="subscript"/>
        <sz val="16"/>
        <color rgb="FF000000"/>
        <rFont val="Garamond"/>
        <family val="1"/>
      </rPr>
      <t>NH</t>
    </r>
  </si>
  <si>
    <r>
      <t>Y</t>
    </r>
    <r>
      <rPr>
        <vertAlign val="subscript"/>
        <sz val="16"/>
        <color rgb="FF000000"/>
        <rFont val="Garamond"/>
        <family val="1"/>
      </rPr>
      <t>A</t>
    </r>
  </si>
  <si>
    <t>TEdN</t>
  </si>
  <si>
    <t>Remoção de DQO:</t>
  </si>
  <si>
    <t>Nitrificção:</t>
  </si>
  <si>
    <t>Desnitrificação:</t>
  </si>
  <si>
    <r>
      <t>Tempo de Retenção de Sólidos (</t>
    </r>
    <r>
      <rPr>
        <sz val="14"/>
        <color theme="1"/>
        <rFont val="Symbol"/>
        <family val="1"/>
        <charset val="2"/>
      </rPr>
      <t>q</t>
    </r>
    <r>
      <rPr>
        <sz val="14"/>
        <color theme="1"/>
        <rFont val="Calibri"/>
        <family val="2"/>
        <scheme val="minor"/>
      </rPr>
      <t>):</t>
    </r>
  </si>
  <si>
    <t>Para descarte de lodo do tanque de membranas:</t>
  </si>
  <si>
    <t>Concentração de Amônia no reator e no efluente:</t>
  </si>
  <si>
    <t>Nitrogênio oxidável:</t>
  </si>
  <si>
    <r>
      <t>NKT</t>
    </r>
    <r>
      <rPr>
        <vertAlign val="subscript"/>
        <sz val="14"/>
        <color theme="1"/>
        <rFont val="Calibri"/>
        <family val="2"/>
        <scheme val="minor"/>
      </rPr>
      <t>e</t>
    </r>
    <r>
      <rPr>
        <sz val="14"/>
        <color theme="1"/>
        <rFont val="Calibri"/>
        <family val="2"/>
        <scheme val="minor"/>
      </rPr>
      <t xml:space="preserve"> = S</t>
    </r>
    <r>
      <rPr>
        <vertAlign val="subscript"/>
        <sz val="14"/>
        <color theme="1"/>
        <rFont val="Calibri"/>
        <family val="2"/>
        <scheme val="minor"/>
      </rPr>
      <t>NH</t>
    </r>
  </si>
  <si>
    <t>Concentração de DQO no reator e no efluente:</t>
  </si>
  <si>
    <t>Concentração de bactérias autotróficas:</t>
  </si>
  <si>
    <t>Taxa de Reciclo Interno:</t>
  </si>
  <si>
    <t>Volume do retor aeróbio:</t>
  </si>
  <si>
    <t>Concentração de Nitrato no reator e no efluente:</t>
  </si>
  <si>
    <t>Concentração de Nitrato no reator anóxico:</t>
  </si>
  <si>
    <t>Produção de detritos:</t>
  </si>
  <si>
    <t>Relação Alimento / Microrganismos:</t>
  </si>
  <si>
    <t>Consumo de oxigênio:</t>
  </si>
  <si>
    <t>Taxa Específica de Desnitrificação:</t>
  </si>
  <si>
    <t>Alcalinidade (concentração molar):</t>
  </si>
  <si>
    <t>Vazão de Ar:</t>
  </si>
  <si>
    <t>Tabela de transferência de oxigênio em água (Fonte: Kubota, Design Guidebook, 2007)</t>
  </si>
  <si>
    <t>Cálculo do NOx reduzido:</t>
  </si>
  <si>
    <r>
      <t>H</t>
    </r>
    <r>
      <rPr>
        <b/>
        <vertAlign val="subscript"/>
        <sz val="11"/>
        <color theme="1"/>
        <rFont val="Calibri"/>
        <family val="2"/>
        <scheme val="minor"/>
      </rPr>
      <t>reator</t>
    </r>
    <r>
      <rPr>
        <b/>
        <sz val="11"/>
        <color theme="1"/>
        <rFont val="Calibri"/>
        <family val="2"/>
        <scheme val="minor"/>
      </rPr>
      <t xml:space="preserve"> (m)</t>
    </r>
  </si>
  <si>
    <t>ETO (%/m)</t>
  </si>
  <si>
    <t>ETO (%)</t>
  </si>
  <si>
    <r>
      <t>f</t>
    </r>
    <r>
      <rPr>
        <vertAlign val="subscript"/>
        <sz val="11"/>
        <color theme="1"/>
        <rFont val="Calibri"/>
        <family val="2"/>
        <scheme val="minor"/>
      </rPr>
      <t>O2Ar</t>
    </r>
    <r>
      <rPr>
        <sz val="11"/>
        <color theme="1"/>
        <rFont val="Calibri"/>
        <family val="2"/>
        <scheme val="minor"/>
      </rPr>
      <t xml:space="preserve"> = </t>
    </r>
  </si>
  <si>
    <t>0,21</t>
  </si>
  <si>
    <t>Coeficientes da Equação da TEdN em função da DQOrb:</t>
  </si>
  <si>
    <r>
      <t>Fatores de correção da TEdN, se A/M</t>
    </r>
    <r>
      <rPr>
        <vertAlign val="subscript"/>
        <sz val="14"/>
        <color theme="1"/>
        <rFont val="Calibri"/>
        <family val="2"/>
        <scheme val="minor"/>
      </rPr>
      <t>BH</t>
    </r>
    <r>
      <rPr>
        <sz val="14"/>
        <color theme="1"/>
        <rFont val="Calibri"/>
        <family val="2"/>
        <scheme val="minor"/>
      </rPr>
      <t xml:space="preserve"> for maior ou igual a 1,0:</t>
    </r>
  </si>
  <si>
    <t>T =</t>
  </si>
  <si>
    <t>Kelvin</t>
  </si>
  <si>
    <t>ETO</t>
  </si>
  <si>
    <t>%</t>
  </si>
  <si>
    <t>% DQOrb</t>
  </si>
  <si>
    <r>
      <t>b</t>
    </r>
    <r>
      <rPr>
        <vertAlign val="subscript"/>
        <sz val="11"/>
        <color theme="1"/>
        <rFont val="Calibri"/>
        <family val="2"/>
        <scheme val="minor"/>
      </rPr>
      <t>0</t>
    </r>
  </si>
  <si>
    <r>
      <t>b</t>
    </r>
    <r>
      <rPr>
        <vertAlign val="subscript"/>
        <sz val="11"/>
        <color theme="1"/>
        <rFont val="Calibri"/>
        <family val="2"/>
        <scheme val="minor"/>
      </rPr>
      <t>1</t>
    </r>
  </si>
  <si>
    <t>Para TIR = 2</t>
  </si>
  <si>
    <t xml:space="preserve">R = </t>
  </si>
  <si>
    <t>0,082</t>
  </si>
  <si>
    <r>
      <t>L.atm.K</t>
    </r>
    <r>
      <rPr>
        <vertAlign val="superscript"/>
        <sz val="11"/>
        <color rgb="FF000000"/>
        <rFont val="Calibri"/>
        <family val="2"/>
        <scheme val="minor"/>
      </rPr>
      <t>−1.</t>
    </r>
    <r>
      <rPr>
        <sz val="11"/>
        <color rgb="FF000000"/>
        <rFont val="Calibri"/>
        <family val="2"/>
        <scheme val="minor"/>
      </rPr>
      <t>mol</t>
    </r>
    <r>
      <rPr>
        <vertAlign val="superscript"/>
        <sz val="11"/>
        <color rgb="FF000000"/>
        <rFont val="Calibri"/>
        <family val="2"/>
        <scheme val="minor"/>
      </rPr>
      <t>−1</t>
    </r>
  </si>
  <si>
    <r>
      <rPr>
        <b/>
        <sz val="11"/>
        <color theme="1"/>
        <rFont val="Calibri"/>
        <family val="2"/>
        <scheme val="minor"/>
      </rPr>
      <t>ETO</t>
    </r>
    <r>
      <rPr>
        <sz val="11"/>
        <color theme="1"/>
        <rFont val="Calibri"/>
        <family val="2"/>
        <scheme val="minor"/>
      </rPr>
      <t xml:space="preserve"> = Eficiência de transferência de  oxigênio</t>
    </r>
  </si>
  <si>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 xml:space="preserve"> =</t>
    </r>
  </si>
  <si>
    <t>ETOreator/ETOágua</t>
  </si>
  <si>
    <t>Viscosidade do Lodo:</t>
  </si>
  <si>
    <t>Para TIR entre 3 e 4:</t>
  </si>
  <si>
    <t>Temperatura em °C</t>
  </si>
  <si>
    <t>Reação de desnitrificação:</t>
  </si>
  <si>
    <r>
      <t>X</t>
    </r>
    <r>
      <rPr>
        <vertAlign val="subscript"/>
        <sz val="11"/>
        <color theme="1"/>
        <rFont val="Calibri"/>
        <family val="2"/>
        <scheme val="minor"/>
      </rPr>
      <t>bio</t>
    </r>
    <r>
      <rPr>
        <sz val="11"/>
        <color theme="1"/>
        <rFont val="Calibri"/>
        <family val="2"/>
        <scheme val="minor"/>
      </rPr>
      <t xml:space="preserve"> = </t>
    </r>
  </si>
  <si>
    <r>
      <t>Concentração de lodo no reator em kg/m</t>
    </r>
    <r>
      <rPr>
        <vertAlign val="superscript"/>
        <sz val="11"/>
        <color theme="1"/>
        <rFont val="Calibri"/>
        <family val="2"/>
        <scheme val="minor"/>
      </rPr>
      <t>3</t>
    </r>
  </si>
  <si>
    <t>Fator de ajuste para a transferência de Oxigênio</t>
  </si>
  <si>
    <t>Potência de mistura no reator anóxico:</t>
  </si>
  <si>
    <r>
      <t>X</t>
    </r>
    <r>
      <rPr>
        <b/>
        <vertAlign val="subscript"/>
        <sz val="11"/>
        <color theme="1"/>
        <rFont val="Calibri"/>
        <family val="2"/>
        <scheme val="minor"/>
      </rPr>
      <t xml:space="preserve">BH </t>
    </r>
    <r>
      <rPr>
        <b/>
        <sz val="11"/>
        <color theme="1"/>
        <rFont val="Calibri"/>
        <family val="2"/>
        <scheme val="minor"/>
      </rPr>
      <t>(g/m³)</t>
    </r>
  </si>
  <si>
    <r>
      <t xml:space="preserve">Fator </t>
    </r>
    <r>
      <rPr>
        <b/>
        <sz val="11"/>
        <color theme="1"/>
        <rFont val="Symbol"/>
        <family val="1"/>
        <charset val="2"/>
      </rPr>
      <t>a</t>
    </r>
  </si>
  <si>
    <t xml:space="preserve">Pela reação: </t>
  </si>
  <si>
    <r>
      <t>nº de moles de OH</t>
    </r>
    <r>
      <rPr>
        <b/>
        <vertAlign val="superscript"/>
        <sz val="14"/>
        <color theme="1"/>
        <rFont val="Calibri"/>
        <family val="2"/>
        <scheme val="minor"/>
      </rPr>
      <t>-</t>
    </r>
    <r>
      <rPr>
        <b/>
        <sz val="14"/>
        <color theme="1"/>
        <rFont val="Calibri"/>
        <family val="2"/>
        <scheme val="minor"/>
      </rPr>
      <t xml:space="preserve"> = 0,0714 x massa de NOx</t>
    </r>
    <r>
      <rPr>
        <b/>
        <vertAlign val="subscript"/>
        <sz val="14"/>
        <color theme="1"/>
        <rFont val="Calibri"/>
        <family val="2"/>
        <scheme val="minor"/>
      </rPr>
      <t>oxidável</t>
    </r>
  </si>
  <si>
    <t xml:space="preserve">Potência volumétrica recomendada = </t>
  </si>
  <si>
    <r>
      <t>W/m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</si>
  <si>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rPr>
        <b/>
        <sz val="11"/>
        <color theme="1"/>
        <rFont val="Calibri"/>
        <family val="2"/>
        <scheme val="minor"/>
      </rPr>
      <t>Fonte:</t>
    </r>
    <r>
      <rPr>
        <sz val="11"/>
        <color theme="1"/>
        <rFont val="Calibri"/>
        <family val="2"/>
        <scheme val="minor"/>
      </rPr>
      <t xml:space="preserve"> Fonte: Xu, Ying et. al, In press. Evaluating oxygen mass transfer parameters for large-scale engineering application of membrane bioreactors. Short communication. Process Biochemistry.</t>
    </r>
  </si>
  <si>
    <t>Remoção de DBO e Nitrificação</t>
  </si>
  <si>
    <t>Q =</t>
  </si>
  <si>
    <r>
      <t>S</t>
    </r>
    <r>
      <rPr>
        <vertAlign val="subscript"/>
        <sz val="11"/>
        <color theme="1"/>
        <rFont val="Calibri"/>
        <family val="2"/>
        <scheme val="minor"/>
      </rPr>
      <t>ALC0</t>
    </r>
    <r>
      <rPr>
        <sz val="11"/>
        <color theme="1"/>
        <rFont val="Calibri"/>
        <family val="2"/>
        <scheme val="minor"/>
      </rPr>
      <t xml:space="preserve"> =</t>
    </r>
  </si>
  <si>
    <t xml:space="preserve">Déficit ou excesso de alcalinidade = </t>
  </si>
  <si>
    <r>
      <t>H</t>
    </r>
    <r>
      <rPr>
        <vertAlign val="subscript"/>
        <sz val="11"/>
        <color theme="1"/>
        <rFont val="Calibri"/>
        <family val="2"/>
        <scheme val="minor"/>
      </rPr>
      <t>reator</t>
    </r>
    <r>
      <rPr>
        <sz val="11"/>
        <color theme="1"/>
        <rFont val="Calibri"/>
        <family val="2"/>
        <scheme val="minor"/>
      </rPr>
      <t xml:space="preserve"> =</t>
    </r>
  </si>
  <si>
    <t>m</t>
  </si>
  <si>
    <t>ETO  =</t>
  </si>
  <si>
    <r>
      <t xml:space="preserve">Fator </t>
    </r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 xml:space="preserve"> =</t>
    </r>
  </si>
  <si>
    <t>Reator aeróbio</t>
  </si>
  <si>
    <r>
      <t>S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= </t>
    </r>
  </si>
  <si>
    <t xml:space="preserve">TRS = </t>
  </si>
  <si>
    <t>dias</t>
  </si>
  <si>
    <t>Temperatura</t>
  </si>
  <si>
    <t>°C</t>
  </si>
  <si>
    <r>
      <t>S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= </t>
    </r>
  </si>
  <si>
    <t>TDH =</t>
  </si>
  <si>
    <t>h</t>
  </si>
  <si>
    <r>
      <t>S</t>
    </r>
    <r>
      <rPr>
        <vertAlign val="subscript"/>
        <sz val="11"/>
        <color theme="1"/>
        <rFont val="Calibri"/>
        <family val="2"/>
        <scheme val="minor"/>
      </rPr>
      <t>NH</t>
    </r>
    <r>
      <rPr>
        <sz val="11"/>
        <color theme="1"/>
        <rFont val="Calibri"/>
        <family val="2"/>
        <scheme val="minor"/>
      </rPr>
      <t xml:space="preserve"> = </t>
    </r>
  </si>
  <si>
    <r>
      <t>S</t>
    </r>
    <r>
      <rPr>
        <vertAlign val="subscript"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=</t>
    </r>
  </si>
  <si>
    <t xml:space="preserve">XST = </t>
  </si>
  <si>
    <r>
      <t>CO</t>
    </r>
    <r>
      <rPr>
        <vertAlign val="subscript"/>
        <sz val="11"/>
        <color theme="1"/>
        <rFont val="Calibri"/>
        <family val="2"/>
        <scheme val="minor"/>
      </rPr>
      <t>DQO</t>
    </r>
    <r>
      <rPr>
        <sz val="11"/>
        <color theme="1"/>
        <rFont val="Calibri"/>
        <family val="2"/>
        <scheme val="minor"/>
      </rPr>
      <t xml:space="preserve"> =</t>
    </r>
  </si>
  <si>
    <t>kg/h</t>
  </si>
  <si>
    <r>
      <t>Q</t>
    </r>
    <r>
      <rPr>
        <vertAlign val="subscript"/>
        <sz val="11"/>
        <color theme="1"/>
        <rFont val="Calibri"/>
        <family val="2"/>
        <scheme val="minor"/>
      </rPr>
      <t>Ar</t>
    </r>
    <r>
      <rPr>
        <sz val="11"/>
        <color theme="1"/>
        <rFont val="Calibri"/>
        <family val="2"/>
        <scheme val="minor"/>
      </rPr>
      <t xml:space="preserve"> =</t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</si>
  <si>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/h</t>
    </r>
  </si>
  <si>
    <t>Vazão de ar pelo volume do reator</t>
  </si>
  <si>
    <r>
      <t>Q</t>
    </r>
    <r>
      <rPr>
        <vertAlign val="subscript"/>
        <sz val="11"/>
        <color theme="1"/>
        <rFont val="Calibri"/>
        <family val="2"/>
        <scheme val="minor"/>
      </rPr>
      <t xml:space="preserve">específica de ar </t>
    </r>
    <r>
      <rPr>
        <sz val="11"/>
        <color theme="1"/>
        <rFont val="Calibri"/>
        <family val="2"/>
        <scheme val="minor"/>
      </rPr>
      <t>=</t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</si>
  <si>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/h.m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</si>
  <si>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S</t>
    </r>
    <r>
      <rPr>
        <vertAlign val="subscript"/>
        <sz val="11"/>
        <color theme="1"/>
        <rFont val="Calibri"/>
        <family val="2"/>
        <scheme val="minor"/>
      </rPr>
      <t>ALCaerob</t>
    </r>
    <r>
      <rPr>
        <sz val="11"/>
        <color theme="1"/>
        <rFont val="Calibri"/>
        <family val="2"/>
        <scheme val="minor"/>
      </rPr>
      <t xml:space="preserve"> =</t>
    </r>
  </si>
  <si>
    <t>Razão de recirculação =</t>
  </si>
  <si>
    <r>
      <rPr>
        <b/>
        <u/>
        <sz val="11"/>
        <color theme="1"/>
        <rFont val="Calibri"/>
        <family val="2"/>
        <scheme val="minor"/>
      </rPr>
      <t>Observação</t>
    </r>
    <r>
      <rPr>
        <b/>
        <sz val="11"/>
        <color theme="1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>Para que seja possível operar o sistema com a utilização de um tanque de membranas, há a necessidade de promover uma recirculação do lodo do tanque de membranas para o reator aeróbio.</t>
    </r>
  </si>
  <si>
    <t>Nitrificação e desnitrificação</t>
  </si>
  <si>
    <r>
      <t>S</t>
    </r>
    <r>
      <rPr>
        <vertAlign val="subscript"/>
        <sz val="11"/>
        <color theme="1"/>
        <rFont val="Calibri"/>
        <family val="2"/>
        <scheme val="minor"/>
      </rPr>
      <t>S0</t>
    </r>
    <r>
      <rPr>
        <sz val="11"/>
        <color theme="1"/>
        <rFont val="Calibri"/>
        <family val="2"/>
        <scheme val="minor"/>
      </rPr>
      <t xml:space="preserve"> =</t>
    </r>
  </si>
  <si>
    <r>
      <t>g/m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</si>
  <si>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S</t>
    </r>
    <r>
      <rPr>
        <vertAlign val="subscript"/>
        <sz val="11"/>
        <color theme="1"/>
        <rFont val="Calibri"/>
        <family val="2"/>
        <scheme val="minor"/>
      </rPr>
      <t>NKT0</t>
    </r>
    <r>
      <rPr>
        <sz val="11"/>
        <color theme="1"/>
        <rFont val="Calibri"/>
        <family val="2"/>
        <scheme val="minor"/>
      </rPr>
      <t xml:space="preserve"> =</t>
    </r>
  </si>
  <si>
    <t>Temperatura =</t>
  </si>
  <si>
    <r>
      <t>Mol NaOH/m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</si>
  <si>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NOx oxidável </t>
    </r>
    <r>
      <rPr>
        <vertAlign val="subscript"/>
        <sz val="11"/>
        <color theme="1"/>
        <rFont val="Calibri"/>
        <family val="2"/>
        <scheme val="minor"/>
      </rPr>
      <t>20°C</t>
    </r>
    <r>
      <rPr>
        <sz val="11"/>
        <color theme="1"/>
        <rFont val="Calibri"/>
        <family val="2"/>
        <scheme val="minor"/>
      </rPr>
      <t xml:space="preserve"> =</t>
    </r>
  </si>
  <si>
    <t>Fração de DQOrb =</t>
  </si>
  <si>
    <r>
      <t>Q</t>
    </r>
    <r>
      <rPr>
        <vertAlign val="subscript"/>
        <sz val="11"/>
        <color theme="1"/>
        <rFont val="Calibri"/>
        <family val="2"/>
        <scheme val="minor"/>
      </rPr>
      <t>perm</t>
    </r>
    <r>
      <rPr>
        <sz val="11"/>
        <color theme="1"/>
        <rFont val="Calibri"/>
        <family val="2"/>
        <scheme val="minor"/>
      </rPr>
      <t xml:space="preserve"> =</t>
    </r>
  </si>
  <si>
    <r>
      <t>V</t>
    </r>
    <r>
      <rPr>
        <vertAlign val="subscript"/>
        <sz val="11"/>
        <color theme="1"/>
        <rFont val="Calibri"/>
        <family val="2"/>
        <scheme val="minor"/>
      </rPr>
      <t>anox</t>
    </r>
    <r>
      <rPr>
        <sz val="11"/>
        <color theme="1"/>
        <rFont val="Calibri"/>
        <family val="2"/>
        <scheme val="minor"/>
      </rPr>
      <t xml:space="preserve"> = </t>
    </r>
  </si>
  <si>
    <r>
      <t>x V</t>
    </r>
    <r>
      <rPr>
        <vertAlign val="subscript"/>
        <sz val="11"/>
        <color theme="1"/>
        <rFont val="Calibri"/>
        <family val="2"/>
        <scheme val="minor"/>
      </rPr>
      <t>aerob</t>
    </r>
  </si>
  <si>
    <r>
      <t>Gmistura</t>
    </r>
    <r>
      <rPr>
        <vertAlign val="subscript"/>
        <sz val="11"/>
        <color theme="1"/>
        <rFont val="Calibri"/>
        <family val="2"/>
        <scheme val="minor"/>
      </rPr>
      <t>anox</t>
    </r>
    <r>
      <rPr>
        <sz val="11"/>
        <color theme="1"/>
        <rFont val="Calibri"/>
        <family val="2"/>
        <scheme val="minor"/>
      </rPr>
      <t xml:space="preserve"> =</t>
    </r>
  </si>
  <si>
    <r>
      <t>s</t>
    </r>
    <r>
      <rPr>
        <vertAlign val="superscript"/>
        <sz val="11"/>
        <color theme="1"/>
        <rFont val="Calibri"/>
        <family val="2"/>
        <scheme val="minor"/>
      </rPr>
      <t>-1</t>
    </r>
  </si>
  <si>
    <t>Câmara anóxica</t>
  </si>
  <si>
    <t>Recirculação para a Câmara Anóxica</t>
  </si>
  <si>
    <t>2</t>
  </si>
  <si>
    <t>(1) - Do tanque de aeração</t>
  </si>
  <si>
    <t>(2) - Do tanque de membranas</t>
  </si>
  <si>
    <t>NOx =</t>
  </si>
  <si>
    <t>g/d</t>
  </si>
  <si>
    <t>g DBO/g.d</t>
  </si>
  <si>
    <r>
      <t>J</t>
    </r>
    <r>
      <rPr>
        <vertAlign val="subscript"/>
        <sz val="11"/>
        <color theme="1"/>
        <rFont val="Calibri"/>
        <family val="2"/>
        <scheme val="minor"/>
      </rPr>
      <t>permeado</t>
    </r>
    <r>
      <rPr>
        <sz val="11"/>
        <color theme="1"/>
        <rFont val="Calibri"/>
        <family val="2"/>
        <scheme val="minor"/>
      </rPr>
      <t xml:space="preserve"> =</t>
    </r>
  </si>
  <si>
    <r>
      <t>L/h.m</t>
    </r>
    <r>
      <rPr>
        <vertAlign val="superscript"/>
        <sz val="11"/>
        <color theme="1"/>
        <rFont val="Calibri"/>
        <family val="2"/>
        <scheme val="minor"/>
      </rPr>
      <t>2</t>
    </r>
  </si>
  <si>
    <t>TEdN =</t>
  </si>
  <si>
    <r>
      <t>A</t>
    </r>
    <r>
      <rPr>
        <vertAlign val="subscript"/>
        <sz val="11"/>
        <color theme="1"/>
        <rFont val="Calibri"/>
        <family val="2"/>
        <scheme val="minor"/>
      </rPr>
      <t>memb</t>
    </r>
    <r>
      <rPr>
        <sz val="11"/>
        <color theme="1"/>
        <rFont val="Calibri"/>
        <family val="2"/>
        <scheme val="minor"/>
      </rPr>
      <t xml:space="preserve"> =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</si>
  <si>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</si>
  <si>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NOx oxidável =</t>
  </si>
  <si>
    <t>Pa.s</t>
  </si>
  <si>
    <t>Watts</t>
  </si>
  <si>
    <r>
      <t>Q</t>
    </r>
    <r>
      <rPr>
        <vertAlign val="subscript"/>
        <sz val="11"/>
        <color theme="1"/>
        <rFont val="Calibri"/>
        <family val="2"/>
        <scheme val="minor"/>
      </rPr>
      <t>lodo</t>
    </r>
    <r>
      <rPr>
        <sz val="11"/>
        <color theme="1"/>
        <rFont val="Calibri"/>
        <family val="2"/>
        <scheme val="minor"/>
      </rPr>
      <t xml:space="preserve"> =</t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</si>
  <si>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/d</t>
    </r>
  </si>
  <si>
    <t xml:space="preserve">Temperatura = </t>
  </si>
  <si>
    <t>15 °C</t>
  </si>
  <si>
    <r>
      <t>V</t>
    </r>
    <r>
      <rPr>
        <vertAlign val="subscript"/>
        <sz val="11"/>
        <color theme="1"/>
        <rFont val="Calibri"/>
        <family val="2"/>
        <scheme val="minor"/>
      </rPr>
      <t>anox</t>
    </r>
    <r>
      <rPr>
        <sz val="11"/>
        <color theme="1"/>
        <rFont val="Calibri"/>
        <family val="2"/>
        <scheme val="minor"/>
      </rPr>
      <t xml:space="preserve"> =</t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</si>
  <si>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</si>
  <si>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X</t>
    </r>
    <r>
      <rPr>
        <vertAlign val="subscript"/>
        <sz val="11"/>
        <color theme="1"/>
        <rFont val="Calibri"/>
        <family val="2"/>
        <scheme val="minor"/>
      </rPr>
      <t>BHanox</t>
    </r>
    <r>
      <rPr>
        <sz val="11"/>
        <color theme="1"/>
        <rFont val="Calibri"/>
        <family val="2"/>
        <scheme val="minor"/>
      </rPr>
      <t xml:space="preserve"> =</t>
    </r>
  </si>
  <si>
    <r>
      <t>X</t>
    </r>
    <r>
      <rPr>
        <vertAlign val="subscript"/>
        <sz val="11"/>
        <color theme="1"/>
        <rFont val="Calibri"/>
        <family val="2"/>
        <scheme val="minor"/>
      </rPr>
      <t>BHaerob</t>
    </r>
    <r>
      <rPr>
        <sz val="11"/>
        <color theme="1"/>
        <rFont val="Calibri"/>
        <family val="2"/>
        <scheme val="minor"/>
      </rPr>
      <t xml:space="preserve"> =</t>
    </r>
  </si>
  <si>
    <r>
      <t>X</t>
    </r>
    <r>
      <rPr>
        <vertAlign val="subscript"/>
        <sz val="11"/>
        <color theme="1"/>
        <rFont val="Calibri"/>
        <family val="2"/>
        <scheme val="minor"/>
      </rPr>
      <t>DHAanox</t>
    </r>
    <r>
      <rPr>
        <sz val="11"/>
        <color theme="1"/>
        <rFont val="Calibri"/>
        <family val="2"/>
        <scheme val="minor"/>
      </rPr>
      <t xml:space="preserve"> =</t>
    </r>
  </si>
  <si>
    <r>
      <t>A/M</t>
    </r>
    <r>
      <rPr>
        <vertAlign val="subscript"/>
        <sz val="11"/>
        <color theme="1"/>
        <rFont val="Calibri"/>
        <family val="2"/>
        <scheme val="minor"/>
      </rPr>
      <t>BHanox</t>
    </r>
    <r>
      <rPr>
        <sz val="11"/>
        <color theme="1"/>
        <rFont val="Calibri"/>
        <family val="2"/>
        <scheme val="minor"/>
      </rPr>
      <t xml:space="preserve"> =</t>
    </r>
  </si>
  <si>
    <r>
      <t>V</t>
    </r>
    <r>
      <rPr>
        <vertAlign val="subscript"/>
        <sz val="11"/>
        <color theme="1"/>
        <rFont val="Calibri"/>
        <family val="2"/>
        <scheme val="minor"/>
      </rPr>
      <t>aerob</t>
    </r>
    <r>
      <rPr>
        <sz val="11"/>
        <color theme="1"/>
        <rFont val="Calibri"/>
        <family val="2"/>
        <scheme val="minor"/>
      </rPr>
      <t xml:space="preserve"> = </t>
    </r>
  </si>
  <si>
    <r>
      <t>g N-NO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/g X</t>
    </r>
    <r>
      <rPr>
        <vertAlign val="subscript"/>
        <sz val="11"/>
        <color theme="1"/>
        <rFont val="Calibri"/>
        <family val="2"/>
        <scheme val="minor"/>
      </rPr>
      <t>BH</t>
    </r>
    <r>
      <rPr>
        <sz val="11"/>
        <color theme="1"/>
        <rFont val="Calibri"/>
        <family val="2"/>
        <scheme val="minor"/>
      </rPr>
      <t>.d</t>
    </r>
  </si>
  <si>
    <r>
      <t>R</t>
    </r>
    <r>
      <rPr>
        <vertAlign val="subscript"/>
        <sz val="11"/>
        <color theme="1"/>
        <rFont val="Calibri"/>
        <family val="2"/>
        <scheme val="minor"/>
      </rPr>
      <t>potencial</t>
    </r>
    <r>
      <rPr>
        <sz val="11"/>
        <color theme="1"/>
        <rFont val="Calibri"/>
        <family val="2"/>
        <scheme val="minor"/>
      </rPr>
      <t>NOx =</t>
    </r>
  </si>
  <si>
    <r>
      <t>S</t>
    </r>
    <r>
      <rPr>
        <vertAlign val="subscript"/>
        <sz val="11"/>
        <color theme="1"/>
        <rFont val="Calibri"/>
        <family val="2"/>
        <scheme val="minor"/>
      </rPr>
      <t>ALCanox</t>
    </r>
    <r>
      <rPr>
        <sz val="11"/>
        <color theme="1"/>
        <rFont val="Calibri"/>
        <family val="2"/>
        <scheme val="minor"/>
      </rPr>
      <t xml:space="preserve"> =</t>
    </r>
  </si>
  <si>
    <r>
      <t>Mol/m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</si>
  <si>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X</t>
    </r>
    <r>
      <rPr>
        <vertAlign val="subscript"/>
        <sz val="11"/>
        <color theme="1"/>
        <rFont val="Calibri"/>
        <family val="2"/>
        <scheme val="minor"/>
      </rPr>
      <t>BAaerob</t>
    </r>
    <r>
      <rPr>
        <sz val="11"/>
        <color theme="1"/>
        <rFont val="Calibri"/>
        <family val="2"/>
        <scheme val="minor"/>
      </rPr>
      <t xml:space="preserve"> =</t>
    </r>
  </si>
  <si>
    <r>
      <t>OL</t>
    </r>
    <r>
      <rPr>
        <vertAlign val="subscript"/>
        <sz val="11"/>
        <color theme="1"/>
        <rFont val="Calibri"/>
        <family val="2"/>
        <scheme val="minor"/>
      </rPr>
      <t>DESN</t>
    </r>
    <r>
      <rPr>
        <sz val="11"/>
        <color theme="1"/>
        <rFont val="Calibri"/>
        <family val="2"/>
        <scheme val="minor"/>
      </rPr>
      <t xml:space="preserve"> = </t>
    </r>
  </si>
  <si>
    <r>
      <t>X</t>
    </r>
    <r>
      <rPr>
        <vertAlign val="subscript"/>
        <sz val="11"/>
        <color theme="1"/>
        <rFont val="Calibri"/>
        <family val="2"/>
        <scheme val="minor"/>
      </rPr>
      <t>DHAaerob</t>
    </r>
    <r>
      <rPr>
        <sz val="11"/>
        <color theme="1"/>
        <rFont val="Calibri"/>
        <family val="2"/>
        <scheme val="minor"/>
      </rPr>
      <t xml:space="preserve"> =</t>
    </r>
  </si>
  <si>
    <r>
      <rPr>
        <sz val="11"/>
        <color theme="1"/>
        <rFont val="Symbol"/>
        <family val="1"/>
        <charset val="2"/>
      </rPr>
      <t>m</t>
    </r>
    <r>
      <rPr>
        <vertAlign val="subscript"/>
        <sz val="11"/>
        <color theme="1"/>
        <rFont val="Calibri"/>
        <family val="2"/>
        <scheme val="minor"/>
      </rPr>
      <t>Lodo</t>
    </r>
    <r>
      <rPr>
        <sz val="11"/>
        <color theme="1"/>
        <rFont val="Calibri"/>
        <family val="2"/>
        <scheme val="minor"/>
      </rPr>
      <t xml:space="preserve"> =</t>
    </r>
  </si>
  <si>
    <r>
      <t>X</t>
    </r>
    <r>
      <rPr>
        <vertAlign val="sub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= </t>
    </r>
  </si>
  <si>
    <r>
      <t>P</t>
    </r>
    <r>
      <rPr>
        <vertAlign val="subscript"/>
        <sz val="11"/>
        <color theme="1"/>
        <rFont val="Calibri"/>
        <family val="2"/>
        <scheme val="minor"/>
      </rPr>
      <t>mistura</t>
    </r>
    <r>
      <rPr>
        <sz val="11"/>
        <color theme="1"/>
        <rFont val="Calibri"/>
        <family val="2"/>
        <scheme val="minor"/>
      </rPr>
      <t xml:space="preserve"> = </t>
    </r>
  </si>
  <si>
    <r>
      <t>P</t>
    </r>
    <r>
      <rPr>
        <vertAlign val="subscript"/>
        <sz val="11"/>
        <color theme="1"/>
        <rFont val="Calibri"/>
        <family val="2"/>
        <scheme val="minor"/>
      </rPr>
      <t>mistura</t>
    </r>
    <r>
      <rPr>
        <sz val="11"/>
        <color theme="1"/>
        <rFont val="Calibri"/>
        <family val="2"/>
        <scheme val="minor"/>
      </rPr>
      <t xml:space="preserve"> /V</t>
    </r>
    <r>
      <rPr>
        <vertAlign val="subscript"/>
        <sz val="11"/>
        <color theme="1"/>
        <rFont val="Calibri"/>
        <family val="2"/>
        <scheme val="minor"/>
      </rPr>
      <t>anox</t>
    </r>
    <r>
      <rPr>
        <sz val="11"/>
        <color theme="1"/>
        <rFont val="Calibri"/>
        <family val="2"/>
        <scheme val="minor"/>
      </rPr>
      <t xml:space="preserve"> = </t>
    </r>
  </si>
  <si>
    <r>
      <t>W/m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</si>
  <si>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CO</t>
    </r>
    <r>
      <rPr>
        <vertAlign val="subscript"/>
        <sz val="11"/>
        <color theme="1"/>
        <rFont val="Calibri"/>
        <family val="2"/>
        <scheme val="minor"/>
      </rPr>
      <t>NITRIF</t>
    </r>
    <r>
      <rPr>
        <sz val="11"/>
        <color theme="1"/>
        <rFont val="Calibri"/>
        <family val="2"/>
        <scheme val="minor"/>
      </rPr>
      <t xml:space="preserve"> =</t>
    </r>
  </si>
  <si>
    <r>
      <t>Q</t>
    </r>
    <r>
      <rPr>
        <vertAlign val="subscript"/>
        <sz val="11"/>
        <color theme="1"/>
        <rFont val="Calibri"/>
        <family val="2"/>
        <scheme val="minor"/>
      </rPr>
      <t>ar</t>
    </r>
    <r>
      <rPr>
        <sz val="11"/>
        <color theme="1"/>
        <rFont val="Calibri"/>
        <family val="2"/>
        <scheme val="minor"/>
      </rPr>
      <t xml:space="preserve"> = </t>
    </r>
  </si>
  <si>
    <r>
      <rPr>
        <u/>
        <sz val="11"/>
        <color theme="1"/>
        <rFont val="Calibri"/>
        <family val="2"/>
        <scheme val="minor"/>
      </rPr>
      <t>Descarte da câmara de aeração</t>
    </r>
    <r>
      <rPr>
        <sz val="11"/>
        <color theme="1"/>
        <rFont val="Calibri"/>
        <family val="2"/>
        <scheme val="minor"/>
      </rPr>
      <t>:</t>
    </r>
  </si>
  <si>
    <r>
      <t>Q</t>
    </r>
    <r>
      <rPr>
        <vertAlign val="subscript"/>
        <sz val="11"/>
        <color theme="1"/>
        <rFont val="Calibri"/>
        <family val="2"/>
        <scheme val="minor"/>
      </rPr>
      <t>específica de ar</t>
    </r>
    <r>
      <rPr>
        <sz val="11"/>
        <color theme="1"/>
        <rFont val="Calibri"/>
        <family val="2"/>
        <scheme val="minor"/>
      </rPr>
      <t xml:space="preserve"> = </t>
    </r>
  </si>
  <si>
    <r>
      <rPr>
        <u/>
        <sz val="11"/>
        <color theme="1"/>
        <rFont val="Calibri"/>
        <family val="2"/>
        <scheme val="minor"/>
      </rPr>
      <t>Descarte do tanque de membranas</t>
    </r>
    <r>
      <rPr>
        <sz val="11"/>
        <color theme="1"/>
        <rFont val="Calibri"/>
        <family val="2"/>
        <scheme val="minor"/>
      </rPr>
      <t>:</t>
    </r>
  </si>
  <si>
    <r>
      <t>Q</t>
    </r>
    <r>
      <rPr>
        <vertAlign val="subscript"/>
        <sz val="11"/>
        <color theme="1"/>
        <rFont val="Calibri"/>
        <family val="2"/>
        <scheme val="minor"/>
      </rPr>
      <t>Lodo</t>
    </r>
    <r>
      <rPr>
        <sz val="11"/>
        <color theme="1"/>
        <rFont val="Calibri"/>
        <family val="2"/>
        <scheme val="minor"/>
      </rPr>
      <t xml:space="preserve"> =</t>
    </r>
  </si>
  <si>
    <r>
      <t>(O valor de H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deve estar entre 1 m e 5 m)</t>
    </r>
  </si>
  <si>
    <r>
      <t>X</t>
    </r>
    <r>
      <rPr>
        <vertAlign val="sub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=</t>
    </r>
  </si>
  <si>
    <t>Autor: Prof. Dr. José Carlos Mierzwa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</si>
</sst>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"/>
    <numFmt numFmtId="167" formatCode="0.0E+00"/>
  </numFmts>
  <fonts count="5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FFFF"/>
      <name val="Garamond"/>
      <family val="1"/>
    </font>
    <font>
      <sz val="14"/>
      <color rgb="FF000000"/>
      <name val="Garamond"/>
      <family val="1"/>
    </font>
    <font>
      <vertAlign val="subscript"/>
      <sz val="14"/>
      <color rgb="FF000000"/>
      <name val="Garamond"/>
      <family val="1"/>
    </font>
    <font>
      <sz val="18"/>
      <color rgb="FF000000"/>
      <name val="Garamond"/>
      <family val="1"/>
    </font>
    <font>
      <sz val="14"/>
      <color rgb="FF000000"/>
      <name val="Symbol"/>
      <family val="1"/>
      <charset val="2"/>
    </font>
    <font>
      <vertAlign val="superscript"/>
      <sz val="14"/>
      <color rgb="FF000000"/>
      <name val="Garamond"/>
      <family val="1"/>
    </font>
    <font>
      <b/>
      <sz val="16"/>
      <color theme="0"/>
      <name val="Garamond"/>
      <family val="1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rgb="FFFFFFFF"/>
      <name val="Garamond"/>
      <family val="1"/>
    </font>
    <font>
      <b/>
      <sz val="24"/>
      <color rgb="FFFFFFFF"/>
      <name val="Symbol"/>
      <family val="1"/>
      <charset val="2"/>
    </font>
    <font>
      <sz val="16"/>
      <color rgb="FF000000"/>
      <name val="Symbol"/>
      <family val="1"/>
      <charset val="2"/>
    </font>
    <font>
      <vertAlign val="subscript"/>
      <sz val="16"/>
      <color rgb="FF000000"/>
      <name val="Garamond"/>
      <family val="1"/>
    </font>
    <font>
      <sz val="16"/>
      <color rgb="FF000000"/>
      <name val="Garamond"/>
      <family val="1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Garamond"/>
      <family val="1"/>
    </font>
    <font>
      <b/>
      <sz val="18"/>
      <color rgb="FF000000"/>
      <name val="Garamond"/>
      <family val="1"/>
    </font>
    <font>
      <sz val="14"/>
      <color theme="1"/>
      <name val="Symbol"/>
      <family val="1"/>
      <charset val="2"/>
    </font>
    <font>
      <vertAlign val="subscript"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sz val="11"/>
      <color theme="1"/>
      <name val="Calibri"/>
      <family val="1"/>
      <charset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83992A"/>
        <bgColor indexed="64"/>
      </patternFill>
    </fill>
    <fill>
      <patternFill patternType="solid">
        <fgColor rgb="FFD9DECD"/>
        <bgColor indexed="64"/>
      </patternFill>
    </fill>
    <fill>
      <patternFill patternType="solid">
        <fgColor rgb="FFEDEFE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5">
    <xf numFmtId="0" fontId="0" fillId="0" borderId="0" xfId="0"/>
    <xf numFmtId="0" fontId="1" fillId="0" borderId="0" xfId="0" applyFont="1"/>
    <xf numFmtId="0" fontId="9" fillId="0" borderId="0" xfId="0" applyFont="1"/>
    <xf numFmtId="0" fontId="17" fillId="0" borderId="0" xfId="0" applyFont="1"/>
    <xf numFmtId="0" fontId="18" fillId="0" borderId="0" xfId="0" applyFont="1"/>
    <xf numFmtId="164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Protection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/>
    <xf numFmtId="0" fontId="6" fillId="7" borderId="4" xfId="0" applyFont="1" applyFill="1" applyBorder="1" applyAlignment="1" applyProtection="1">
      <alignment horizontal="center" vertical="center" wrapText="1" readingOrder="1"/>
    </xf>
    <xf numFmtId="0" fontId="3" fillId="7" borderId="4" xfId="0" applyFont="1" applyFill="1" applyBorder="1" applyAlignment="1" applyProtection="1">
      <alignment horizontal="left" vertical="center" wrapText="1" readingOrder="1"/>
    </xf>
    <xf numFmtId="0" fontId="3" fillId="5" borderId="4" xfId="0" applyFont="1" applyFill="1" applyBorder="1" applyAlignment="1" applyProtection="1">
      <alignment horizontal="center" vertical="center" wrapText="1" readingOrder="1"/>
    </xf>
    <xf numFmtId="0" fontId="3" fillId="5" borderId="4" xfId="0" applyFont="1" applyFill="1" applyBorder="1" applyAlignment="1" applyProtection="1">
      <alignment horizontal="left" vertical="center" wrapText="1" readingOrder="1"/>
    </xf>
    <xf numFmtId="0" fontId="3" fillId="7" borderId="4" xfId="0" applyFont="1" applyFill="1" applyBorder="1" applyAlignment="1" applyProtection="1">
      <alignment horizontal="center" vertical="center" wrapText="1" readingOrder="1"/>
    </xf>
    <xf numFmtId="0" fontId="6" fillId="5" borderId="4" xfId="0" applyFont="1" applyFill="1" applyBorder="1" applyAlignment="1" applyProtection="1">
      <alignment horizontal="center" vertical="center" wrapText="1" readingOrder="1"/>
    </xf>
    <xf numFmtId="0" fontId="10" fillId="0" borderId="0" xfId="0" applyFont="1" applyProtection="1"/>
    <xf numFmtId="0" fontId="8" fillId="6" borderId="4" xfId="0" applyFont="1" applyFill="1" applyBorder="1" applyAlignment="1" applyProtection="1">
      <alignment horizontal="center"/>
    </xf>
    <xf numFmtId="0" fontId="11" fillId="0" borderId="0" xfId="0" applyFont="1" applyProtection="1"/>
    <xf numFmtId="0" fontId="12" fillId="2" borderId="1" xfId="0" applyFont="1" applyFill="1" applyBorder="1" applyAlignment="1" applyProtection="1">
      <alignment horizontal="center" vertical="center" wrapText="1" readingOrder="1"/>
    </xf>
    <xf numFmtId="0" fontId="14" fillId="3" borderId="2" xfId="0" applyFont="1" applyFill="1" applyBorder="1" applyAlignment="1" applyProtection="1">
      <alignment horizontal="center" vertical="center" wrapText="1" readingOrder="1"/>
    </xf>
    <xf numFmtId="0" fontId="16" fillId="3" borderId="2" xfId="0" applyFont="1" applyFill="1" applyBorder="1" applyAlignment="1" applyProtection="1">
      <alignment horizontal="center" vertical="center" wrapText="1" readingOrder="1"/>
    </xf>
    <xf numFmtId="0" fontId="16" fillId="4" borderId="3" xfId="0" applyFont="1" applyFill="1" applyBorder="1" applyAlignment="1" applyProtection="1">
      <alignment horizontal="center" vertical="center" wrapText="1" readingOrder="1"/>
    </xf>
    <xf numFmtId="0" fontId="16" fillId="3" borderId="3" xfId="0" applyFont="1" applyFill="1" applyBorder="1" applyAlignment="1" applyProtection="1">
      <alignment horizontal="center" vertical="center" wrapText="1" readingOrder="1"/>
    </xf>
    <xf numFmtId="0" fontId="14" fillId="4" borderId="3" xfId="0" applyFont="1" applyFill="1" applyBorder="1" applyAlignment="1" applyProtection="1">
      <alignment horizontal="center" vertical="center" wrapText="1" readingOrder="1"/>
    </xf>
    <xf numFmtId="0" fontId="33" fillId="0" borderId="0" xfId="0" applyFont="1"/>
    <xf numFmtId="0" fontId="0" fillId="0" borderId="0" xfId="0" applyAlignment="1"/>
    <xf numFmtId="0" fontId="0" fillId="0" borderId="0" xfId="0" applyBorder="1" applyAlignment="1"/>
    <xf numFmtId="0" fontId="1" fillId="0" borderId="0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35" fillId="0" borderId="4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6" fillId="0" borderId="0" xfId="0" applyFont="1"/>
    <xf numFmtId="0" fontId="37" fillId="0" borderId="0" xfId="0" applyFont="1"/>
    <xf numFmtId="0" fontId="38" fillId="8" borderId="12" xfId="0" applyFont="1" applyFill="1" applyBorder="1" applyAlignment="1" applyProtection="1">
      <alignment horizontal="center" vertical="center"/>
    </xf>
    <xf numFmtId="0" fontId="38" fillId="8" borderId="13" xfId="0" applyFont="1" applyFill="1" applyBorder="1" applyAlignment="1" applyProtection="1">
      <alignment horizontal="center" vertical="center"/>
    </xf>
    <xf numFmtId="0" fontId="38" fillId="8" borderId="14" xfId="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center" vertical="center"/>
    </xf>
    <xf numFmtId="0" fontId="38" fillId="8" borderId="15" xfId="0" applyFont="1" applyFill="1" applyBorder="1" applyAlignment="1" applyProtection="1">
      <alignment horizontal="center"/>
    </xf>
    <xf numFmtId="0" fontId="38" fillId="8" borderId="0" xfId="0" applyFont="1" applyFill="1" applyBorder="1" applyAlignment="1" applyProtection="1">
      <alignment horizontal="center"/>
    </xf>
    <xf numFmtId="0" fontId="38" fillId="8" borderId="16" xfId="0" applyFont="1" applyFill="1" applyBorder="1" applyAlignment="1" applyProtection="1">
      <alignment horizontal="center" vertical="center"/>
    </xf>
    <xf numFmtId="0" fontId="38" fillId="8" borderId="15" xfId="0" applyFont="1" applyFill="1" applyBorder="1" applyAlignment="1" applyProtection="1">
      <alignment horizontal="center" vertical="center"/>
    </xf>
    <xf numFmtId="0" fontId="39" fillId="11" borderId="11" xfId="0" applyFont="1" applyFill="1" applyBorder="1" applyAlignment="1">
      <alignment horizontal="center"/>
    </xf>
    <xf numFmtId="11" fontId="37" fillId="8" borderId="0" xfId="0" applyNumberFormat="1" applyFont="1" applyFill="1" applyBorder="1" applyAlignment="1" applyProtection="1">
      <alignment horizontal="center"/>
    </xf>
    <xf numFmtId="2" fontId="39" fillId="11" borderId="11" xfId="0" applyNumberFormat="1" applyFont="1" applyFill="1" applyBorder="1" applyAlignment="1">
      <alignment horizontal="center"/>
    </xf>
    <xf numFmtId="0" fontId="38" fillId="8" borderId="17" xfId="0" applyFont="1" applyFill="1" applyBorder="1" applyAlignment="1" applyProtection="1">
      <alignment horizontal="center"/>
    </xf>
    <xf numFmtId="1" fontId="38" fillId="8" borderId="18" xfId="0" applyNumberFormat="1" applyFont="1" applyFill="1" applyBorder="1" applyAlignment="1" applyProtection="1">
      <alignment horizontal="center"/>
    </xf>
    <xf numFmtId="0" fontId="38" fillId="8" borderId="19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center"/>
    </xf>
    <xf numFmtId="0" fontId="37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/>
    <xf numFmtId="0" fontId="40" fillId="8" borderId="8" xfId="0" applyFont="1" applyFill="1" applyBorder="1"/>
    <xf numFmtId="165" fontId="39" fillId="9" borderId="11" xfId="0" applyNumberFormat="1" applyFont="1" applyFill="1" applyBorder="1" applyAlignment="1" applyProtection="1">
      <alignment horizontal="center"/>
      <protection locked="0"/>
    </xf>
    <xf numFmtId="0" fontId="40" fillId="8" borderId="10" xfId="0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 applyProtection="1">
      <alignment horizontal="center" vertical="center"/>
    </xf>
    <xf numFmtId="0" fontId="40" fillId="10" borderId="11" xfId="0" applyFont="1" applyFill="1" applyBorder="1" applyAlignment="1">
      <alignment horizontal="center"/>
    </xf>
    <xf numFmtId="165" fontId="40" fillId="10" borderId="11" xfId="0" applyNumberFormat="1" applyFont="1" applyFill="1" applyBorder="1" applyAlignment="1">
      <alignment horizontal="center"/>
    </xf>
    <xf numFmtId="0" fontId="40" fillId="12" borderId="8" xfId="0" applyFont="1" applyFill="1" applyBorder="1" applyAlignment="1" applyProtection="1">
      <alignment horizontal="center" vertical="center"/>
    </xf>
    <xf numFmtId="2" fontId="39" fillId="12" borderId="9" xfId="0" applyNumberFormat="1" applyFont="1" applyFill="1" applyBorder="1" applyAlignment="1" applyProtection="1">
      <alignment horizontal="center"/>
    </xf>
    <xf numFmtId="0" fontId="40" fillId="12" borderId="10" xfId="0" applyFont="1" applyFill="1" applyBorder="1" applyAlignment="1" applyProtection="1">
      <alignment horizontal="center" vertical="center"/>
    </xf>
    <xf numFmtId="0" fontId="40" fillId="8" borderId="8" xfId="0" applyFont="1" applyFill="1" applyBorder="1" applyAlignment="1">
      <alignment horizontal="center"/>
    </xf>
    <xf numFmtId="2" fontId="40" fillId="10" borderId="11" xfId="0" applyNumberFormat="1" applyFont="1" applyFill="1" applyBorder="1" applyAlignment="1">
      <alignment horizontal="center"/>
    </xf>
    <xf numFmtId="0" fontId="37" fillId="0" borderId="0" xfId="0" applyFont="1" applyBorder="1"/>
    <xf numFmtId="0" fontId="40" fillId="8" borderId="11" xfId="0" applyFont="1" applyFill="1" applyBorder="1" applyAlignment="1">
      <alignment horizontal="center"/>
    </xf>
    <xf numFmtId="1" fontId="39" fillId="9" borderId="11" xfId="0" applyNumberFormat="1" applyFont="1" applyFill="1" applyBorder="1" applyAlignment="1" applyProtection="1">
      <alignment horizontal="center"/>
      <protection locked="0"/>
    </xf>
    <xf numFmtId="0" fontId="40" fillId="8" borderId="21" xfId="0" applyFont="1" applyFill="1" applyBorder="1" applyAlignment="1" applyProtection="1">
      <alignment horizontal="center" vertical="center"/>
    </xf>
    <xf numFmtId="0" fontId="38" fillId="0" borderId="0" xfId="0" applyFont="1"/>
    <xf numFmtId="0" fontId="40" fillId="8" borderId="12" xfId="0" applyFont="1" applyFill="1" applyBorder="1"/>
    <xf numFmtId="0" fontId="40" fillId="8" borderId="14" xfId="0" applyFont="1" applyFill="1" applyBorder="1" applyAlignment="1">
      <alignment horizontal="center"/>
    </xf>
    <xf numFmtId="1" fontId="37" fillId="0" borderId="0" xfId="0" applyNumberFormat="1" applyFont="1"/>
    <xf numFmtId="0" fontId="40" fillId="8" borderId="12" xfId="0" applyFont="1" applyFill="1" applyBorder="1" applyAlignment="1">
      <alignment horizontal="center"/>
    </xf>
    <xf numFmtId="0" fontId="38" fillId="8" borderId="12" xfId="0" applyFont="1" applyFill="1" applyBorder="1" applyAlignment="1" applyProtection="1">
      <alignment horizontal="center"/>
    </xf>
    <xf numFmtId="0" fontId="40" fillId="10" borderId="8" xfId="0" applyFont="1" applyFill="1" applyBorder="1" applyAlignment="1" applyProtection="1">
      <alignment horizontal="center"/>
    </xf>
    <xf numFmtId="1" fontId="40" fillId="10" borderId="9" xfId="0" applyNumberFormat="1" applyFont="1" applyFill="1" applyBorder="1" applyAlignment="1" applyProtection="1">
      <alignment horizontal="center"/>
    </xf>
    <xf numFmtId="0" fontId="40" fillId="10" borderId="9" xfId="0" applyFont="1" applyFill="1" applyBorder="1" applyAlignment="1" applyProtection="1">
      <alignment horizontal="center"/>
    </xf>
    <xf numFmtId="2" fontId="40" fillId="10" borderId="9" xfId="0" applyNumberFormat="1" applyFont="1" applyFill="1" applyBorder="1" applyAlignment="1" applyProtection="1">
      <alignment horizontal="center"/>
    </xf>
    <xf numFmtId="0" fontId="40" fillId="10" borderId="10" xfId="0" applyFont="1" applyFill="1" applyBorder="1" applyAlignment="1" applyProtection="1">
      <alignment horizontal="center"/>
    </xf>
    <xf numFmtId="0" fontId="38" fillId="8" borderId="11" xfId="0" applyFont="1" applyFill="1" applyBorder="1" applyAlignment="1" applyProtection="1">
      <alignment horizontal="center" vertical="center"/>
    </xf>
    <xf numFmtId="1" fontId="38" fillId="8" borderId="13" xfId="0" applyNumberFormat="1" applyFont="1" applyFill="1" applyBorder="1" applyAlignment="1" applyProtection="1">
      <alignment horizontal="center"/>
    </xf>
    <xf numFmtId="0" fontId="38" fillId="8" borderId="15" xfId="0" applyFont="1" applyFill="1" applyBorder="1" applyAlignment="1">
      <alignment horizontal="center"/>
    </xf>
    <xf numFmtId="1" fontId="38" fillId="8" borderId="0" xfId="0" applyNumberFormat="1" applyFont="1" applyFill="1" applyBorder="1" applyAlignment="1">
      <alignment horizontal="center"/>
    </xf>
    <xf numFmtId="2" fontId="38" fillId="8" borderId="21" xfId="0" applyNumberFormat="1" applyFont="1" applyFill="1" applyBorder="1" applyAlignment="1" applyProtection="1">
      <alignment horizontal="center"/>
    </xf>
    <xf numFmtId="2" fontId="38" fillId="8" borderId="21" xfId="0" applyNumberFormat="1" applyFont="1" applyFill="1" applyBorder="1" applyAlignment="1" applyProtection="1">
      <alignment horizontal="center" vertical="center"/>
    </xf>
    <xf numFmtId="2" fontId="38" fillId="8" borderId="21" xfId="0" applyNumberFormat="1" applyFont="1" applyFill="1" applyBorder="1" applyAlignment="1">
      <alignment horizontal="center" vertical="center"/>
    </xf>
    <xf numFmtId="2" fontId="38" fillId="8" borderId="0" xfId="0" applyNumberFormat="1" applyFont="1" applyFill="1" applyBorder="1" applyAlignment="1" applyProtection="1">
      <alignment horizontal="center"/>
    </xf>
    <xf numFmtId="0" fontId="38" fillId="8" borderId="16" xfId="0" applyFont="1" applyFill="1" applyBorder="1" applyAlignment="1" applyProtection="1">
      <alignment horizontal="center"/>
    </xf>
    <xf numFmtId="0" fontId="38" fillId="10" borderId="8" xfId="0" applyFont="1" applyFill="1" applyBorder="1" applyAlignment="1" applyProtection="1">
      <alignment horizontal="center" vertical="center"/>
    </xf>
    <xf numFmtId="2" fontId="38" fillId="10" borderId="11" xfId="0" applyNumberFormat="1" applyFont="1" applyFill="1" applyBorder="1" applyAlignment="1" applyProtection="1">
      <alignment horizontal="center" vertical="center"/>
    </xf>
    <xf numFmtId="0" fontId="38" fillId="10" borderId="10" xfId="0" applyFont="1" applyFill="1" applyBorder="1" applyAlignment="1" applyProtection="1">
      <alignment horizontal="center" vertical="center"/>
    </xf>
    <xf numFmtId="0" fontId="40" fillId="8" borderId="8" xfId="0" applyFont="1" applyFill="1" applyBorder="1" applyAlignment="1" applyProtection="1">
      <alignment horizontal="center" vertical="center"/>
    </xf>
    <xf numFmtId="0" fontId="40" fillId="8" borderId="9" xfId="0" applyFont="1" applyFill="1" applyBorder="1" applyAlignment="1" applyProtection="1">
      <alignment horizontal="center" vertical="center"/>
    </xf>
    <xf numFmtId="164" fontId="38" fillId="8" borderId="18" xfId="0" applyNumberFormat="1" applyFont="1" applyFill="1" applyBorder="1" applyAlignment="1" applyProtection="1">
      <alignment horizontal="center"/>
    </xf>
    <xf numFmtId="0" fontId="38" fillId="10" borderId="8" xfId="0" applyFont="1" applyFill="1" applyBorder="1" applyAlignment="1">
      <alignment horizontal="center"/>
    </xf>
    <xf numFmtId="165" fontId="38" fillId="10" borderId="11" xfId="0" applyNumberFormat="1" applyFont="1" applyFill="1" applyBorder="1" applyAlignment="1">
      <alignment horizontal="center"/>
    </xf>
    <xf numFmtId="0" fontId="38" fillId="10" borderId="11" xfId="0" applyFont="1" applyFill="1" applyBorder="1" applyAlignment="1">
      <alignment horizontal="center"/>
    </xf>
    <xf numFmtId="2" fontId="38" fillId="8" borderId="20" xfId="0" applyNumberFormat="1" applyFont="1" applyFill="1" applyBorder="1" applyAlignment="1" applyProtection="1">
      <alignment horizontal="center"/>
    </xf>
    <xf numFmtId="2" fontId="38" fillId="8" borderId="20" xfId="0" applyNumberFormat="1" applyFont="1" applyFill="1" applyBorder="1" applyAlignment="1" applyProtection="1">
      <alignment horizontal="center" vertical="center"/>
    </xf>
    <xf numFmtId="2" fontId="38" fillId="8" borderId="20" xfId="0" applyNumberFormat="1" applyFont="1" applyFill="1" applyBorder="1" applyAlignment="1">
      <alignment horizontal="center" vertical="center"/>
    </xf>
    <xf numFmtId="0" fontId="40" fillId="8" borderId="8" xfId="0" applyFont="1" applyFill="1" applyBorder="1" applyAlignment="1">
      <alignment horizontal="center" vertical="center"/>
    </xf>
    <xf numFmtId="0" fontId="40" fillId="8" borderId="9" xfId="0" applyFont="1" applyFill="1" applyBorder="1" applyAlignment="1">
      <alignment horizontal="center" vertical="center"/>
    </xf>
    <xf numFmtId="0" fontId="40" fillId="8" borderId="10" xfId="0" applyFont="1" applyFill="1" applyBorder="1" applyAlignment="1">
      <alignment horizontal="center" vertical="center"/>
    </xf>
    <xf numFmtId="2" fontId="40" fillId="10" borderId="9" xfId="0" applyNumberFormat="1" applyFont="1" applyFill="1" applyBorder="1" applyAlignment="1">
      <alignment horizontal="center"/>
    </xf>
    <xf numFmtId="0" fontId="40" fillId="10" borderId="10" xfId="0" applyFont="1" applyFill="1" applyBorder="1" applyAlignment="1" applyProtection="1">
      <alignment horizontal="center" vertical="center"/>
    </xf>
    <xf numFmtId="0" fontId="38" fillId="8" borderId="17" xfId="0" applyFont="1" applyFill="1" applyBorder="1" applyAlignment="1" applyProtection="1">
      <alignment horizontal="center" vertical="center"/>
    </xf>
    <xf numFmtId="1" fontId="38" fillId="8" borderId="22" xfId="0" applyNumberFormat="1" applyFont="1" applyFill="1" applyBorder="1" applyAlignment="1" applyProtection="1">
      <alignment horizontal="center" vertical="center"/>
    </xf>
    <xf numFmtId="1" fontId="38" fillId="8" borderId="22" xfId="0" applyNumberFormat="1" applyFont="1" applyFill="1" applyBorder="1" applyAlignment="1">
      <alignment horizontal="center" vertical="center"/>
    </xf>
    <xf numFmtId="0" fontId="38" fillId="8" borderId="19" xfId="0" applyFont="1" applyFill="1" applyBorder="1" applyAlignment="1" applyProtection="1">
      <alignment horizontal="center" vertical="center"/>
    </xf>
    <xf numFmtId="0" fontId="40" fillId="8" borderId="8" xfId="0" applyFont="1" applyFill="1" applyBorder="1" applyAlignment="1" applyProtection="1">
      <alignment horizontal="center"/>
    </xf>
    <xf numFmtId="2" fontId="40" fillId="8" borderId="9" xfId="0" applyNumberFormat="1" applyFont="1" applyFill="1" applyBorder="1" applyAlignment="1">
      <alignment horizontal="center"/>
    </xf>
    <xf numFmtId="0" fontId="40" fillId="8" borderId="10" xfId="0" applyFont="1" applyFill="1" applyBorder="1" applyAlignment="1">
      <alignment horizontal="center"/>
    </xf>
    <xf numFmtId="0" fontId="40" fillId="8" borderId="15" xfId="0" applyFont="1" applyFill="1" applyBorder="1" applyAlignment="1" applyProtection="1">
      <alignment horizontal="center"/>
    </xf>
    <xf numFmtId="0" fontId="40" fillId="8" borderId="16" xfId="0" applyFont="1" applyFill="1" applyBorder="1" applyAlignment="1" applyProtection="1">
      <alignment horizontal="center" vertical="center"/>
    </xf>
    <xf numFmtId="0" fontId="38" fillId="8" borderId="8" xfId="0" applyFont="1" applyFill="1" applyBorder="1" applyAlignment="1">
      <alignment horizontal="center" vertical="center"/>
    </xf>
    <xf numFmtId="165" fontId="38" fillId="8" borderId="9" xfId="0" applyNumberFormat="1" applyFont="1" applyFill="1" applyBorder="1" applyAlignment="1">
      <alignment horizontal="center"/>
    </xf>
    <xf numFmtId="0" fontId="38" fillId="8" borderId="10" xfId="0" applyFont="1" applyFill="1" applyBorder="1" applyAlignment="1">
      <alignment horizontal="center"/>
    </xf>
    <xf numFmtId="0" fontId="38" fillId="8" borderId="21" xfId="0" applyFont="1" applyFill="1" applyBorder="1" applyAlignment="1" applyProtection="1">
      <alignment horizontal="center" vertical="center"/>
    </xf>
    <xf numFmtId="1" fontId="38" fillId="8" borderId="21" xfId="0" applyNumberFormat="1" applyFont="1" applyFill="1" applyBorder="1" applyAlignment="1" applyProtection="1">
      <alignment horizontal="center" vertical="center"/>
    </xf>
    <xf numFmtId="1" fontId="38" fillId="8" borderId="21" xfId="0" applyNumberFormat="1" applyFont="1" applyFill="1" applyBorder="1" applyAlignment="1">
      <alignment horizontal="center" vertical="center"/>
    </xf>
    <xf numFmtId="0" fontId="38" fillId="8" borderId="8" xfId="0" applyFont="1" applyFill="1" applyBorder="1" applyAlignment="1">
      <alignment horizontal="center"/>
    </xf>
    <xf numFmtId="166" fontId="38" fillId="8" borderId="9" xfId="0" applyNumberFormat="1" applyFont="1" applyFill="1" applyBorder="1" applyAlignment="1">
      <alignment horizontal="center"/>
    </xf>
    <xf numFmtId="1" fontId="38" fillId="8" borderId="11" xfId="0" applyNumberFormat="1" applyFont="1" applyFill="1" applyBorder="1" applyAlignment="1">
      <alignment horizontal="center"/>
    </xf>
    <xf numFmtId="165" fontId="40" fillId="8" borderId="9" xfId="0" applyNumberFormat="1" applyFont="1" applyFill="1" applyBorder="1" applyAlignment="1">
      <alignment horizontal="center"/>
    </xf>
    <xf numFmtId="0" fontId="38" fillId="8" borderId="20" xfId="0" applyFont="1" applyFill="1" applyBorder="1" applyAlignment="1" applyProtection="1">
      <alignment horizontal="center"/>
    </xf>
    <xf numFmtId="0" fontId="38" fillId="8" borderId="20" xfId="0" applyFont="1" applyFill="1" applyBorder="1" applyAlignment="1" applyProtection="1">
      <alignment horizontal="center" vertical="center"/>
    </xf>
    <xf numFmtId="0" fontId="38" fillId="8" borderId="20" xfId="0" applyFont="1" applyFill="1" applyBorder="1" applyAlignment="1">
      <alignment horizontal="center"/>
    </xf>
    <xf numFmtId="165" fontId="38" fillId="8" borderId="20" xfId="0" applyNumberFormat="1" applyFont="1" applyFill="1" applyBorder="1" applyAlignment="1">
      <alignment horizontal="center"/>
    </xf>
    <xf numFmtId="0" fontId="40" fillId="0" borderId="0" xfId="0" applyFont="1"/>
    <xf numFmtId="0" fontId="40" fillId="8" borderId="22" xfId="0" applyFont="1" applyFill="1" applyBorder="1" applyAlignment="1">
      <alignment horizontal="center"/>
    </xf>
    <xf numFmtId="165" fontId="38" fillId="8" borderId="22" xfId="0" applyNumberFormat="1" applyFont="1" applyFill="1" applyBorder="1" applyAlignment="1">
      <alignment horizontal="center"/>
    </xf>
    <xf numFmtId="0" fontId="38" fillId="8" borderId="22" xfId="0" applyFont="1" applyFill="1" applyBorder="1" applyAlignment="1">
      <alignment horizontal="center"/>
    </xf>
    <xf numFmtId="0" fontId="40" fillId="10" borderId="17" xfId="0" applyFont="1" applyFill="1" applyBorder="1" applyAlignment="1" applyProtection="1">
      <alignment horizontal="center"/>
    </xf>
    <xf numFmtId="2" fontId="40" fillId="10" borderId="22" xfId="0" applyNumberFormat="1" applyFont="1" applyFill="1" applyBorder="1" applyAlignment="1" applyProtection="1">
      <alignment horizontal="center"/>
    </xf>
    <xf numFmtId="2" fontId="40" fillId="10" borderId="22" xfId="0" applyNumberFormat="1" applyFont="1" applyFill="1" applyBorder="1" applyAlignment="1" applyProtection="1">
      <alignment horizontal="center" vertical="center"/>
    </xf>
    <xf numFmtId="2" fontId="40" fillId="10" borderId="22" xfId="0" applyNumberFormat="1" applyFont="1" applyFill="1" applyBorder="1" applyAlignment="1">
      <alignment horizontal="center" vertical="center"/>
    </xf>
    <xf numFmtId="0" fontId="40" fillId="10" borderId="19" xfId="0" applyFont="1" applyFill="1" applyBorder="1" applyAlignment="1" applyProtection="1">
      <alignment horizontal="center" vertical="center"/>
    </xf>
    <xf numFmtId="0" fontId="40" fillId="13" borderId="8" xfId="0" applyFont="1" applyFill="1" applyBorder="1" applyAlignment="1">
      <alignment horizontal="center" vertical="center"/>
    </xf>
    <xf numFmtId="165" fontId="39" fillId="13" borderId="9" xfId="0" applyNumberFormat="1" applyFont="1" applyFill="1" applyBorder="1" applyAlignment="1">
      <alignment horizontal="center" vertical="center"/>
    </xf>
    <xf numFmtId="0" fontId="40" fillId="13" borderId="10" xfId="0" applyFont="1" applyFill="1" applyBorder="1" applyAlignment="1">
      <alignment horizontal="center" vertical="center"/>
    </xf>
    <xf numFmtId="0" fontId="39" fillId="8" borderId="11" xfId="0" applyFont="1" applyFill="1" applyBorder="1" applyAlignment="1">
      <alignment horizontal="center"/>
    </xf>
    <xf numFmtId="0" fontId="40" fillId="13" borderId="8" xfId="0" applyFont="1" applyFill="1" applyBorder="1" applyAlignment="1">
      <alignment horizontal="center"/>
    </xf>
    <xf numFmtId="1" fontId="40" fillId="13" borderId="9" xfId="0" applyNumberFormat="1" applyFont="1" applyFill="1" applyBorder="1" applyAlignment="1">
      <alignment horizontal="center"/>
    </xf>
    <xf numFmtId="0" fontId="40" fillId="13" borderId="10" xfId="0" applyFont="1" applyFill="1" applyBorder="1" applyAlignment="1">
      <alignment horizontal="center"/>
    </xf>
    <xf numFmtId="1" fontId="39" fillId="8" borderId="11" xfId="0" applyNumberFormat="1" applyFont="1" applyFill="1" applyBorder="1" applyAlignment="1">
      <alignment horizontal="center"/>
    </xf>
    <xf numFmtId="0" fontId="39" fillId="13" borderId="8" xfId="0" applyFont="1" applyFill="1" applyBorder="1" applyAlignment="1">
      <alignment horizontal="center"/>
    </xf>
    <xf numFmtId="165" fontId="39" fillId="13" borderId="9" xfId="0" applyNumberFormat="1" applyFont="1" applyFill="1" applyBorder="1" applyAlignment="1">
      <alignment horizontal="center"/>
    </xf>
    <xf numFmtId="0" fontId="39" fillId="13" borderId="10" xfId="0" applyFont="1" applyFill="1" applyBorder="1" applyAlignment="1">
      <alignment horizontal="center"/>
    </xf>
    <xf numFmtId="0" fontId="43" fillId="0" borderId="0" xfId="0" applyFont="1"/>
    <xf numFmtId="0" fontId="44" fillId="0" borderId="0" xfId="0" applyFont="1"/>
    <xf numFmtId="0" fontId="45" fillId="8" borderId="8" xfId="0" applyFont="1" applyFill="1" applyBorder="1" applyAlignment="1" applyProtection="1">
      <alignment horizontal="center" vertical="center"/>
    </xf>
    <xf numFmtId="11" fontId="45" fillId="9" borderId="11" xfId="0" applyNumberFormat="1" applyFont="1" applyFill="1" applyBorder="1" applyAlignment="1" applyProtection="1">
      <alignment horizontal="center" vertical="center"/>
      <protection locked="0"/>
    </xf>
    <xf numFmtId="0" fontId="45" fillId="8" borderId="10" xfId="0" applyFont="1" applyFill="1" applyBorder="1" applyAlignment="1" applyProtection="1">
      <alignment horizontal="center" vertical="center"/>
    </xf>
    <xf numFmtId="0" fontId="45" fillId="8" borderId="8" xfId="0" applyFont="1" applyFill="1" applyBorder="1" applyAlignment="1" applyProtection="1">
      <alignment horizontal="center"/>
    </xf>
    <xf numFmtId="0" fontId="45" fillId="9" borderId="11" xfId="0" applyFont="1" applyFill="1" applyBorder="1" applyAlignment="1" applyProtection="1">
      <alignment horizontal="center"/>
      <protection locked="0"/>
    </xf>
    <xf numFmtId="0" fontId="44" fillId="8" borderId="8" xfId="0" applyFont="1" applyFill="1" applyBorder="1" applyAlignment="1" applyProtection="1">
      <alignment horizontal="center"/>
    </xf>
    <xf numFmtId="2" fontId="44" fillId="9" borderId="11" xfId="0" applyNumberFormat="1" applyFont="1" applyFill="1" applyBorder="1" applyAlignment="1" applyProtection="1">
      <alignment horizontal="center"/>
      <protection locked="0"/>
    </xf>
    <xf numFmtId="2" fontId="46" fillId="11" borderId="11" xfId="0" applyNumberFormat="1" applyFont="1" applyFill="1" applyBorder="1" applyAlignment="1">
      <alignment horizontal="center"/>
    </xf>
    <xf numFmtId="0" fontId="44" fillId="8" borderId="11" xfId="0" applyFont="1" applyFill="1" applyBorder="1" applyAlignment="1">
      <alignment horizontal="center"/>
    </xf>
    <xf numFmtId="165" fontId="44" fillId="9" borderId="11" xfId="0" applyNumberFormat="1" applyFont="1" applyFill="1" applyBorder="1" applyAlignment="1" applyProtection="1">
      <alignment horizontal="center"/>
      <protection locked="0"/>
    </xf>
    <xf numFmtId="0" fontId="45" fillId="8" borderId="11" xfId="0" applyFont="1" applyFill="1" applyBorder="1" applyAlignment="1" applyProtection="1">
      <alignment horizontal="center" vertical="center"/>
    </xf>
    <xf numFmtId="0" fontId="46" fillId="0" borderId="15" xfId="0" applyFont="1" applyBorder="1" applyAlignment="1"/>
    <xf numFmtId="0" fontId="44" fillId="0" borderId="0" xfId="0" applyFont="1" applyAlignment="1"/>
    <xf numFmtId="0" fontId="47" fillId="12" borderId="8" xfId="0" applyFont="1" applyFill="1" applyBorder="1" applyAlignment="1" applyProtection="1">
      <alignment horizontal="center" vertical="center"/>
    </xf>
    <xf numFmtId="11" fontId="46" fillId="12" borderId="11" xfId="0" applyNumberFormat="1" applyFont="1" applyFill="1" applyBorder="1" applyAlignment="1" applyProtection="1">
      <alignment horizontal="center"/>
    </xf>
    <xf numFmtId="0" fontId="47" fillId="12" borderId="10" xfId="0" applyFont="1" applyFill="1" applyBorder="1" applyAlignment="1" applyProtection="1">
      <alignment horizontal="center" vertical="center"/>
    </xf>
    <xf numFmtId="0" fontId="44" fillId="10" borderId="11" xfId="0" applyFont="1" applyFill="1" applyBorder="1" applyAlignment="1">
      <alignment horizontal="center"/>
    </xf>
    <xf numFmtId="165" fontId="44" fillId="10" borderId="11" xfId="0" applyNumberFormat="1" applyFont="1" applyFill="1" applyBorder="1" applyAlignment="1">
      <alignment horizontal="center"/>
    </xf>
    <xf numFmtId="2" fontId="44" fillId="10" borderId="11" xfId="0" applyNumberFormat="1" applyFont="1" applyFill="1" applyBorder="1" applyAlignment="1">
      <alignment horizontal="center"/>
    </xf>
    <xf numFmtId="0" fontId="44" fillId="0" borderId="0" xfId="0" applyFont="1" applyBorder="1"/>
    <xf numFmtId="0" fontId="48" fillId="0" borderId="0" xfId="0" applyFont="1" applyAlignment="1">
      <alignment vertical="center"/>
    </xf>
    <xf numFmtId="0" fontId="48" fillId="0" borderId="0" xfId="0" applyFont="1" applyAlignment="1"/>
    <xf numFmtId="0" fontId="45" fillId="0" borderId="0" xfId="0" applyFont="1" applyBorder="1" applyAlignment="1">
      <alignment horizontal="center" vertical="center"/>
    </xf>
    <xf numFmtId="1" fontId="4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9" borderId="11" xfId="0" applyFont="1" applyFill="1" applyBorder="1" applyAlignment="1" applyProtection="1">
      <alignment horizontal="center" vertical="center"/>
      <protection locked="0"/>
    </xf>
    <xf numFmtId="0" fontId="47" fillId="8" borderId="8" xfId="0" applyFont="1" applyFill="1" applyBorder="1" applyAlignment="1" applyProtection="1">
      <alignment horizontal="center" vertical="center"/>
    </xf>
    <xf numFmtId="0" fontId="47" fillId="8" borderId="11" xfId="0" applyFont="1" applyFill="1" applyBorder="1" applyAlignment="1" applyProtection="1">
      <alignment horizontal="center" vertical="center"/>
    </xf>
    <xf numFmtId="0" fontId="47" fillId="8" borderId="10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center" vertical="center"/>
    </xf>
    <xf numFmtId="0" fontId="44" fillId="0" borderId="0" xfId="0" applyFont="1" applyProtection="1"/>
    <xf numFmtId="0" fontId="44" fillId="10" borderId="8" xfId="0" applyFont="1" applyFill="1" applyBorder="1" applyAlignment="1" applyProtection="1">
      <alignment horizontal="center"/>
    </xf>
    <xf numFmtId="2" fontId="44" fillId="10" borderId="11" xfId="0" applyNumberFormat="1" applyFont="1" applyFill="1" applyBorder="1" applyAlignment="1" applyProtection="1">
      <alignment horizontal="center" vertical="center"/>
    </xf>
    <xf numFmtId="0" fontId="45" fillId="10" borderId="10" xfId="0" applyFont="1" applyFill="1" applyBorder="1" applyAlignment="1" applyProtection="1">
      <alignment horizontal="center" vertical="center"/>
    </xf>
    <xf numFmtId="0" fontId="44" fillId="0" borderId="0" xfId="0" applyFont="1" applyBorder="1" applyAlignment="1">
      <alignment vertical="center"/>
    </xf>
    <xf numFmtId="0" fontId="45" fillId="10" borderId="8" xfId="0" applyFont="1" applyFill="1" applyBorder="1" applyAlignment="1" applyProtection="1">
      <alignment horizontal="center" vertical="center"/>
    </xf>
    <xf numFmtId="167" fontId="45" fillId="10" borderId="11" xfId="0" applyNumberFormat="1" applyFont="1" applyFill="1" applyBorder="1" applyAlignment="1" applyProtection="1">
      <alignment horizontal="center" vertical="center"/>
    </xf>
    <xf numFmtId="4" fontId="47" fillId="10" borderId="11" xfId="0" applyNumberFormat="1" applyFont="1" applyFill="1" applyBorder="1" applyAlignment="1" applyProtection="1">
      <alignment horizontal="center" vertical="center"/>
    </xf>
    <xf numFmtId="0" fontId="44" fillId="0" borderId="0" xfId="0" applyFont="1" applyBorder="1" applyAlignment="1">
      <alignment horizontal="center"/>
    </xf>
    <xf numFmtId="0" fontId="45" fillId="10" borderId="21" xfId="0" applyFont="1" applyFill="1" applyBorder="1" applyAlignment="1" applyProtection="1">
      <alignment horizontal="center" vertical="center"/>
    </xf>
    <xf numFmtId="1" fontId="45" fillId="10" borderId="21" xfId="0" applyNumberFormat="1" applyFont="1" applyFill="1" applyBorder="1" applyAlignment="1" applyProtection="1">
      <alignment horizontal="center" vertical="center"/>
    </xf>
    <xf numFmtId="0" fontId="45" fillId="10" borderId="16" xfId="0" applyFont="1" applyFill="1" applyBorder="1" applyAlignment="1" applyProtection="1">
      <alignment horizontal="center" vertical="center"/>
    </xf>
    <xf numFmtId="0" fontId="44" fillId="10" borderId="20" xfId="0" applyFont="1" applyFill="1" applyBorder="1" applyAlignment="1" applyProtection="1">
      <alignment horizontal="center"/>
    </xf>
    <xf numFmtId="2" fontId="44" fillId="10" borderId="20" xfId="0" applyNumberFormat="1" applyFont="1" applyFill="1" applyBorder="1" applyAlignment="1" applyProtection="1">
      <alignment horizontal="center" vertical="center"/>
    </xf>
    <xf numFmtId="0" fontId="45" fillId="10" borderId="20" xfId="0" applyFont="1" applyFill="1" applyBorder="1" applyAlignment="1" applyProtection="1">
      <alignment horizontal="center" vertical="center"/>
    </xf>
    <xf numFmtId="1" fontId="45" fillId="10" borderId="20" xfId="0" applyNumberFormat="1" applyFont="1" applyFill="1" applyBorder="1" applyAlignment="1" applyProtection="1">
      <alignment horizontal="center" vertical="center"/>
    </xf>
    <xf numFmtId="0" fontId="44" fillId="10" borderId="11" xfId="0" applyFont="1" applyFill="1" applyBorder="1" applyAlignment="1" applyProtection="1">
      <alignment horizontal="center"/>
    </xf>
    <xf numFmtId="1" fontId="44" fillId="10" borderId="11" xfId="0" applyNumberFormat="1" applyFont="1" applyFill="1" applyBorder="1" applyAlignment="1">
      <alignment horizontal="center"/>
    </xf>
    <xf numFmtId="2" fontId="44" fillId="10" borderId="22" xfId="0" applyNumberFormat="1" applyFont="1" applyFill="1" applyBorder="1" applyAlignment="1" applyProtection="1">
      <alignment horizontal="center"/>
    </xf>
    <xf numFmtId="2" fontId="44" fillId="10" borderId="11" xfId="0" applyNumberFormat="1" applyFont="1" applyFill="1" applyBorder="1" applyAlignment="1" applyProtection="1">
      <alignment horizontal="center"/>
    </xf>
    <xf numFmtId="0" fontId="46" fillId="0" borderId="0" xfId="0" applyFont="1"/>
    <xf numFmtId="0" fontId="45" fillId="10" borderId="15" xfId="0" applyFont="1" applyFill="1" applyBorder="1" applyAlignment="1" applyProtection="1">
      <alignment horizontal="center" vertical="center"/>
    </xf>
    <xf numFmtId="2" fontId="44" fillId="10" borderId="20" xfId="0" applyNumberFormat="1" applyFont="1" applyFill="1" applyBorder="1" applyAlignment="1" applyProtection="1">
      <alignment horizontal="center"/>
    </xf>
    <xf numFmtId="0" fontId="44" fillId="10" borderId="10" xfId="0" applyFont="1" applyFill="1" applyBorder="1" applyAlignment="1">
      <alignment horizontal="center"/>
    </xf>
    <xf numFmtId="0" fontId="44" fillId="10" borderId="8" xfId="0" applyFont="1" applyFill="1" applyBorder="1" applyAlignment="1">
      <alignment horizontal="center"/>
    </xf>
    <xf numFmtId="0" fontId="47" fillId="13" borderId="8" xfId="0" applyFont="1" applyFill="1" applyBorder="1" applyAlignment="1" applyProtection="1">
      <alignment horizontal="center" vertical="center"/>
    </xf>
    <xf numFmtId="11" fontId="46" fillId="13" borderId="11" xfId="0" applyNumberFormat="1" applyFont="1" applyFill="1" applyBorder="1" applyAlignment="1" applyProtection="1">
      <alignment horizontal="center" vertical="center"/>
    </xf>
    <xf numFmtId="0" fontId="47" fillId="13" borderId="10" xfId="0" applyFont="1" applyFill="1" applyBorder="1" applyAlignment="1" applyProtection="1">
      <alignment horizontal="center" vertical="center"/>
    </xf>
    <xf numFmtId="0" fontId="49" fillId="13" borderId="11" xfId="0" applyFont="1" applyFill="1" applyBorder="1" applyAlignment="1">
      <alignment horizontal="center"/>
    </xf>
    <xf numFmtId="1" fontId="49" fillId="13" borderId="11" xfId="0" applyNumberFormat="1" applyFont="1" applyFill="1" applyBorder="1" applyAlignment="1">
      <alignment horizontal="center"/>
    </xf>
    <xf numFmtId="0" fontId="46" fillId="9" borderId="11" xfId="0" applyFont="1" applyFill="1" applyBorder="1" applyAlignment="1" applyProtection="1">
      <alignment horizontal="center"/>
      <protection locked="0"/>
    </xf>
    <xf numFmtId="0" fontId="49" fillId="13" borderId="21" xfId="0" applyFont="1" applyFill="1" applyBorder="1" applyAlignment="1">
      <alignment horizontal="center"/>
    </xf>
    <xf numFmtId="1" fontId="49" fillId="13" borderId="21" xfId="0" applyNumberFormat="1" applyFont="1" applyFill="1" applyBorder="1" applyAlignment="1">
      <alignment horizontal="center"/>
    </xf>
    <xf numFmtId="2" fontId="1" fillId="9" borderId="11" xfId="0" applyNumberFormat="1" applyFont="1" applyFill="1" applyBorder="1" applyAlignment="1" applyProtection="1">
      <alignment horizontal="center"/>
      <protection locked="0"/>
    </xf>
    <xf numFmtId="0" fontId="2" fillId="6" borderId="4" xfId="0" applyFont="1" applyFill="1" applyBorder="1" applyAlignment="1" applyProtection="1">
      <alignment horizontal="center" vertical="center" wrapText="1" readingOrder="1"/>
    </xf>
    <xf numFmtId="0" fontId="20" fillId="7" borderId="5" xfId="0" applyFont="1" applyFill="1" applyBorder="1" applyAlignment="1" applyProtection="1">
      <alignment horizontal="center" vertical="center" wrapText="1" readingOrder="1"/>
    </xf>
    <xf numFmtId="0" fontId="20" fillId="7" borderId="6" xfId="0" applyFont="1" applyFill="1" applyBorder="1" applyAlignment="1" applyProtection="1">
      <alignment horizontal="center" vertical="center" wrapText="1" readingOrder="1"/>
    </xf>
    <xf numFmtId="0" fontId="20" fillId="7" borderId="7" xfId="0" applyFont="1" applyFill="1" applyBorder="1" applyAlignment="1" applyProtection="1">
      <alignment horizontal="center" vertical="center" wrapText="1" readingOrder="1"/>
    </xf>
    <xf numFmtId="0" fontId="20" fillId="5" borderId="5" xfId="0" applyFont="1" applyFill="1" applyBorder="1" applyAlignment="1" applyProtection="1">
      <alignment horizontal="center" vertical="center" wrapText="1" readingOrder="1"/>
    </xf>
    <xf numFmtId="0" fontId="20" fillId="5" borderId="6" xfId="0" applyFont="1" applyFill="1" applyBorder="1" applyAlignment="1" applyProtection="1">
      <alignment horizontal="center" vertical="center" wrapText="1" readingOrder="1"/>
    </xf>
    <xf numFmtId="0" fontId="20" fillId="5" borderId="7" xfId="0" applyFont="1" applyFill="1" applyBorder="1" applyAlignment="1" applyProtection="1">
      <alignment horizontal="center" vertical="center" wrapText="1" readingOrder="1"/>
    </xf>
    <xf numFmtId="0" fontId="29" fillId="0" borderId="6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5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46" fillId="8" borderId="8" xfId="0" applyFont="1" applyFill="1" applyBorder="1" applyAlignment="1">
      <alignment horizontal="center"/>
    </xf>
    <xf numFmtId="0" fontId="46" fillId="8" borderId="9" xfId="0" applyFont="1" applyFill="1" applyBorder="1" applyAlignment="1">
      <alignment horizontal="center"/>
    </xf>
    <xf numFmtId="0" fontId="44" fillId="14" borderId="12" xfId="0" applyFont="1" applyFill="1" applyBorder="1" applyAlignment="1">
      <alignment horizontal="left" wrapText="1"/>
    </xf>
    <xf numFmtId="0" fontId="44" fillId="14" borderId="13" xfId="0" applyFont="1" applyFill="1" applyBorder="1" applyAlignment="1">
      <alignment horizontal="left" wrapText="1"/>
    </xf>
    <xf numFmtId="0" fontId="44" fillId="14" borderId="14" xfId="0" applyFont="1" applyFill="1" applyBorder="1" applyAlignment="1">
      <alignment horizontal="left" wrapText="1"/>
    </xf>
    <xf numFmtId="0" fontId="44" fillId="14" borderId="15" xfId="0" applyFont="1" applyFill="1" applyBorder="1" applyAlignment="1">
      <alignment horizontal="left" wrapText="1"/>
    </xf>
    <xf numFmtId="0" fontId="44" fillId="14" borderId="0" xfId="0" applyFont="1" applyFill="1" applyBorder="1" applyAlignment="1">
      <alignment horizontal="left" wrapText="1"/>
    </xf>
    <xf numFmtId="0" fontId="44" fillId="14" borderId="16" xfId="0" applyFont="1" applyFill="1" applyBorder="1" applyAlignment="1">
      <alignment horizontal="left" wrapText="1"/>
    </xf>
    <xf numFmtId="0" fontId="44" fillId="14" borderId="17" xfId="0" applyFont="1" applyFill="1" applyBorder="1" applyAlignment="1">
      <alignment horizontal="left" wrapText="1"/>
    </xf>
    <xf numFmtId="0" fontId="44" fillId="14" borderId="18" xfId="0" applyFont="1" applyFill="1" applyBorder="1" applyAlignment="1">
      <alignment horizontal="left" wrapText="1"/>
    </xf>
    <xf numFmtId="0" fontId="44" fillId="14" borderId="19" xfId="0" applyFont="1" applyFill="1" applyBorder="1" applyAlignment="1">
      <alignment horizontal="left" wrapText="1"/>
    </xf>
    <xf numFmtId="0" fontId="45" fillId="9" borderId="8" xfId="0" applyFont="1" applyFill="1" applyBorder="1" applyAlignment="1" applyProtection="1">
      <alignment horizontal="center" vertical="center"/>
      <protection locked="0"/>
    </xf>
    <xf numFmtId="0" fontId="45" fillId="9" borderId="9" xfId="0" applyFont="1" applyFill="1" applyBorder="1" applyAlignment="1" applyProtection="1">
      <alignment horizontal="center" vertical="center"/>
      <protection locked="0"/>
    </xf>
    <xf numFmtId="0" fontId="45" fillId="9" borderId="10" xfId="0" applyFont="1" applyFill="1" applyBorder="1" applyAlignment="1" applyProtection="1">
      <alignment horizontal="center" vertical="center"/>
      <protection locked="0"/>
    </xf>
    <xf numFmtId="0" fontId="46" fillId="11" borderId="8" xfId="0" applyFont="1" applyFill="1" applyBorder="1" applyAlignment="1">
      <alignment horizontal="center"/>
    </xf>
    <xf numFmtId="0" fontId="46" fillId="11" borderId="9" xfId="0" applyFont="1" applyFill="1" applyBorder="1" applyAlignment="1">
      <alignment horizontal="center"/>
    </xf>
    <xf numFmtId="0" fontId="46" fillId="11" borderId="10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4" fillId="9" borderId="8" xfId="0" applyFont="1" applyFill="1" applyBorder="1" applyAlignment="1" applyProtection="1">
      <alignment horizontal="center" vertical="center"/>
      <protection locked="0"/>
    </xf>
    <xf numFmtId="0" fontId="44" fillId="9" borderId="9" xfId="0" applyFont="1" applyFill="1" applyBorder="1" applyAlignment="1" applyProtection="1">
      <alignment horizontal="center" vertical="center"/>
      <protection locked="0"/>
    </xf>
    <xf numFmtId="0" fontId="44" fillId="9" borderId="10" xfId="0" applyFont="1" applyFill="1" applyBorder="1" applyAlignment="1" applyProtection="1">
      <alignment horizontal="center" vertical="center"/>
      <protection locked="0"/>
    </xf>
    <xf numFmtId="165" fontId="40" fillId="9" borderId="8" xfId="0" applyNumberFormat="1" applyFont="1" applyFill="1" applyBorder="1" applyAlignment="1" applyProtection="1">
      <alignment horizontal="center" vertical="center"/>
      <protection locked="0"/>
    </xf>
    <xf numFmtId="165" fontId="40" fillId="9" borderId="9" xfId="0" applyNumberFormat="1" applyFont="1" applyFill="1" applyBorder="1" applyAlignment="1" applyProtection="1">
      <alignment horizontal="center" vertical="center"/>
      <protection locked="0"/>
    </xf>
    <xf numFmtId="165" fontId="40" fillId="9" borderId="10" xfId="0" applyNumberFormat="1" applyFont="1" applyFill="1" applyBorder="1" applyAlignment="1" applyProtection="1">
      <alignment horizontal="center" vertical="center"/>
      <protection locked="0"/>
    </xf>
    <xf numFmtId="0" fontId="39" fillId="11" borderId="8" xfId="0" applyFont="1" applyFill="1" applyBorder="1" applyAlignment="1">
      <alignment horizontal="center"/>
    </xf>
    <xf numFmtId="0" fontId="39" fillId="11" borderId="9" xfId="0" applyFont="1" applyFill="1" applyBorder="1" applyAlignment="1">
      <alignment horizontal="center"/>
    </xf>
    <xf numFmtId="0" fontId="39" fillId="11" borderId="9" xfId="0" applyFont="1" applyFill="1" applyBorder="1" applyAlignment="1">
      <alignment horizontal="center" vertical="center"/>
    </xf>
    <xf numFmtId="0" fontId="39" fillId="11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9" fillId="11" borderId="10" xfId="0" applyFont="1" applyFill="1" applyBorder="1" applyAlignment="1">
      <alignment horizontal="center"/>
    </xf>
    <xf numFmtId="1" fontId="38" fillId="8" borderId="9" xfId="0" applyNumberFormat="1" applyFont="1" applyFill="1" applyBorder="1" applyAlignment="1" applyProtection="1">
      <alignment horizontal="center" vertical="center"/>
    </xf>
    <xf numFmtId="0" fontId="40" fillId="8" borderId="21" xfId="0" applyFont="1" applyFill="1" applyBorder="1" applyAlignment="1">
      <alignment horizontal="center" vertical="center" wrapText="1"/>
    </xf>
    <xf numFmtId="0" fontId="40" fillId="8" borderId="22" xfId="0" applyFont="1" applyFill="1" applyBorder="1" applyAlignment="1">
      <alignment horizontal="center" vertical="center" wrapText="1"/>
    </xf>
    <xf numFmtId="49" fontId="40" fillId="9" borderId="21" xfId="0" applyNumberFormat="1" applyFont="1" applyFill="1" applyBorder="1" applyAlignment="1" applyProtection="1">
      <alignment horizontal="center" vertical="center"/>
      <protection locked="0"/>
    </xf>
    <xf numFmtId="49" fontId="40" fillId="9" borderId="22" xfId="0" applyNumberFormat="1" applyFont="1" applyFill="1" applyBorder="1" applyAlignment="1" applyProtection="1">
      <alignment horizontal="center" vertical="center"/>
      <protection locked="0"/>
    </xf>
    <xf numFmtId="0" fontId="40" fillId="8" borderId="8" xfId="0" applyFont="1" applyFill="1" applyBorder="1" applyAlignment="1">
      <alignment horizontal="left"/>
    </xf>
    <xf numFmtId="0" fontId="40" fillId="8" borderId="10" xfId="0" applyFont="1" applyFill="1" applyBorder="1" applyAlignment="1">
      <alignment horizontal="left"/>
    </xf>
    <xf numFmtId="0" fontId="40" fillId="8" borderId="8" xfId="0" applyFont="1" applyFill="1" applyBorder="1" applyAlignment="1" applyProtection="1">
      <alignment horizontal="left" vertical="center"/>
    </xf>
    <xf numFmtId="0" fontId="40" fillId="8" borderId="10" xfId="0" applyFont="1" applyFill="1" applyBorder="1" applyAlignment="1" applyProtection="1">
      <alignment horizontal="left" vertical="center"/>
    </xf>
    <xf numFmtId="0" fontId="38" fillId="8" borderId="9" xfId="0" applyFont="1" applyFill="1" applyBorder="1" applyAlignment="1" applyProtection="1">
      <alignment horizontal="center" vertical="center"/>
    </xf>
    <xf numFmtId="165" fontId="38" fillId="8" borderId="8" xfId="0" applyNumberFormat="1" applyFont="1" applyFill="1" applyBorder="1" applyAlignment="1" applyProtection="1">
      <alignment horizontal="center" vertical="center"/>
    </xf>
    <xf numFmtId="165" fontId="38" fillId="8" borderId="9" xfId="0" applyNumberFormat="1" applyFont="1" applyFill="1" applyBorder="1" applyAlignment="1" applyProtection="1">
      <alignment horizontal="center" vertical="center"/>
    </xf>
    <xf numFmtId="165" fontId="38" fillId="8" borderId="10" xfId="0" applyNumberFormat="1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 wrapText="1" readingOrder="1"/>
    </xf>
    <xf numFmtId="0" fontId="5" fillId="5" borderId="6" xfId="0" applyFont="1" applyFill="1" applyBorder="1" applyAlignment="1" applyProtection="1">
      <alignment horizontal="center" vertical="center" wrapText="1" readingOrder="1"/>
    </xf>
    <xf numFmtId="0" fontId="5" fillId="5" borderId="7" xfId="0" applyFont="1" applyFill="1" applyBorder="1" applyAlignment="1" applyProtection="1">
      <alignment horizontal="center" vertical="center" wrapText="1" readingOrder="1"/>
    </xf>
    <xf numFmtId="0" fontId="5" fillId="7" borderId="5" xfId="0" applyFont="1" applyFill="1" applyBorder="1" applyAlignment="1" applyProtection="1">
      <alignment horizontal="center" vertical="center" wrapText="1" readingOrder="1"/>
    </xf>
    <xf numFmtId="0" fontId="5" fillId="7" borderId="6" xfId="0" applyFont="1" applyFill="1" applyBorder="1" applyAlignment="1" applyProtection="1">
      <alignment horizontal="center" vertical="center" wrapText="1" readingOrder="1"/>
    </xf>
    <xf numFmtId="0" fontId="5" fillId="7" borderId="7" xfId="0" applyFont="1" applyFill="1" applyBorder="1" applyAlignment="1" applyProtection="1">
      <alignment horizontal="center" vertical="center" wrapText="1" readingOrder="1"/>
    </xf>
    <xf numFmtId="2" fontId="19" fillId="7" borderId="0" xfId="0" applyNumberFormat="1" applyFont="1" applyFill="1" applyAlignment="1" applyProtection="1">
      <alignment horizontal="center"/>
    </xf>
    <xf numFmtId="0" fontId="5" fillId="7" borderId="4" xfId="0" applyFont="1" applyFill="1" applyBorder="1" applyAlignment="1" applyProtection="1">
      <alignment horizontal="center" vertical="center" wrapText="1" readingOrder="1"/>
    </xf>
    <xf numFmtId="2" fontId="19" fillId="7" borderId="4" xfId="0" applyNumberFormat="1" applyFont="1" applyFill="1" applyBorder="1" applyAlignment="1" applyProtection="1">
      <alignment horizontal="center"/>
    </xf>
    <xf numFmtId="1" fontId="5" fillId="5" borderId="5" xfId="0" applyNumberFormat="1" applyFont="1" applyFill="1" applyBorder="1" applyAlignment="1" applyProtection="1">
      <alignment horizontal="center" vertical="center" wrapText="1" readingOrder="1"/>
    </xf>
    <xf numFmtId="1" fontId="5" fillId="5" borderId="6" xfId="0" applyNumberFormat="1" applyFont="1" applyFill="1" applyBorder="1" applyAlignment="1" applyProtection="1">
      <alignment horizontal="center" vertical="center" wrapText="1" readingOrder="1"/>
    </xf>
    <xf numFmtId="1" fontId="5" fillId="5" borderId="7" xfId="0" applyNumberFormat="1" applyFont="1" applyFill="1" applyBorder="1" applyAlignment="1" applyProtection="1">
      <alignment horizontal="center" vertical="center" wrapText="1" readingOrder="1"/>
    </xf>
    <xf numFmtId="165" fontId="5" fillId="7" borderId="5" xfId="0" applyNumberFormat="1" applyFont="1" applyFill="1" applyBorder="1" applyAlignment="1" applyProtection="1">
      <alignment horizontal="center" vertical="center" wrapText="1" readingOrder="1"/>
    </xf>
    <xf numFmtId="165" fontId="5" fillId="7" borderId="6" xfId="0" applyNumberFormat="1" applyFont="1" applyFill="1" applyBorder="1" applyAlignment="1" applyProtection="1">
      <alignment horizontal="center" vertical="center" wrapText="1" readingOrder="1"/>
    </xf>
    <xf numFmtId="165" fontId="5" fillId="7" borderId="7" xfId="0" applyNumberFormat="1" applyFont="1" applyFill="1" applyBorder="1" applyAlignment="1" applyProtection="1">
      <alignment horizontal="center" vertical="center" wrapText="1" readingOrder="1"/>
    </xf>
    <xf numFmtId="164" fontId="19" fillId="7" borderId="0" xfId="0" applyNumberFormat="1" applyFont="1" applyFill="1" applyAlignment="1" applyProtection="1">
      <alignment horizontal="center"/>
    </xf>
    <xf numFmtId="164" fontId="19" fillId="7" borderId="4" xfId="0" applyNumberFormat="1" applyFont="1" applyFill="1" applyBorder="1" applyAlignment="1" applyProtection="1">
      <alignment horizontal="center"/>
    </xf>
    <xf numFmtId="164" fontId="19" fillId="5" borderId="4" xfId="0" applyNumberFormat="1" applyFont="1" applyFill="1" applyBorder="1" applyAlignment="1" applyProtection="1">
      <alignment horizontal="center"/>
    </xf>
    <xf numFmtId="165" fontId="5" fillId="5" borderId="4" xfId="0" applyNumberFormat="1" applyFont="1" applyFill="1" applyBorder="1" applyAlignment="1" applyProtection="1">
      <alignment horizontal="center" vertical="center" wrapText="1" readingOrder="1"/>
    </xf>
    <xf numFmtId="164" fontId="5" fillId="5" borderId="4" xfId="0" applyNumberFormat="1" applyFont="1" applyFill="1" applyBorder="1" applyAlignment="1" applyProtection="1">
      <alignment horizontal="center" vertical="center" wrapText="1" readingOrder="1"/>
    </xf>
    <xf numFmtId="0" fontId="43" fillId="9" borderId="5" xfId="0" applyFont="1" applyFill="1" applyBorder="1" applyAlignment="1" applyProtection="1">
      <alignment horizontal="center"/>
    </xf>
    <xf numFmtId="0" fontId="43" fillId="9" borderId="7" xfId="0" applyFont="1" applyFill="1" applyBorder="1" applyAlignment="1" applyProtection="1">
      <alignment horizontal="center"/>
    </xf>
    <xf numFmtId="0" fontId="43" fillId="9" borderId="5" xfId="0" applyFont="1" applyFill="1" applyBorder="1" applyAlignment="1">
      <alignment horizontal="center"/>
    </xf>
    <xf numFmtId="0" fontId="43" fillId="9" borderId="6" xfId="0" applyFont="1" applyFill="1" applyBorder="1" applyAlignment="1">
      <alignment horizontal="center"/>
    </xf>
    <xf numFmtId="0" fontId="43" fillId="9" borderId="7" xfId="0" applyFont="1" applyFill="1" applyBorder="1" applyAlignment="1">
      <alignment horizont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ill>
        <patternFill>
          <bgColor rgb="FFFF33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Equações!$AA$58</c:f>
              <c:strCache>
                <c:ptCount val="1"/>
                <c:pt idx="0">
                  <c:v>b0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accent1"/>
                </a:solidFill>
                <a:prstDash val="solid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-0.40667973896259074"/>
                  <c:y val="1.434490001165519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 baseline="0">
                        <a:solidFill>
                          <a:schemeClr val="tx1"/>
                        </a:solidFill>
                      </a:rPr>
                      <a:t>b</a:t>
                    </a:r>
                    <a:r>
                      <a:rPr lang="en-US" b="1" baseline="-25000">
                        <a:solidFill>
                          <a:schemeClr val="tx1"/>
                        </a:solidFill>
                      </a:rPr>
                      <a:t>0</a:t>
                    </a:r>
                    <a:r>
                      <a:rPr lang="en-US" b="1" baseline="0">
                        <a:solidFill>
                          <a:schemeClr val="tx1"/>
                        </a:solidFill>
                      </a:rPr>
                      <a:t> = 0.0486ln(DQOrb) + 0.0707</a:t>
                    </a:r>
                    <a:br>
                      <a:rPr lang="en-US" b="1" baseline="0">
                        <a:solidFill>
                          <a:schemeClr val="tx1"/>
                        </a:solidFill>
                      </a:rPr>
                    </a:br>
                    <a:r>
                      <a:rPr lang="en-US" b="1" baseline="0">
                        <a:solidFill>
                          <a:schemeClr val="tx1"/>
                        </a:solidFill>
                      </a:rPr>
                      <a:t>R² = 0.9571</a:t>
                    </a:r>
                    <a:endParaRPr lang="en-US" b="1">
                      <a:solidFill>
                        <a:schemeClr val="tx1"/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Equações!$Z$59:$Z$63</c:f>
              <c:numCache>
                <c:formatCode>General</c:formatCode>
                <c:ptCount val="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</c:numCache>
            </c:numRef>
          </c:xVal>
          <c:yVal>
            <c:numRef>
              <c:f>Equações!$AA$59:$AA$63</c:f>
              <c:numCache>
                <c:formatCode>General</c:formatCode>
                <c:ptCount val="5"/>
                <c:pt idx="0">
                  <c:v>0.186</c:v>
                </c:pt>
                <c:pt idx="1">
                  <c:v>0.21299999999999999</c:v>
                </c:pt>
                <c:pt idx="2">
                  <c:v>0.23499999999999999</c:v>
                </c:pt>
                <c:pt idx="3">
                  <c:v>0.24199999999999999</c:v>
                </c:pt>
                <c:pt idx="4" formatCode="0.000">
                  <c:v>0.27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968-4374-B75C-283561507E04}"/>
            </c:ext>
          </c:extLst>
        </c:ser>
        <c:ser>
          <c:idx val="1"/>
          <c:order val="1"/>
          <c:tx>
            <c:strRef>
              <c:f>Equações!$AB$58</c:f>
              <c:strCache>
                <c:ptCount val="1"/>
                <c:pt idx="0">
                  <c:v>b1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accent2"/>
                </a:solidFill>
                <a:prstDash val="solid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-0.15953307392996108"/>
                  <c:y val="0.1595385744856995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 baseline="0">
                        <a:solidFill>
                          <a:schemeClr val="tx1"/>
                        </a:solidFill>
                      </a:rPr>
                      <a:t>b</a:t>
                    </a:r>
                    <a:r>
                      <a:rPr lang="en-US" b="1" baseline="-25000">
                        <a:solidFill>
                          <a:schemeClr val="tx1"/>
                        </a:solidFill>
                      </a:rPr>
                      <a:t>1</a:t>
                    </a:r>
                    <a:r>
                      <a:rPr lang="en-US" b="1" baseline="0">
                        <a:solidFill>
                          <a:schemeClr val="tx1"/>
                        </a:solidFill>
                      </a:rPr>
                      <a:t> = 0.0525ln(DQOrb) - 0.0409</a:t>
                    </a:r>
                    <a:br>
                      <a:rPr lang="en-US" b="1" baseline="0">
                        <a:solidFill>
                          <a:schemeClr val="tx1"/>
                        </a:solidFill>
                      </a:rPr>
                    </a:br>
                    <a:r>
                      <a:rPr lang="en-US" b="1" baseline="0">
                        <a:solidFill>
                          <a:schemeClr val="tx1"/>
                        </a:solidFill>
                      </a:rPr>
                      <a:t>R² = 0.9945</a:t>
                    </a:r>
                    <a:endParaRPr lang="en-US" b="1">
                      <a:solidFill>
                        <a:schemeClr val="tx1"/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Equações!$Z$59:$Z$63</c:f>
              <c:numCache>
                <c:formatCode>General</c:formatCode>
                <c:ptCount val="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</c:numCache>
            </c:numRef>
          </c:xVal>
          <c:yVal>
            <c:numRef>
              <c:f>Equações!$AB$59:$AB$63</c:f>
              <c:numCache>
                <c:formatCode>General</c:formatCode>
                <c:ptCount val="5"/>
                <c:pt idx="0">
                  <c:v>7.8E-2</c:v>
                </c:pt>
                <c:pt idx="1">
                  <c:v>0.11799999999999999</c:v>
                </c:pt>
                <c:pt idx="2">
                  <c:v>0.14099999999999999</c:v>
                </c:pt>
                <c:pt idx="3">
                  <c:v>0.152</c:v>
                </c:pt>
                <c:pt idx="4">
                  <c:v>0.16200000000000001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968-4374-B75C-283561507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54496"/>
        <c:axId val="46156416"/>
      </c:scatterChart>
      <c:valAx>
        <c:axId val="46154496"/>
        <c:scaling>
          <c:orientation val="minMax"/>
          <c:max val="50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100" b="1">
                    <a:solidFill>
                      <a:schemeClr val="tx1"/>
                    </a:solidFill>
                  </a:rPr>
                  <a:t>DQOrb (g/m</a:t>
                </a:r>
                <a:r>
                  <a:rPr lang="pt-BR" sz="1100" b="1" baseline="30000">
                    <a:solidFill>
                      <a:schemeClr val="tx1"/>
                    </a:solidFill>
                  </a:rPr>
                  <a:t>3</a:t>
                </a:r>
                <a:r>
                  <a:rPr lang="pt-BR" sz="1100" b="1">
                    <a:solidFill>
                      <a:schemeClr val="tx1"/>
                    </a:solidFill>
                  </a:rPr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156416"/>
        <c:crosses val="autoZero"/>
        <c:crossBetween val="midCat"/>
      </c:valAx>
      <c:valAx>
        <c:axId val="4615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100" b="1">
                    <a:solidFill>
                      <a:schemeClr val="tx1"/>
                    </a:solidFill>
                  </a:rPr>
                  <a:t>Valores de b</a:t>
                </a:r>
                <a:r>
                  <a:rPr lang="pt-BR" sz="1100" b="1" baseline="-25000">
                    <a:solidFill>
                      <a:schemeClr val="tx1"/>
                    </a:solidFill>
                  </a:rPr>
                  <a:t>0</a:t>
                </a:r>
                <a:r>
                  <a:rPr lang="pt-BR" sz="1100" b="1" baseline="0">
                    <a:solidFill>
                      <a:schemeClr val="tx1"/>
                    </a:solidFill>
                  </a:rPr>
                  <a:t> e b</a:t>
                </a:r>
                <a:r>
                  <a:rPr lang="pt-BR" sz="1100" b="1" baseline="-25000">
                    <a:solidFill>
                      <a:schemeClr val="tx1"/>
                    </a:solidFill>
                  </a:rPr>
                  <a:t>1</a:t>
                </a:r>
              </a:p>
            </c:rich>
          </c:tx>
          <c:layout>
            <c:manualLayout>
              <c:xMode val="edge"/>
              <c:yMode val="edge"/>
              <c:x val="1.8158236057068743E-2"/>
              <c:y val="0.258352988956403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154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Equações!$I$53</c:f>
              <c:strCache>
                <c:ptCount val="1"/>
                <c:pt idx="0">
                  <c:v>ETO (%)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>
                    <a:lumMod val="75000"/>
                  </a:schemeClr>
                </a:solidFill>
                <a:prstDash val="solid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0.33932631859990647"/>
                  <c:y val="3.4401694931651301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 baseline="0">
                        <a:solidFill>
                          <a:srgbClr val="FF0000"/>
                        </a:solidFill>
                      </a:rPr>
                      <a:t>ETO (%) = 2.0266*H</a:t>
                    </a:r>
                    <a:r>
                      <a:rPr lang="en-US" sz="1050" b="1" baseline="-25000">
                        <a:solidFill>
                          <a:srgbClr val="FF0000"/>
                        </a:solidFill>
                      </a:rPr>
                      <a:t>reator</a:t>
                    </a:r>
                    <a:r>
                      <a:rPr lang="en-US" sz="1050" b="1" baseline="30000">
                        <a:solidFill>
                          <a:srgbClr val="FF0000"/>
                        </a:solidFill>
                      </a:rPr>
                      <a:t>1.7856</a:t>
                    </a:r>
                    <a:br>
                      <a:rPr lang="en-US" sz="1050" b="1" baseline="0">
                        <a:solidFill>
                          <a:srgbClr val="FF0000"/>
                        </a:solidFill>
                      </a:rPr>
                    </a:br>
                    <a:r>
                      <a:rPr lang="en-US" sz="1050" b="1" baseline="0">
                        <a:solidFill>
                          <a:srgbClr val="FF0000"/>
                        </a:solidFill>
                      </a:rPr>
                      <a:t>R² = 0.9995</a:t>
                    </a:r>
                    <a:endParaRPr lang="en-US" sz="1050" b="1">
                      <a:solidFill>
                        <a:srgbClr val="FF0000"/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Equações!$G$54:$G$58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Equações!$I$54:$I$58</c:f>
              <c:numCache>
                <c:formatCode>General</c:formatCode>
                <c:ptCount val="5"/>
                <c:pt idx="0">
                  <c:v>2</c:v>
                </c:pt>
                <c:pt idx="1">
                  <c:v>7</c:v>
                </c:pt>
                <c:pt idx="2">
                  <c:v>15</c:v>
                </c:pt>
                <c:pt idx="3">
                  <c:v>24</c:v>
                </c:pt>
                <c:pt idx="4">
                  <c:v>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D46-474B-96FF-DDACD61C7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7587168"/>
        <c:axId val="527595368"/>
      </c:scatterChart>
      <c:valAx>
        <c:axId val="527587168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>
                    <a:solidFill>
                      <a:sysClr val="windowText" lastClr="000000"/>
                    </a:solidFill>
                  </a:rPr>
                  <a:t>Profundidade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27595368"/>
        <c:crosses val="autoZero"/>
        <c:crossBetween val="midCat"/>
      </c:valAx>
      <c:valAx>
        <c:axId val="527595368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>
                    <a:solidFill>
                      <a:sysClr val="windowText" lastClr="000000"/>
                    </a:solidFill>
                  </a:rPr>
                  <a:t>ETO </a:t>
                </a:r>
                <a:r>
                  <a:rPr lang="en-US" sz="1050" b="1" baseline="0">
                    <a:solidFill>
                      <a:sysClr val="windowText" lastClr="000000"/>
                    </a:solidFill>
                  </a:rPr>
                  <a:t>(%)</a:t>
                </a:r>
                <a:endParaRPr lang="en-US" sz="1050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2.0318808984054644E-2"/>
              <c:y val="0.34915978987491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27587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Equações!$K$69</c:f>
              <c:strCache>
                <c:ptCount val="1"/>
                <c:pt idx="0">
                  <c:v>Fator 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>
                    <a:lumMod val="75000"/>
                  </a:schemeClr>
                </a:solidFill>
                <a:prstDash val="solid"/>
              </a:ln>
              <a:effectLst/>
            </c:spPr>
            <c:trendlineType val="exp"/>
            <c:dispRSqr val="1"/>
            <c:dispEq val="1"/>
            <c:trendlineLbl>
              <c:layout>
                <c:manualLayout>
                  <c:x val="-0.19519330437836771"/>
                  <c:y val="8.0096602937553316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 baseline="0">
                        <a:solidFill>
                          <a:srgbClr val="FF0000"/>
                        </a:solidFill>
                      </a:rPr>
                      <a:t>Fator </a:t>
                    </a:r>
                    <a:r>
                      <a:rPr lang="en-US" sz="1200" b="1" baseline="0">
                        <a:solidFill>
                          <a:srgbClr val="FF0000"/>
                        </a:solidFill>
                        <a:latin typeface="Symbol" panose="05050102010706020507" pitchFamily="18" charset="2"/>
                      </a:rPr>
                      <a:t>a</a:t>
                    </a:r>
                    <a:r>
                      <a:rPr lang="en-US" sz="1200" b="1" baseline="0">
                        <a:solidFill>
                          <a:srgbClr val="FF0000"/>
                        </a:solidFill>
                      </a:rPr>
                      <a:t> = 1.54e</a:t>
                    </a:r>
                    <a:r>
                      <a:rPr lang="en-US" sz="1200" b="1" baseline="30000">
                        <a:solidFill>
                          <a:srgbClr val="FF0000"/>
                        </a:solidFill>
                      </a:rPr>
                      <a:t>-0.099.XBH</a:t>
                    </a:r>
                    <a:br>
                      <a:rPr lang="en-US" sz="1200" b="1" baseline="0">
                        <a:solidFill>
                          <a:srgbClr val="FF0000"/>
                        </a:solidFill>
                      </a:rPr>
                    </a:br>
                    <a:r>
                      <a:rPr lang="en-US" sz="1200" b="1" baseline="0">
                        <a:solidFill>
                          <a:srgbClr val="FF0000"/>
                        </a:solidFill>
                      </a:rPr>
                      <a:t>R² = 1</a:t>
                    </a:r>
                    <a:endParaRPr lang="en-US" sz="1200" b="1">
                      <a:solidFill>
                        <a:srgbClr val="FF0000"/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Equações!$J$70:$J$75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  <c:pt idx="5">
                  <c:v>14</c:v>
                </c:pt>
              </c:numCache>
            </c:numRef>
          </c:xVal>
          <c:yVal>
            <c:numRef>
              <c:f>Equações!$K$70:$K$75</c:f>
              <c:numCache>
                <c:formatCode>0.00</c:formatCode>
                <c:ptCount val="6"/>
                <c:pt idx="0">
                  <c:v>0.93873919723631627</c:v>
                </c:pt>
                <c:pt idx="1">
                  <c:v>0.85025618263267311</c:v>
                </c:pt>
                <c:pt idx="2">
                  <c:v>0.69752453967589889</c:v>
                </c:pt>
                <c:pt idx="3">
                  <c:v>0.57222810417395042</c:v>
                </c:pt>
                <c:pt idx="4">
                  <c:v>0.46943868578252307</c:v>
                </c:pt>
                <c:pt idx="5">
                  <c:v>0.3851133457126249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9F-4438-BFD4-7125422B9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5911584"/>
        <c:axId val="534011320"/>
      </c:scatterChart>
      <c:valAx>
        <c:axId val="575911584"/>
        <c:scaling>
          <c:orientation val="minMax"/>
          <c:min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Concentração de SSVLM (g/L)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34011320"/>
        <c:crosses val="autoZero"/>
        <c:crossBetween val="midCat"/>
      </c:valAx>
      <c:valAx>
        <c:axId val="534011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Fator </a:t>
                </a:r>
                <a:r>
                  <a:rPr lang="en-US" sz="1200" b="1" baseline="0">
                    <a:solidFill>
                      <a:sysClr val="windowText" lastClr="000000"/>
                    </a:solidFill>
                    <a:latin typeface="Symbol" panose="05050102010706020507" pitchFamily="18" charset="2"/>
                  </a:rPr>
                  <a:t>a</a:t>
                </a:r>
              </a:p>
            </c:rich>
          </c:tx>
          <c:layout>
            <c:manualLayout>
              <c:xMode val="edge"/>
              <c:yMode val="edge"/>
              <c:x val="2.0399115931227674E-2"/>
              <c:y val="0.32770784591371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5911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828675</xdr:colOff>
      <xdr:row>25</xdr:row>
      <xdr:rowOff>123825</xdr:rowOff>
    </xdr:from>
    <xdr:to>
      <xdr:col>8</xdr:col>
      <xdr:colOff>238125</xdr:colOff>
      <xdr:row>26</xdr:row>
      <xdr:rowOff>276580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ixaDeTexto 3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9982200" y="7124700"/>
              <a:ext cx="4171950" cy="476605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2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2800" b="0" i="1">
                            <a:latin typeface="Cambria Math" panose="02040503050406030204" pitchFamily="18" charset="0"/>
                          </a:rPr>
                          <m:t>𝑘</m:t>
                        </m:r>
                      </m:e>
                      <m:sub>
                        <m:r>
                          <a:rPr lang="pt-BR" sz="28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pt-BR" sz="28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pt-BR" sz="28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2800" b="0" i="1">
                            <a:latin typeface="Cambria Math" panose="02040503050406030204" pitchFamily="18" charset="0"/>
                          </a:rPr>
                          <m:t>𝑘</m:t>
                        </m:r>
                      </m:e>
                      <m:sub>
                        <m:r>
                          <a:rPr lang="pt-BR" sz="28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  <m:r>
                      <a:rPr lang="pt-BR" sz="2800" b="0" i="1">
                        <a:latin typeface="Cambria Math" panose="02040503050406030204" pitchFamily="18" charset="0"/>
                      </a:rPr>
                      <m:t>.</m:t>
                    </m:r>
                    <m:sSup>
                      <m:sSupPr>
                        <m:ctrlPr>
                          <a:rPr lang="pt-BR" sz="28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pt-BR" sz="2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𝜃</m:t>
                        </m:r>
                      </m:e>
                      <m:sup>
                        <m:d>
                          <m:dPr>
                            <m:ctrlPr>
                              <a:rPr lang="pt-BR" sz="28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pt-BR" sz="28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t-BR" sz="2800" b="0" i="1">
                                    <a:latin typeface="Cambria Math" panose="02040503050406030204" pitchFamily="18" charset="0"/>
                                  </a:rPr>
                                  <m:t>𝑇</m:t>
                                </m:r>
                              </m:e>
                              <m:sub>
                                <m:r>
                                  <a:rPr lang="pt-BR" sz="2800" b="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pt-BR" sz="28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pt-BR" sz="28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t-BR" sz="2800" b="0" i="1">
                                    <a:latin typeface="Cambria Math" panose="02040503050406030204" pitchFamily="18" charset="0"/>
                                  </a:rPr>
                                  <m:t>𝑇</m:t>
                                </m:r>
                              </m:e>
                              <m:sub>
                                <m:r>
                                  <a:rPr lang="pt-BR" sz="28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</m:sup>
                    </m:sSup>
                    <m:r>
                      <a:rPr lang="pt-BR" sz="2800" b="0" i="1">
                        <a:latin typeface="Cambria Math" panose="02040503050406030204" pitchFamily="18" charset="0"/>
                      </a:rPr>
                      <m:t>; (30)</m:t>
                    </m:r>
                  </m:oMath>
                </m:oMathPara>
              </a14:m>
              <a:endParaRPr lang="pt-BR" sz="2800"/>
            </a:p>
          </xdr:txBody>
        </xdr:sp>
      </mc:Choice>
      <mc:Fallback xmlns="">
        <xdr:sp macro="" textlink="">
          <xdr:nvSpPr>
            <xdr:cNvPr id="2" name="CaixaDeTexto 3"/>
            <xdr:cNvSpPr txBox="1"/>
          </xdr:nvSpPr>
          <xdr:spPr>
            <a:xfrm>
              <a:off x="9982200" y="7124700"/>
              <a:ext cx="4171950" cy="476605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BR" sz="2800" b="0" i="0">
                  <a:latin typeface="Cambria Math" panose="02040503050406030204" pitchFamily="18" charset="0"/>
                </a:rPr>
                <a:t>𝑘_1=𝑘_2.</a:t>
              </a:r>
              <a:r>
                <a:rPr lang="pt-BR" sz="2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𝜃^((</a:t>
              </a:r>
              <a:r>
                <a:rPr lang="pt-BR" sz="2800" b="0" i="0">
                  <a:latin typeface="Cambria Math" panose="02040503050406030204" pitchFamily="18" charset="0"/>
                </a:rPr>
                <a:t>𝑇_1−𝑇_2 ) ); (30)</a:t>
              </a:r>
              <a:endParaRPr lang="pt-BR" sz="2800"/>
            </a:p>
          </xdr:txBody>
        </xdr:sp>
      </mc:Fallback>
    </mc:AlternateContent>
    <xdr:clientData/>
  </xdr:twoCellAnchor>
  <xdr:twoCellAnchor>
    <xdr:from>
      <xdr:col>3</xdr:col>
      <xdr:colOff>0</xdr:colOff>
      <xdr:row>28</xdr:row>
      <xdr:rowOff>0</xdr:rowOff>
    </xdr:from>
    <xdr:to>
      <xdr:col>11</xdr:col>
      <xdr:colOff>209550</xdr:colOff>
      <xdr:row>35</xdr:row>
      <xdr:rowOff>9525</xdr:rowOff>
    </xdr:to>
    <xdr:sp macro="" textlink="">
      <xdr:nvSpPr>
        <xdr:cNvPr id="3" name="CaixaDeTexto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239375" y="7953375"/>
          <a:ext cx="5715000" cy="192405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t-BR" sz="2000"/>
            <a:t>k</a:t>
          </a:r>
          <a:r>
            <a:rPr lang="pt-BR" sz="2000" baseline="-25000"/>
            <a:t>1</a:t>
          </a:r>
          <a:r>
            <a:rPr lang="pt-BR" sz="2000"/>
            <a:t> = constante na temperatura para cálculo;</a:t>
          </a:r>
        </a:p>
        <a:p>
          <a:r>
            <a:rPr lang="pt-BR" sz="2000"/>
            <a:t>T</a:t>
          </a:r>
          <a:r>
            <a:rPr lang="pt-BR" sz="2000" baseline="-25000"/>
            <a:t>1</a:t>
          </a:r>
          <a:r>
            <a:rPr lang="pt-BR" sz="2000"/>
            <a:t> = temperatura de cálculo;</a:t>
          </a:r>
        </a:p>
        <a:p>
          <a:r>
            <a:rPr lang="pt-BR" sz="2000"/>
            <a:t>k</a:t>
          </a:r>
          <a:r>
            <a:rPr lang="pt-BR" sz="2000" baseline="-25000"/>
            <a:t>2</a:t>
          </a:r>
          <a:r>
            <a:rPr lang="pt-BR" sz="2000"/>
            <a:t> = constante na temperatura de 20°C;</a:t>
          </a:r>
        </a:p>
        <a:p>
          <a:r>
            <a:rPr lang="pt-BR" sz="2000"/>
            <a:t>T</a:t>
          </a:r>
          <a:r>
            <a:rPr lang="pt-BR" sz="2000" baseline="-25000"/>
            <a:t>2</a:t>
          </a:r>
          <a:r>
            <a:rPr lang="pt-BR" sz="2000"/>
            <a:t> = temperatura de referência para k</a:t>
          </a:r>
          <a:r>
            <a:rPr lang="pt-BR" sz="2000" baseline="-25000"/>
            <a:t>2</a:t>
          </a:r>
          <a:r>
            <a:rPr lang="pt-BR" sz="2000"/>
            <a:t>;</a:t>
          </a:r>
        </a:p>
        <a:p>
          <a:r>
            <a:rPr lang="pt-BR" sz="2000">
              <a:latin typeface="Symbol" panose="05050102010706020507" pitchFamily="18" charset="2"/>
            </a:rPr>
            <a:t>q</a:t>
          </a:r>
          <a:r>
            <a:rPr lang="pt-BR" sz="2000"/>
            <a:t> = fator de correção de temperatura.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15</xdr:row>
      <xdr:rowOff>171450</xdr:rowOff>
    </xdr:from>
    <xdr:to>
      <xdr:col>7</xdr:col>
      <xdr:colOff>593784</xdr:colOff>
      <xdr:row>20</xdr:row>
      <xdr:rowOff>57706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ixaDeTexto 9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114300" y="2667000"/>
              <a:ext cx="4746684" cy="886381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2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2400" b="0" i="1">
                            <a:latin typeface="Cambria Math" panose="02040503050406030204" pitchFamily="18" charset="0"/>
                          </a:rPr>
                          <m:t>𝑆</m:t>
                        </m:r>
                      </m:e>
                      <m:sub>
                        <m:r>
                          <a:rPr lang="pt-BR" sz="2400" b="0" i="1">
                            <a:latin typeface="Cambria Math" panose="02040503050406030204" pitchFamily="18" charset="0"/>
                          </a:rPr>
                          <m:t>𝑆</m:t>
                        </m:r>
                      </m:sub>
                    </m:sSub>
                    <m:r>
                      <a:rPr lang="pt-BR" sz="24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pt-BR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𝐾</m:t>
                            </m:r>
                          </m:e>
                          <m:sub>
                            <m:r>
                              <a:rPr lang="pt-BR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𝑆</m:t>
                            </m:r>
                          </m:sub>
                        </m:sSub>
                        <m:r>
                          <a:rPr lang="pt-BR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(1+</m:t>
                        </m:r>
                        <m:r>
                          <a:rPr lang="pt-BR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𝜃</m:t>
                        </m:r>
                        <m:r>
                          <a:rPr lang="pt-BR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.</m:t>
                        </m:r>
                        <m:sSub>
                          <m:sSubPr>
                            <m:ctrlPr>
                              <a:rPr lang="pt-BR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𝑏</m:t>
                            </m:r>
                          </m:e>
                          <m:sub>
                            <m:r>
                              <a:rPr lang="pt-BR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𝐿</m:t>
                            </m:r>
                            <m:r>
                              <a:rPr lang="pt-BR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pt-BR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𝐻</m:t>
                            </m:r>
                          </m:sub>
                        </m:sSub>
                        <m:r>
                          <a:rPr lang="pt-BR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)</m:t>
                        </m:r>
                      </m:num>
                      <m:den>
                        <m:r>
                          <a:rPr lang="pt-BR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𝜃</m:t>
                        </m:r>
                        <m:d>
                          <m:dPr>
                            <m:ctrlPr>
                              <a:rPr lang="pt-BR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pt-BR" sz="2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t-BR" sz="2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𝜇</m:t>
                                </m:r>
                              </m:e>
                              <m:sub>
                                <m:r>
                                  <a:rPr lang="pt-BR" sz="2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𝐻𝑚𝑎𝑥</m:t>
                                </m:r>
                              </m:sub>
                            </m:sSub>
                            <m:r>
                              <a:rPr lang="pt-BR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.</m:t>
                            </m:r>
                            <m:sSub>
                              <m:sSubPr>
                                <m:ctrlPr>
                                  <a:rPr lang="pt-BR" sz="2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t-BR" sz="2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𝑓</m:t>
                                </m:r>
                              </m:e>
                              <m:sub>
                                <m:sSub>
                                  <m:sSubPr>
                                    <m:ctrlPr>
                                      <a:rPr lang="pt-BR" sz="24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pt-BR" sz="24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𝑂𝑋</m:t>
                                    </m:r>
                                  </m:e>
                                  <m:sub>
                                    <m:r>
                                      <a:rPr lang="pt-BR" sz="24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𝐻</m:t>
                                    </m:r>
                                  </m:sub>
                                </m:sSub>
                              </m:sub>
                            </m:sSub>
                            <m:r>
                              <a:rPr lang="pt-BR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pt-BR" sz="2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t-BR" sz="2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𝑏</m:t>
                                </m:r>
                              </m:e>
                              <m:sub>
                                <m:r>
                                  <a:rPr lang="pt-BR" sz="2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𝐿</m:t>
                                </m:r>
                                <m:r>
                                  <a:rPr lang="pt-BR" sz="2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,</m:t>
                                </m:r>
                                <m:r>
                                  <a:rPr lang="pt-BR" sz="2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𝐻</m:t>
                                </m:r>
                              </m:sub>
                            </m:sSub>
                          </m:e>
                        </m:d>
                        <m:r>
                          <a:rPr lang="pt-BR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−1</m:t>
                        </m:r>
                      </m:den>
                    </m:f>
                  </m:oMath>
                </m:oMathPara>
              </a14:m>
              <a:endParaRPr lang="pt-BR" sz="2400"/>
            </a:p>
          </xdr:txBody>
        </xdr:sp>
      </mc:Choice>
      <mc:Fallback xmlns="">
        <xdr:sp macro="" textlink="">
          <xdr:nvSpPr>
            <xdr:cNvPr id="2" name="CaixaDeTexto 9"/>
            <xdr:cNvSpPr txBox="1"/>
          </xdr:nvSpPr>
          <xdr:spPr>
            <a:xfrm>
              <a:off x="114300" y="2667000"/>
              <a:ext cx="4746684" cy="886381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BR" sz="2400" b="0" i="0">
                  <a:latin typeface="Cambria Math" panose="02040503050406030204" pitchFamily="18" charset="0"/>
                </a:rPr>
                <a:t>𝑆_𝑆=</a:t>
              </a:r>
              <a:r>
                <a:rPr lang="pt-BR" sz="2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(𝐾_𝑆 (1+𝜃.𝑏_(𝐿,𝐻)))/(𝜃(𝜇_𝐻𝑚𝑎𝑥.𝑓_(〖𝑂𝑋〗_𝐻 )−𝑏_(𝐿,𝐻) )−1)</a:t>
              </a:r>
              <a:endParaRPr lang="pt-BR" sz="2400"/>
            </a:p>
          </xdr:txBody>
        </xdr:sp>
      </mc:Fallback>
    </mc:AlternateContent>
    <xdr:clientData/>
  </xdr:twoCellAnchor>
  <xdr:twoCellAnchor>
    <xdr:from>
      <xdr:col>0</xdr:col>
      <xdr:colOff>132522</xdr:colOff>
      <xdr:row>5</xdr:row>
      <xdr:rowOff>183460</xdr:rowOff>
    </xdr:from>
    <xdr:to>
      <xdr:col>6</xdr:col>
      <xdr:colOff>505962</xdr:colOff>
      <xdr:row>9</xdr:row>
      <xdr:rowOff>175000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aixaDeTexto 8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SpPr txBox="1"/>
          </xdr:nvSpPr>
          <xdr:spPr>
            <a:xfrm>
              <a:off x="132522" y="1235351"/>
              <a:ext cx="4050918" cy="753540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24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𝜃</m:t>
                    </m:r>
                    <m:r>
                      <a:rPr lang="pt-BR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pt-BR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  <m:r>
                          <a:rPr lang="pt-BR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.</m:t>
                        </m:r>
                        <m:sSub>
                          <m:sSubPr>
                            <m:ctrlPr>
                              <a:rPr lang="pt-BR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𝑋</m:t>
                            </m:r>
                          </m:e>
                          <m:sub>
                            <m:r>
                              <a:rPr lang="pt-BR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𝐵𝐻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pt-BR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𝑄</m:t>
                            </m:r>
                          </m:e>
                          <m:sub>
                            <m:r>
                              <a:rPr lang="pt-BR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𝑊</m:t>
                            </m:r>
                          </m:sub>
                        </m:sSub>
                        <m:r>
                          <a:rPr lang="pt-BR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.</m:t>
                        </m:r>
                        <m:sSub>
                          <m:sSubPr>
                            <m:ctrlPr>
                              <a:rPr lang="pt-BR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𝑋</m:t>
                            </m:r>
                          </m:e>
                          <m:sub>
                            <m:r>
                              <a:rPr lang="pt-BR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𝐵𝐻</m:t>
                            </m:r>
                          </m:sub>
                        </m:sSub>
                      </m:den>
                    </m:f>
                    <m:r>
                      <a:rPr lang="pt-BR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⟹</m:t>
                    </m:r>
                    <m:r>
                      <a:rPr lang="pt-BR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𝜃</m:t>
                    </m:r>
                    <m:r>
                      <a:rPr lang="pt-BR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pt-BR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</m:num>
                      <m:den>
                        <m:sSub>
                          <m:sSubPr>
                            <m:ctrlPr>
                              <a:rPr lang="pt-BR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𝑄</m:t>
                            </m:r>
                          </m:e>
                          <m:sub>
                            <m:r>
                              <a:rPr lang="pt-BR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𝑊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pt-BR" sz="2400"/>
            </a:p>
          </xdr:txBody>
        </xdr:sp>
      </mc:Choice>
      <mc:Fallback xmlns="">
        <xdr:sp macro="" textlink="">
          <xdr:nvSpPr>
            <xdr:cNvPr id="3" name="CaixaDeTexto 8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SpPr txBox="1"/>
          </xdr:nvSpPr>
          <xdr:spPr>
            <a:xfrm>
              <a:off x="132522" y="1235351"/>
              <a:ext cx="4050918" cy="753540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BR" sz="24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𝜃</a:t>
              </a:r>
              <a:r>
                <a:rPr lang="pt-BR" sz="2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  (𝑉.𝑋_𝐵𝐻)/(𝑄_𝑊.𝑋_𝐵𝐻 )  ⟹𝜃=  𝑉/𝑄_𝑊 </a:t>
              </a:r>
              <a:endParaRPr lang="pt-BR" sz="2400"/>
            </a:p>
          </xdr:txBody>
        </xdr:sp>
      </mc:Fallback>
    </mc:AlternateContent>
    <xdr:clientData/>
  </xdr:twoCellAnchor>
  <xdr:twoCellAnchor>
    <xdr:from>
      <xdr:col>1</xdr:col>
      <xdr:colOff>0</xdr:colOff>
      <xdr:row>23</xdr:row>
      <xdr:rowOff>0</xdr:rowOff>
    </xdr:from>
    <xdr:to>
      <xdr:col>6</xdr:col>
      <xdr:colOff>417757</xdr:colOff>
      <xdr:row>27</xdr:row>
      <xdr:rowOff>80795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aixaDeTexto 4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 txBox="1"/>
          </xdr:nvSpPr>
          <xdr:spPr>
            <a:xfrm>
              <a:off x="609600" y="3952875"/>
              <a:ext cx="3465757" cy="842795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240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pt-BR" sz="24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pt-BR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𝑌</m:t>
                            </m:r>
                          </m:e>
                          <m:sub>
                            <m:r>
                              <a:rPr lang="pt-BR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𝐻</m:t>
                            </m:r>
                          </m:sub>
                        </m:sSub>
                        <m:r>
                          <a:rPr lang="pt-BR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.</m:t>
                        </m:r>
                        <m:r>
                          <a:rPr lang="pt-BR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𝜃</m:t>
                        </m:r>
                        <m:r>
                          <a:rPr lang="pt-BR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.</m:t>
                        </m:r>
                        <m:r>
                          <a:rPr lang="pt-BR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𝑄</m:t>
                        </m:r>
                        <m:r>
                          <a:rPr lang="pt-BR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(</m:t>
                        </m:r>
                        <m:sSub>
                          <m:sSubPr>
                            <m:ctrlPr>
                              <a:rPr lang="pt-BR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𝑆</m:t>
                            </m:r>
                          </m:e>
                          <m:sub>
                            <m:sSub>
                              <m:sSubPr>
                                <m:ctrlPr>
                                  <a:rPr lang="pt-BR" sz="2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t-BR" sz="2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𝑆</m:t>
                                </m:r>
                              </m:e>
                              <m:sub>
                                <m:r>
                                  <a:rPr lang="pt-BR" sz="2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0</m:t>
                                </m:r>
                              </m:sub>
                            </m:sSub>
                          </m:sub>
                        </m:sSub>
                        <m:r>
                          <a:rPr lang="pt-BR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lang="pt-BR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𝑆</m:t>
                            </m:r>
                          </m:e>
                          <m:sub>
                            <m:r>
                              <a:rPr lang="pt-BR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𝑆</m:t>
                            </m:r>
                          </m:sub>
                        </m:sSub>
                        <m:r>
                          <a:rPr lang="pt-BR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)</m:t>
                        </m:r>
                      </m:num>
                      <m:den>
                        <m:sSub>
                          <m:sSubPr>
                            <m:ctrlPr>
                              <a:rPr lang="pt-BR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𝑋</m:t>
                            </m:r>
                          </m:e>
                          <m:sub>
                            <m:r>
                              <a:rPr lang="pt-BR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𝐵𝐻</m:t>
                            </m:r>
                          </m:sub>
                        </m:sSub>
                        <m:d>
                          <m:dPr>
                            <m:ctrlPr>
                              <a:rPr lang="pt-BR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pt-BR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1+</m:t>
                            </m:r>
                            <m:r>
                              <a:rPr lang="pt-BR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𝜃</m:t>
                            </m:r>
                            <m:r>
                              <a:rPr lang="pt-BR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.</m:t>
                            </m:r>
                            <m:sSub>
                              <m:sSubPr>
                                <m:ctrlPr>
                                  <a:rPr lang="pt-BR" sz="2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t-BR" sz="2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𝑏</m:t>
                                </m:r>
                              </m:e>
                              <m:sub>
                                <m:r>
                                  <a:rPr lang="pt-BR" sz="2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𝐿</m:t>
                                </m:r>
                                <m:r>
                                  <a:rPr lang="pt-BR" sz="2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,</m:t>
                                </m:r>
                                <m:r>
                                  <a:rPr lang="pt-BR" sz="2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𝐻</m:t>
                                </m:r>
                              </m:sub>
                            </m:sSub>
                          </m:e>
                        </m:d>
                      </m:den>
                    </m:f>
                  </m:oMath>
                </m:oMathPara>
              </a14:m>
              <a:endParaRPr lang="pt-BR" sz="2400"/>
            </a:p>
          </xdr:txBody>
        </xdr:sp>
      </mc:Choice>
      <mc:Fallback xmlns="">
        <xdr:sp macro="" textlink="">
          <xdr:nvSpPr>
            <xdr:cNvPr id="4" name="CaixaDeTexto 4"/>
            <xdr:cNvSpPr txBox="1"/>
          </xdr:nvSpPr>
          <xdr:spPr>
            <a:xfrm>
              <a:off x="609600" y="3952875"/>
              <a:ext cx="3465757" cy="842795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BR" sz="2400" i="0">
                  <a:latin typeface="Cambria Math" panose="02040503050406030204" pitchFamily="18" charset="0"/>
                </a:rPr>
                <a:t>𝑉</a:t>
              </a:r>
              <a:r>
                <a:rPr lang="pt-BR" sz="2400" b="0" i="0">
                  <a:latin typeface="Cambria Math" panose="02040503050406030204" pitchFamily="18" charset="0"/>
                </a:rPr>
                <a:t>=</a:t>
              </a:r>
              <a:r>
                <a:rPr lang="pt-BR" sz="2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(𝑌_𝐻.𝜃.𝑄(𝑆_(𝑆_0 )−𝑆_𝑆))/(𝑋_𝐵𝐻 (1+𝜃.𝑏_(𝐿,𝐻) ) )</a:t>
              </a:r>
              <a:endParaRPr lang="pt-BR" sz="2400"/>
            </a:p>
          </xdr:txBody>
        </xdr:sp>
      </mc:Fallback>
    </mc:AlternateContent>
    <xdr:clientData/>
  </xdr:twoCellAnchor>
  <xdr:twoCellAnchor>
    <xdr:from>
      <xdr:col>1</xdr:col>
      <xdr:colOff>0</xdr:colOff>
      <xdr:row>31</xdr:row>
      <xdr:rowOff>0</xdr:rowOff>
    </xdr:from>
    <xdr:to>
      <xdr:col>6</xdr:col>
      <xdr:colOff>312920</xdr:colOff>
      <xdr:row>33</xdr:row>
      <xdr:rowOff>20072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aixaDeTexto 5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SpPr txBox="1"/>
          </xdr:nvSpPr>
          <xdr:spPr>
            <a:xfrm>
              <a:off x="609600" y="5600700"/>
              <a:ext cx="3360920" cy="401072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2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2400" b="0" i="1">
                            <a:latin typeface="Cambria Math" panose="02040503050406030204" pitchFamily="18" charset="0"/>
                          </a:rPr>
                          <m:t>𝑋</m:t>
                        </m:r>
                      </m:e>
                      <m:sub>
                        <m:sSub>
                          <m:sSubPr>
                            <m:ctrlPr>
                              <a:rPr lang="pt-BR" sz="24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2400" b="0" i="1">
                                <a:latin typeface="Cambria Math" panose="02040503050406030204" pitchFamily="18" charset="0"/>
                              </a:rPr>
                              <m:t>𝐷</m:t>
                            </m:r>
                          </m:e>
                          <m:sub>
                            <m:r>
                              <a:rPr lang="pt-BR" sz="2400" b="0" i="1">
                                <a:latin typeface="Cambria Math" panose="02040503050406030204" pitchFamily="18" charset="0"/>
                              </a:rPr>
                              <m:t>𝐻</m:t>
                            </m:r>
                          </m:sub>
                        </m:sSub>
                      </m:sub>
                    </m:sSub>
                    <m:r>
                      <a:rPr lang="pt-BR" sz="24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pt-BR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𝜃</m:t>
                    </m:r>
                    <m:r>
                      <a:rPr lang="pt-BR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.</m:t>
                    </m:r>
                    <m:sSubSup>
                      <m:sSubSupPr>
                        <m:ctrlPr>
                          <a:rPr lang="pt-BR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pt-BR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pt-BR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𝐷</m:t>
                        </m:r>
                      </m:sub>
                      <m:sup>
                        <m:r>
                          <a:rPr lang="pt-BR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′</m:t>
                        </m:r>
                      </m:sup>
                    </m:sSubSup>
                    <m:r>
                      <a:rPr lang="pt-BR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.</m:t>
                    </m:r>
                    <m:sSub>
                      <m:sSubPr>
                        <m:ctrlPr>
                          <a:rPr lang="pt-BR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𝑏</m:t>
                        </m:r>
                      </m:e>
                      <m:sub>
                        <m:r>
                          <a:rPr lang="pt-BR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𝐿</m:t>
                        </m:r>
                        <m:r>
                          <a:rPr lang="pt-BR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,</m:t>
                        </m:r>
                        <m:r>
                          <a:rPr lang="pt-BR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𝐻</m:t>
                        </m:r>
                      </m:sub>
                    </m:sSub>
                    <m:r>
                      <a:rPr lang="pt-BR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.</m:t>
                    </m:r>
                    <m:sSub>
                      <m:sSubPr>
                        <m:ctrlPr>
                          <a:rPr lang="pt-BR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𝑋</m:t>
                        </m:r>
                      </m:e>
                      <m:sub>
                        <m:r>
                          <a:rPr lang="pt-BR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𝐵𝐻</m:t>
                        </m:r>
                      </m:sub>
                    </m:sSub>
                  </m:oMath>
                </m:oMathPara>
              </a14:m>
              <a:endParaRPr lang="pt-BR" sz="2400"/>
            </a:p>
          </xdr:txBody>
        </xdr:sp>
      </mc:Choice>
      <mc:Fallback xmlns="">
        <xdr:sp macro="" textlink="">
          <xdr:nvSpPr>
            <xdr:cNvPr id="5" name="CaixaDeTexto 5"/>
            <xdr:cNvSpPr txBox="1"/>
          </xdr:nvSpPr>
          <xdr:spPr>
            <a:xfrm>
              <a:off x="609600" y="5600700"/>
              <a:ext cx="3360920" cy="401072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BR" sz="2400" b="0" i="0">
                  <a:latin typeface="Cambria Math" panose="02040503050406030204" pitchFamily="18" charset="0"/>
                </a:rPr>
                <a:t>𝑋_(𝐷_𝐻 )=</a:t>
              </a:r>
              <a:r>
                <a:rPr lang="pt-BR" sz="2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𝜃.𝑓_𝐷^′.𝑏_(𝐿,𝐻).𝑋_𝐵𝐻</a:t>
              </a:r>
              <a:endParaRPr lang="pt-BR" sz="2400"/>
            </a:p>
          </xdr:txBody>
        </xdr:sp>
      </mc:Fallback>
    </mc:AlternateContent>
    <xdr:clientData/>
  </xdr:twoCellAnchor>
  <xdr:twoCellAnchor>
    <xdr:from>
      <xdr:col>1</xdr:col>
      <xdr:colOff>0</xdr:colOff>
      <xdr:row>36</xdr:row>
      <xdr:rowOff>0</xdr:rowOff>
    </xdr:from>
    <xdr:to>
      <xdr:col>10</xdr:col>
      <xdr:colOff>447675</xdr:colOff>
      <xdr:row>40</xdr:row>
      <xdr:rowOff>92336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aixaDeTexto 4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SpPr txBox="1"/>
          </xdr:nvSpPr>
          <xdr:spPr>
            <a:xfrm>
              <a:off x="609600" y="6600825"/>
              <a:ext cx="5934075" cy="854336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2400" b="0" i="1">
                        <a:latin typeface="Cambria Math" panose="02040503050406030204" pitchFamily="18" charset="0"/>
                      </a:rPr>
                      <m:t>𝐶𝑂</m:t>
                    </m:r>
                    <m:r>
                      <a:rPr lang="pt-BR" sz="24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pt-BR" sz="2400" b="0" i="1">
                        <a:latin typeface="Cambria Math" panose="02040503050406030204" pitchFamily="18" charset="0"/>
                      </a:rPr>
                      <m:t>𝑄</m:t>
                    </m:r>
                    <m:d>
                      <m:dPr>
                        <m:ctrlPr>
                          <a:rPr lang="pt-BR" sz="2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pt-BR" sz="2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2400" b="0" i="1">
                                <a:latin typeface="Cambria Math" panose="02040503050406030204" pitchFamily="18" charset="0"/>
                              </a:rPr>
                              <m:t>𝑆</m:t>
                            </m:r>
                          </m:e>
                          <m:sub>
                            <m:sSub>
                              <m:sSubPr>
                                <m:ctrlPr>
                                  <a:rPr lang="pt-BR" sz="2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t-BR" sz="2400" b="0" i="1">
                                    <a:latin typeface="Cambria Math" panose="02040503050406030204" pitchFamily="18" charset="0"/>
                                  </a:rPr>
                                  <m:t>𝑆</m:t>
                                </m:r>
                              </m:e>
                              <m:sub>
                                <m:r>
                                  <a:rPr lang="pt-BR" sz="2400" b="0" i="1">
                                    <a:latin typeface="Cambria Math" panose="02040503050406030204" pitchFamily="18" charset="0"/>
                                  </a:rPr>
                                  <m:t>0</m:t>
                                </m:r>
                              </m:sub>
                            </m:sSub>
                          </m:sub>
                        </m:sSub>
                        <m:r>
                          <a:rPr lang="pt-BR" sz="2400" b="0" i="1">
                            <a:latin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lang="pt-BR" sz="2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2400" b="0" i="1">
                                <a:latin typeface="Cambria Math" panose="02040503050406030204" pitchFamily="18" charset="0"/>
                              </a:rPr>
                              <m:t>𝑆</m:t>
                            </m:r>
                          </m:e>
                          <m:sub>
                            <m:r>
                              <a:rPr lang="pt-BR" sz="2400" b="0" i="1">
                                <a:latin typeface="Cambria Math" panose="02040503050406030204" pitchFamily="18" charset="0"/>
                              </a:rPr>
                              <m:t>𝑆</m:t>
                            </m:r>
                          </m:sub>
                        </m:sSub>
                      </m:e>
                    </m:d>
                    <m:d>
                      <m:dPr>
                        <m:begChr m:val="["/>
                        <m:endChr m:val="]"/>
                        <m:ctrlPr>
                          <a:rPr lang="pt-BR" sz="2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pt-BR" sz="2400" b="0" i="1">
                            <a:latin typeface="Cambria Math" panose="02040503050406030204" pitchFamily="18" charset="0"/>
                          </a:rPr>
                          <m:t>1−</m:t>
                        </m:r>
                        <m:f>
                          <m:fPr>
                            <m:ctrlPr>
                              <a:rPr lang="pt-BR" sz="24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pt-BR" sz="2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t-BR" sz="2400" b="0" i="1">
                                    <a:latin typeface="Cambria Math" panose="02040503050406030204" pitchFamily="18" charset="0"/>
                                  </a:rPr>
                                  <m:t>𝑌</m:t>
                                </m:r>
                              </m:e>
                              <m:sub>
                                <m:r>
                                  <a:rPr lang="pt-BR" sz="2400" b="0" i="1">
                                    <a:latin typeface="Cambria Math" panose="02040503050406030204" pitchFamily="18" charset="0"/>
                                  </a:rPr>
                                  <m:t>𝐻</m:t>
                                </m:r>
                              </m:sub>
                            </m:sSub>
                            <m:d>
                              <m:dPr>
                                <m:ctrlPr>
                                  <a:rPr lang="pt-BR" sz="24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pt-BR" sz="2400" b="0" i="1">
                                    <a:latin typeface="Cambria Math" panose="02040503050406030204" pitchFamily="18" charset="0"/>
                                  </a:rPr>
                                  <m:t>1+</m:t>
                                </m:r>
                                <m:sSubSup>
                                  <m:sSubSupPr>
                                    <m:ctrlPr>
                                      <a:rPr lang="pt-BR" sz="24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SupPr>
                                  <m:e>
                                    <m:r>
                                      <a:rPr lang="pt-BR" sz="2400" b="0" i="1">
                                        <a:latin typeface="Cambria Math" panose="02040503050406030204" pitchFamily="18" charset="0"/>
                                      </a:rPr>
                                      <m:t>𝑓</m:t>
                                    </m:r>
                                  </m:e>
                                  <m:sub>
                                    <m:r>
                                      <a:rPr lang="pt-BR" sz="2400" b="0" i="1">
                                        <a:latin typeface="Cambria Math" panose="02040503050406030204" pitchFamily="18" charset="0"/>
                                      </a:rPr>
                                      <m:t>𝑑</m:t>
                                    </m:r>
                                  </m:sub>
                                  <m:sup>
                                    <m:r>
                                      <a:rPr lang="pt-BR" sz="2400" b="0" i="1">
                                        <a:latin typeface="Cambria Math" panose="02040503050406030204" pitchFamily="18" charset="0"/>
                                      </a:rPr>
                                      <m:t>′</m:t>
                                    </m:r>
                                  </m:sup>
                                </m:sSubSup>
                                <m:r>
                                  <a:rPr lang="pt-BR" sz="2400" b="0" i="1">
                                    <a:latin typeface="Cambria Math" panose="02040503050406030204" pitchFamily="18" charset="0"/>
                                  </a:rPr>
                                  <m:t>.</m:t>
                                </m:r>
                                <m:r>
                                  <a:rPr lang="pt-BR" sz="2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𝜃</m:t>
                                </m:r>
                                <m:r>
                                  <a:rPr lang="pt-BR" sz="2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.</m:t>
                                </m:r>
                                <m:sSub>
                                  <m:sSubPr>
                                    <m:ctrlPr>
                                      <a:rPr lang="pt-BR" sz="24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pt-BR" sz="24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𝑏</m:t>
                                    </m:r>
                                  </m:e>
                                  <m:sub>
                                    <m:r>
                                      <a:rPr lang="pt-BR" sz="24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𝐿</m:t>
                                    </m:r>
                                    <m:r>
                                      <a:rPr lang="pt-BR" sz="24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,</m:t>
                                    </m:r>
                                    <m:r>
                                      <a:rPr lang="pt-BR" sz="24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𝐻</m:t>
                                    </m:r>
                                  </m:sub>
                                </m:sSub>
                              </m:e>
                            </m:d>
                          </m:num>
                          <m:den>
                            <m:r>
                              <a:rPr lang="pt-BR" sz="2400" b="0" i="1">
                                <a:latin typeface="Cambria Math" panose="02040503050406030204" pitchFamily="18" charset="0"/>
                              </a:rPr>
                              <m:t>1+</m:t>
                            </m:r>
                            <m:r>
                              <a:rPr lang="pt-BR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𝜃</m:t>
                            </m:r>
                            <m:r>
                              <a:rPr lang="pt-BR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.</m:t>
                            </m:r>
                            <m:sSub>
                              <m:sSubPr>
                                <m:ctrlPr>
                                  <a:rPr lang="pt-BR" sz="2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t-BR" sz="2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𝑏</m:t>
                                </m:r>
                              </m:e>
                              <m:sub>
                                <m:r>
                                  <a:rPr lang="pt-BR" sz="2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𝐿</m:t>
                                </m:r>
                                <m:r>
                                  <a:rPr lang="pt-BR" sz="2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,</m:t>
                                </m:r>
                                <m:r>
                                  <a:rPr lang="pt-BR" sz="2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𝐻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pt-BR" sz="2400"/>
            </a:p>
          </xdr:txBody>
        </xdr:sp>
      </mc:Choice>
      <mc:Fallback xmlns="">
        <xdr:sp macro="" textlink="">
          <xdr:nvSpPr>
            <xdr:cNvPr id="7" name="CaixaDeTexto 4"/>
            <xdr:cNvSpPr txBox="1"/>
          </xdr:nvSpPr>
          <xdr:spPr>
            <a:xfrm>
              <a:off x="609600" y="6600825"/>
              <a:ext cx="5934075" cy="854336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BR" sz="2400" b="0" i="0">
                  <a:latin typeface="Cambria Math" panose="02040503050406030204" pitchFamily="18" charset="0"/>
                </a:rPr>
                <a:t>𝐶𝑂=𝑄(𝑆_(𝑆_0 )−𝑆_𝑆 )[1−(𝑌_𝐻 (1+𝑓_𝑑^′.</a:t>
              </a:r>
              <a:r>
                <a:rPr lang="pt-BR" sz="2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𝜃.𝑏_(𝐿,𝐻) ))/(</a:t>
              </a:r>
              <a:r>
                <a:rPr lang="pt-BR" sz="2400" b="0" i="0">
                  <a:latin typeface="Cambria Math" panose="02040503050406030204" pitchFamily="18" charset="0"/>
                </a:rPr>
                <a:t>1+</a:t>
              </a:r>
              <a:r>
                <a:rPr lang="pt-BR" sz="2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𝜃.𝑏_(𝐿,𝐻) )]</a:t>
              </a:r>
              <a:endParaRPr lang="pt-BR" sz="2400"/>
            </a:p>
          </xdr:txBody>
        </xdr:sp>
      </mc:Fallback>
    </mc:AlternateContent>
    <xdr:clientData/>
  </xdr:twoCellAnchor>
  <xdr:twoCellAnchor>
    <xdr:from>
      <xdr:col>12</xdr:col>
      <xdr:colOff>0</xdr:colOff>
      <xdr:row>6</xdr:row>
      <xdr:rowOff>28575</xdr:rowOff>
    </xdr:from>
    <xdr:to>
      <xdr:col>18</xdr:col>
      <xdr:colOff>578688</xdr:colOff>
      <xdr:row>9</xdr:row>
      <xdr:rowOff>156049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aixaDeTexto 6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SpPr txBox="1"/>
          </xdr:nvSpPr>
          <xdr:spPr>
            <a:xfrm>
              <a:off x="6705600" y="1266825"/>
              <a:ext cx="4236288" cy="698974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2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2000" b="0" i="1">
                            <a:latin typeface="Cambria Math" panose="02040503050406030204" pitchFamily="18" charset="0"/>
                          </a:rPr>
                          <m:t>𝑆</m:t>
                        </m:r>
                      </m:e>
                      <m:sub>
                        <m:r>
                          <a:rPr lang="pt-BR" sz="2000" b="0" i="1">
                            <a:latin typeface="Cambria Math" panose="02040503050406030204" pitchFamily="18" charset="0"/>
                          </a:rPr>
                          <m:t>𝑁𝐻</m:t>
                        </m:r>
                      </m:sub>
                    </m:sSub>
                    <m:r>
                      <a:rPr lang="pt-BR" sz="20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pt-BR" sz="2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2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𝐾</m:t>
                            </m:r>
                          </m:e>
                          <m:sub>
                            <m:r>
                              <a:rPr lang="pt-BR" sz="2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𝑁𝐻</m:t>
                            </m:r>
                          </m:sub>
                        </m:sSub>
                        <m:r>
                          <a:rPr lang="pt-BR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(1+</m:t>
                        </m:r>
                        <m:r>
                          <a:rPr lang="pt-BR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𝜃</m:t>
                        </m:r>
                        <m:r>
                          <a:rPr lang="pt-BR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.</m:t>
                        </m:r>
                        <m:sSub>
                          <m:sSubPr>
                            <m:ctrlPr>
                              <a:rPr lang="pt-BR" sz="2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2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𝑏</m:t>
                            </m:r>
                          </m:e>
                          <m:sub>
                            <m:r>
                              <a:rPr lang="pt-BR" sz="2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𝐿</m:t>
                            </m:r>
                            <m:r>
                              <a:rPr lang="pt-BR" sz="2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pt-BR" sz="2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𝐴</m:t>
                            </m:r>
                          </m:sub>
                        </m:sSub>
                        <m:r>
                          <a:rPr lang="pt-BR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)</m:t>
                        </m:r>
                      </m:num>
                      <m:den>
                        <m:r>
                          <a:rPr lang="pt-BR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𝜃</m:t>
                        </m:r>
                        <m:d>
                          <m:dPr>
                            <m:ctrlPr>
                              <a:rPr lang="pt-BR" sz="2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pt-BR" sz="20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t-BR" sz="20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𝜇</m:t>
                                </m:r>
                              </m:e>
                              <m:sub>
                                <m:r>
                                  <a:rPr lang="pt-BR" sz="20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𝐴𝑚𝑎𝑥</m:t>
                                </m:r>
                              </m:sub>
                            </m:sSub>
                            <m:r>
                              <a:rPr lang="pt-BR" sz="2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.</m:t>
                            </m:r>
                            <m:sSub>
                              <m:sSubPr>
                                <m:ctrlPr>
                                  <a:rPr lang="pt-BR" sz="20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t-BR" sz="20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𝑓</m:t>
                                </m:r>
                              </m:e>
                              <m:sub>
                                <m:sSub>
                                  <m:sSubPr>
                                    <m:ctrlPr>
                                      <a:rPr lang="pt-BR" sz="20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pt-BR" sz="20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𝑂𝑋</m:t>
                                    </m:r>
                                  </m:e>
                                  <m:sub>
                                    <m:r>
                                      <a:rPr lang="pt-BR" sz="20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𝐴</m:t>
                                    </m:r>
                                  </m:sub>
                                </m:sSub>
                              </m:sub>
                            </m:sSub>
                            <m:r>
                              <a:rPr lang="pt-BR" sz="2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pt-BR" sz="20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t-BR" sz="20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𝑏</m:t>
                                </m:r>
                              </m:e>
                              <m:sub>
                                <m:r>
                                  <a:rPr lang="pt-BR" sz="20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𝐿</m:t>
                                </m:r>
                                <m:r>
                                  <a:rPr lang="pt-BR" sz="20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,</m:t>
                                </m:r>
                                <m:r>
                                  <a:rPr lang="pt-BR" sz="20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𝐴</m:t>
                                </m:r>
                              </m:sub>
                            </m:sSub>
                          </m:e>
                        </m:d>
                        <m:r>
                          <a:rPr lang="pt-BR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−1</m:t>
                        </m:r>
                      </m:den>
                    </m:f>
                  </m:oMath>
                </m:oMathPara>
              </a14:m>
              <a:endParaRPr lang="pt-BR" sz="2000"/>
            </a:p>
          </xdr:txBody>
        </xdr:sp>
      </mc:Choice>
      <mc:Fallback xmlns="">
        <xdr:sp macro="" textlink="">
          <xdr:nvSpPr>
            <xdr:cNvPr id="8" name="CaixaDeTexto 6"/>
            <xdr:cNvSpPr txBox="1"/>
          </xdr:nvSpPr>
          <xdr:spPr>
            <a:xfrm>
              <a:off x="6705600" y="1266825"/>
              <a:ext cx="4236288" cy="698974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BR" sz="2000" b="0" i="0">
                  <a:latin typeface="Cambria Math" panose="02040503050406030204" pitchFamily="18" charset="0"/>
                </a:rPr>
                <a:t>𝑆_𝑁𝐻=</a:t>
              </a:r>
              <a:r>
                <a:rPr lang="pt-BR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(𝐾_𝑁𝐻 (1+𝜃.𝑏_(𝐿,𝐴)))/(𝜃(𝜇_𝐴𝑚𝑎𝑥.𝑓_(〖𝑂𝑋〗_𝐴 )−𝑏_(𝐿,𝐴) )−1)</a:t>
              </a:r>
              <a:endParaRPr lang="pt-BR" sz="2000"/>
            </a:p>
          </xdr:txBody>
        </xdr:sp>
      </mc:Fallback>
    </mc:AlternateContent>
    <xdr:clientData/>
  </xdr:twoCellAnchor>
  <xdr:twoCellAnchor>
    <xdr:from>
      <xdr:col>12</xdr:col>
      <xdr:colOff>0</xdr:colOff>
      <xdr:row>16</xdr:row>
      <xdr:rowOff>0</xdr:rowOff>
    </xdr:from>
    <xdr:to>
      <xdr:col>22</xdr:col>
      <xdr:colOff>42539</xdr:colOff>
      <xdr:row>19</xdr:row>
      <xdr:rowOff>112020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aixaDeTexto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SpPr txBox="1"/>
          </xdr:nvSpPr>
          <xdr:spPr>
            <a:xfrm>
              <a:off x="6705600" y="2619375"/>
              <a:ext cx="6138539" cy="683520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b="0" i="1">
                            <a:latin typeface="Cambria Math" panose="02040503050406030204" pitchFamily="18" charset="0"/>
                          </a:rPr>
                          <m:t>𝑋</m:t>
                        </m:r>
                      </m:e>
                      <m:sub>
                        <m:r>
                          <a:rPr lang="pt-BR" b="0" i="1">
                            <a:latin typeface="Cambria Math" panose="02040503050406030204" pitchFamily="18" charset="0"/>
                          </a:rPr>
                          <m:t>𝐵𝐴</m:t>
                        </m:r>
                      </m:sub>
                    </m:sSub>
                    <m:r>
                      <a:rPr lang="pt-BR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pt-BR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b="0" i="1">
                            <a:latin typeface="Cambria Math" panose="02040503050406030204" pitchFamily="18" charset="0"/>
                          </a:rPr>
                          <m:t>𝑌</m:t>
                        </m:r>
                      </m:e>
                      <m:sub>
                        <m:r>
                          <a:rPr lang="pt-BR" b="0" i="1">
                            <a:latin typeface="Cambria Math" panose="02040503050406030204" pitchFamily="18" charset="0"/>
                          </a:rPr>
                          <m:t>𝐴</m:t>
                        </m:r>
                      </m:sub>
                    </m:sSub>
                    <m:d>
                      <m:dPr>
                        <m:begChr m:val="["/>
                        <m:endChr m:val="]"/>
                        <m:ctrlPr>
                          <a:rPr lang="pt-BR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pt-BR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pt-BR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𝜃</m:t>
                            </m:r>
                            <m:r>
                              <a:rPr lang="pt-BR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.</m:t>
                            </m:r>
                            <m:r>
                              <a:rPr lang="pt-BR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𝑄</m:t>
                            </m:r>
                            <m:d>
                              <m:dPr>
                                <m:ctrlP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pt-BR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pt-BR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𝑆</m:t>
                                    </m:r>
                                  </m:e>
                                  <m:sub>
                                    <m:sSub>
                                      <m:sSubPr>
                                        <m:ctrlPr>
                                          <a:rPr lang="pt-BR" b="0" i="1"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pt-BR" b="0" i="1"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  <m:t>𝑁𝐻</m:t>
                                        </m:r>
                                      </m:e>
                                      <m:sub>
                                        <m:r>
                                          <a:rPr lang="pt-BR" b="0" i="1"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  <m:t>0</m:t>
                                        </m:r>
                                      </m:sub>
                                    </m:sSub>
                                  </m:sub>
                                </m:sSub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−</m:t>
                                </m:r>
                                <m:sSub>
                                  <m:sSubPr>
                                    <m:ctrlPr>
                                      <a:rPr lang="pt-BR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pt-BR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𝑆</m:t>
                                    </m:r>
                                  </m:e>
                                  <m:sub>
                                    <m:r>
                                      <a:rPr lang="pt-BR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𝑁𝐻</m:t>
                                    </m:r>
                                  </m:sub>
                                </m:sSub>
                              </m:e>
                            </m:d>
                            <m:r>
                              <a:rPr lang="pt-BR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pt-BR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𝑉</m:t>
                            </m:r>
                            <m:r>
                              <a:rPr lang="pt-BR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.</m:t>
                            </m:r>
                            <m:sSub>
                              <m:sSubPr>
                                <m:ctrlP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𝑖</m:t>
                                </m:r>
                              </m:e>
                              <m:sub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𝑁</m:t>
                                </m:r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/</m:t>
                                </m:r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𝑋𝐵</m:t>
                                </m:r>
                              </m:sub>
                            </m:sSub>
                            <m:r>
                              <a:rPr lang="pt-BR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.</m:t>
                            </m:r>
                            <m:sSub>
                              <m:sSubPr>
                                <m:ctrlP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𝑋</m:t>
                                </m:r>
                              </m:e>
                              <m:sub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𝐵𝐻</m:t>
                                </m:r>
                              </m:sub>
                            </m:sSub>
                            <m:r>
                              <a:rPr lang="pt-BR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(1+</m:t>
                            </m:r>
                            <m:r>
                              <a:rPr lang="pt-BR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𝜃</m:t>
                            </m:r>
                            <m:r>
                              <a:rPr lang="pt-BR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.</m:t>
                            </m:r>
                            <m:sSub>
                              <m:sSubPr>
                                <m:ctrlP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𝑏</m:t>
                                </m:r>
                              </m:e>
                              <m:sub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𝐿</m:t>
                                </m:r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,</m:t>
                                </m:r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𝐻</m:t>
                                </m:r>
                              </m:sub>
                            </m:sSub>
                            <m:r>
                              <a:rPr lang="pt-BR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)</m:t>
                            </m:r>
                          </m:num>
                          <m:den>
                            <m:r>
                              <a:rPr lang="pt-BR" b="0" i="1">
                                <a:latin typeface="Cambria Math" panose="02040503050406030204" pitchFamily="18" charset="0"/>
                              </a:rPr>
                              <m:t>𝑉</m:t>
                            </m:r>
                            <m:d>
                              <m:dPr>
                                <m:ctrlPr>
                                  <a:rPr lang="pt-BR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pt-BR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pt-BR" b="0" i="1">
                                        <a:latin typeface="Cambria Math" panose="02040503050406030204" pitchFamily="18" charset="0"/>
                                      </a:rPr>
                                      <m:t>𝑌</m:t>
                                    </m:r>
                                  </m:e>
                                  <m:sub>
                                    <m:r>
                                      <a:rPr lang="pt-BR" b="0" i="1">
                                        <a:latin typeface="Cambria Math" panose="02040503050406030204" pitchFamily="18" charset="0"/>
                                      </a:rPr>
                                      <m:t>𝐴</m:t>
                                    </m:r>
                                  </m:sub>
                                </m:sSub>
                                <m:r>
                                  <a:rPr lang="pt-BR" b="0" i="1">
                                    <a:latin typeface="Cambria Math" panose="02040503050406030204" pitchFamily="18" charset="0"/>
                                  </a:rPr>
                                  <m:t>.</m:t>
                                </m:r>
                                <m:sSub>
                                  <m:sSubPr>
                                    <m:ctrlPr>
                                      <a:rPr lang="pt-BR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pt-BR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𝑖</m:t>
                                    </m:r>
                                  </m:e>
                                  <m:sub>
                                    <m:r>
                                      <a:rPr lang="pt-BR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𝑁</m:t>
                                    </m:r>
                                    <m:r>
                                      <a:rPr lang="pt-BR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/</m:t>
                                    </m:r>
                                    <m:r>
                                      <a:rPr lang="pt-BR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𝑋𝐵</m:t>
                                    </m:r>
                                  </m:sub>
                                </m:sSub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+1</m:t>
                                </m:r>
                              </m:e>
                            </m:d>
                            <m:r>
                              <a:rPr lang="pt-BR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.(1+</m:t>
                            </m:r>
                            <m:r>
                              <a:rPr lang="pt-BR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𝜃</m:t>
                            </m:r>
                            <m:r>
                              <a:rPr lang="pt-BR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.</m:t>
                            </m:r>
                            <m:sSub>
                              <m:sSubPr>
                                <m:ctrlP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𝑏</m:t>
                                </m:r>
                              </m:e>
                              <m:sub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𝐿</m:t>
                                </m:r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,</m:t>
                                </m:r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𝐴</m:t>
                                </m:r>
                              </m:sub>
                            </m:sSub>
                            <m:r>
                              <a:rPr lang="pt-BR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)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pt-BR"/>
            </a:p>
          </xdr:txBody>
        </xdr:sp>
      </mc:Choice>
      <mc:Fallback xmlns="">
        <xdr:sp macro="" textlink="">
          <xdr:nvSpPr>
            <xdr:cNvPr id="9" name="CaixaDeTexto 8"/>
            <xdr:cNvSpPr txBox="1"/>
          </xdr:nvSpPr>
          <xdr:spPr>
            <a:xfrm>
              <a:off x="6705600" y="2619375"/>
              <a:ext cx="6138539" cy="683520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BR" b="0" i="0">
                  <a:latin typeface="Cambria Math" panose="02040503050406030204" pitchFamily="18" charset="0"/>
                </a:rPr>
                <a:t>𝑋_𝐵𝐴=𝑌_𝐴 [(</a:t>
              </a:r>
              <a:r>
                <a:rPr lang="pt-BR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𝜃.𝑄(𝑆_(〖𝑁𝐻〗_0 )−𝑆_𝑁𝐻 )−𝑉.𝑖_(𝑁/𝑋𝐵).𝑋_𝐵𝐻 (1+𝜃.𝑏_(𝐿,𝐻)))/(</a:t>
              </a:r>
              <a:r>
                <a:rPr lang="pt-BR" b="0" i="0">
                  <a:latin typeface="Cambria Math" panose="02040503050406030204" pitchFamily="18" charset="0"/>
                </a:rPr>
                <a:t>𝑉(𝑌_𝐴.</a:t>
              </a:r>
              <a:r>
                <a:rPr lang="pt-BR" i="0">
                  <a:latin typeface="Cambria Math" panose="02040503050406030204" pitchFamily="18" charset="0"/>
                  <a:ea typeface="Cambria Math" panose="02040503050406030204" pitchFamily="18" charset="0"/>
                </a:rPr>
                <a:t>𝑖_(</a:t>
              </a:r>
              <a:r>
                <a:rPr lang="pt-BR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𝑁/𝑋𝐵)+1).(1+𝜃.𝑏_(𝐿,𝐴)))]</a:t>
              </a:r>
              <a:endParaRPr lang="pt-BR"/>
            </a:p>
          </xdr:txBody>
        </xdr:sp>
      </mc:Fallback>
    </mc:AlternateContent>
    <xdr:clientData/>
  </xdr:twoCellAnchor>
  <xdr:twoCellAnchor>
    <xdr:from>
      <xdr:col>12</xdr:col>
      <xdr:colOff>0</xdr:colOff>
      <xdr:row>23</xdr:row>
      <xdr:rowOff>0</xdr:rowOff>
    </xdr:from>
    <xdr:to>
      <xdr:col>17</xdr:col>
      <xdr:colOff>358125</xdr:colOff>
      <xdr:row>26</xdr:row>
      <xdr:rowOff>60533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aixaDeTexto 4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SpPr txBox="1"/>
          </xdr:nvSpPr>
          <xdr:spPr>
            <a:xfrm>
              <a:off x="6705600" y="4029075"/>
              <a:ext cx="3406125" cy="632033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2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2000" b="0" i="1">
                            <a:latin typeface="Cambria Math" panose="02040503050406030204" pitchFamily="18" charset="0"/>
                          </a:rPr>
                          <m:t>𝑆</m:t>
                        </m:r>
                      </m:e>
                      <m:sub>
                        <m:r>
                          <a:rPr lang="pt-BR" sz="2000" b="0" i="1">
                            <a:latin typeface="Cambria Math" panose="02040503050406030204" pitchFamily="18" charset="0"/>
                          </a:rPr>
                          <m:t>𝑁𝑂</m:t>
                        </m:r>
                      </m:sub>
                    </m:sSub>
                    <m:r>
                      <a:rPr lang="pt-BR" sz="20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  <m:r>
                          <a:rPr lang="pt-BR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.</m:t>
                        </m:r>
                        <m:sSub>
                          <m:sSubPr>
                            <m:ctrlPr>
                              <a:rPr lang="pt-BR" sz="2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2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𝑋</m:t>
                            </m:r>
                          </m:e>
                          <m:sub>
                            <m:r>
                              <a:rPr lang="pt-BR" sz="2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𝐵𝐴</m:t>
                            </m:r>
                          </m:sub>
                        </m:sSub>
                        <m:r>
                          <a:rPr lang="pt-BR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(1+</m:t>
                        </m:r>
                        <m:r>
                          <a:rPr lang="pt-BR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𝜃</m:t>
                        </m:r>
                        <m:r>
                          <a:rPr lang="pt-BR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.</m:t>
                        </m:r>
                        <m:sSub>
                          <m:sSubPr>
                            <m:ctrlPr>
                              <a:rPr lang="pt-BR" sz="2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2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𝑏</m:t>
                            </m:r>
                          </m:e>
                          <m:sub>
                            <m:r>
                              <a:rPr lang="pt-BR" sz="2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𝐿</m:t>
                            </m:r>
                            <m:r>
                              <a:rPr lang="pt-BR" sz="2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pt-BR" sz="2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𝐴</m:t>
                            </m:r>
                          </m:sub>
                        </m:sSub>
                        <m:r>
                          <a:rPr lang="pt-BR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)</m:t>
                        </m:r>
                      </m:num>
                      <m:den>
                        <m:r>
                          <a:rPr lang="pt-BR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𝑄</m:t>
                        </m:r>
                        <m:r>
                          <a:rPr lang="pt-BR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.</m:t>
                        </m:r>
                        <m:r>
                          <a:rPr lang="pt-BR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𝜃</m:t>
                        </m:r>
                        <m:r>
                          <a:rPr lang="pt-BR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.</m:t>
                        </m:r>
                        <m:sSub>
                          <m:sSubPr>
                            <m:ctrlPr>
                              <a:rPr lang="pt-BR" sz="2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2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𝑌</m:t>
                            </m:r>
                          </m:e>
                          <m:sub>
                            <m:r>
                              <a:rPr lang="pt-BR" sz="2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𝐴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pt-BR" sz="2000"/>
            </a:p>
          </xdr:txBody>
        </xdr:sp>
      </mc:Choice>
      <mc:Fallback xmlns="">
        <xdr:sp macro="" textlink="">
          <xdr:nvSpPr>
            <xdr:cNvPr id="10" name="CaixaDeTexto 4"/>
            <xdr:cNvSpPr txBox="1"/>
          </xdr:nvSpPr>
          <xdr:spPr>
            <a:xfrm>
              <a:off x="6705600" y="4029075"/>
              <a:ext cx="3406125" cy="632033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BR" sz="2000" b="0" i="0">
                  <a:latin typeface="Cambria Math" panose="02040503050406030204" pitchFamily="18" charset="0"/>
                </a:rPr>
                <a:t>𝑆_𝑁𝑂=</a:t>
              </a:r>
              <a:r>
                <a:rPr lang="pt-BR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(𝑉.𝑋_𝐵𝐴 (1+𝜃.𝑏_(𝐿,𝐴)))/(𝑄.𝜃.𝑌_𝐴 )</a:t>
              </a:r>
              <a:endParaRPr lang="pt-BR" sz="2000"/>
            </a:p>
          </xdr:txBody>
        </xdr:sp>
      </mc:Fallback>
    </mc:AlternateContent>
    <xdr:clientData/>
  </xdr:twoCellAnchor>
  <xdr:twoCellAnchor>
    <xdr:from>
      <xdr:col>12</xdr:col>
      <xdr:colOff>0</xdr:colOff>
      <xdr:row>31</xdr:row>
      <xdr:rowOff>0</xdr:rowOff>
    </xdr:from>
    <xdr:to>
      <xdr:col>16</xdr:col>
      <xdr:colOff>442710</xdr:colOff>
      <xdr:row>32</xdr:row>
      <xdr:rowOff>130678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aixaDeTexto 6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SpPr txBox="1"/>
          </xdr:nvSpPr>
          <xdr:spPr>
            <a:xfrm>
              <a:off x="6705600" y="5600700"/>
              <a:ext cx="2881110" cy="321178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2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2000" b="0" i="1">
                            <a:latin typeface="Cambria Math" panose="02040503050406030204" pitchFamily="18" charset="0"/>
                          </a:rPr>
                          <m:t>𝑋</m:t>
                        </m:r>
                      </m:e>
                      <m:sub>
                        <m:r>
                          <a:rPr lang="pt-BR" sz="2000" b="0" i="1">
                            <a:latin typeface="Cambria Math" panose="02040503050406030204" pitchFamily="18" charset="0"/>
                          </a:rPr>
                          <m:t>𝐷𝐴</m:t>
                        </m:r>
                      </m:sub>
                    </m:sSub>
                    <m:r>
                      <a:rPr lang="pt-BR" sz="20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pt-BR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𝜃</m:t>
                    </m:r>
                    <m:r>
                      <a:rPr lang="pt-BR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.</m:t>
                    </m:r>
                    <m:sSubSup>
                      <m:sSubSupPr>
                        <m:ctrlPr>
                          <a:rPr lang="pt-BR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pt-BR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pt-BR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𝑑</m:t>
                        </m:r>
                      </m:sub>
                      <m:sup>
                        <m:r>
                          <a:rPr lang="pt-BR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′</m:t>
                        </m:r>
                      </m:sup>
                    </m:sSubSup>
                    <m:r>
                      <a:rPr lang="pt-BR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.</m:t>
                    </m:r>
                    <m:sSub>
                      <m:sSubPr>
                        <m:ctrlPr>
                          <a:rPr lang="pt-BR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𝑏</m:t>
                        </m:r>
                      </m:e>
                      <m:sub>
                        <m:r>
                          <a:rPr lang="pt-BR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𝐿</m:t>
                        </m:r>
                        <m:r>
                          <a:rPr lang="pt-BR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,</m:t>
                        </m:r>
                        <m:r>
                          <a:rPr lang="pt-BR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𝐴</m:t>
                        </m:r>
                      </m:sub>
                    </m:sSub>
                    <m:r>
                      <a:rPr lang="pt-BR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.</m:t>
                    </m:r>
                    <m:sSub>
                      <m:sSubPr>
                        <m:ctrlPr>
                          <a:rPr lang="pt-BR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𝑋</m:t>
                        </m:r>
                      </m:e>
                      <m:sub>
                        <m:r>
                          <a:rPr lang="pt-BR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𝐵𝐴</m:t>
                        </m:r>
                      </m:sub>
                    </m:sSub>
                  </m:oMath>
                </m:oMathPara>
              </a14:m>
              <a:endParaRPr lang="pt-BR" sz="2000"/>
            </a:p>
          </xdr:txBody>
        </xdr:sp>
      </mc:Choice>
      <mc:Fallback xmlns="">
        <xdr:sp macro="" textlink="">
          <xdr:nvSpPr>
            <xdr:cNvPr id="11" name="CaixaDeTexto 6"/>
            <xdr:cNvSpPr txBox="1"/>
          </xdr:nvSpPr>
          <xdr:spPr>
            <a:xfrm>
              <a:off x="6705600" y="5600700"/>
              <a:ext cx="2881110" cy="321178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BR" sz="2000" b="0" i="0">
                  <a:latin typeface="Cambria Math" panose="02040503050406030204" pitchFamily="18" charset="0"/>
                </a:rPr>
                <a:t>𝑋_𝐷𝐴=</a:t>
              </a:r>
              <a:r>
                <a:rPr lang="pt-BR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𝜃.𝑓_𝑑^′  .𝑏_(𝐿,𝐴).𝑋_𝐵𝐴</a:t>
              </a:r>
              <a:endParaRPr lang="pt-BR" sz="2000"/>
            </a:p>
          </xdr:txBody>
        </xdr:sp>
      </mc:Fallback>
    </mc:AlternateContent>
    <xdr:clientData/>
  </xdr:twoCellAnchor>
  <xdr:twoCellAnchor>
    <xdr:from>
      <xdr:col>12</xdr:col>
      <xdr:colOff>1</xdr:colOff>
      <xdr:row>43</xdr:row>
      <xdr:rowOff>0</xdr:rowOff>
    </xdr:from>
    <xdr:to>
      <xdr:col>23</xdr:col>
      <xdr:colOff>563217</xdr:colOff>
      <xdr:row>46</xdr:row>
      <xdr:rowOff>78230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aixaDeTexto 2">
              <a:extLs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:cNvPr>
            <xdr:cNvSpPr txBox="1"/>
          </xdr:nvSpPr>
          <xdr:spPr>
            <a:xfrm>
              <a:off x="7354958" y="8208065"/>
              <a:ext cx="7305259" cy="649730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b="0" i="1">
                            <a:latin typeface="Cambria Math" panose="02040503050406030204" pitchFamily="18" charset="0"/>
                          </a:rPr>
                          <m:t>𝑆</m:t>
                        </m:r>
                      </m:e>
                      <m:sub>
                        <m:r>
                          <a:rPr lang="pt-BR" b="0" i="1">
                            <a:latin typeface="Cambria Math" panose="02040503050406030204" pitchFamily="18" charset="0"/>
                          </a:rPr>
                          <m:t>𝐴𝐿𝐶</m:t>
                        </m:r>
                      </m:sub>
                    </m:sSub>
                    <m:r>
                      <a:rPr lang="pt-BR" b="0" i="1">
                        <a:latin typeface="Cambria Math" panose="02040503050406030204" pitchFamily="18" charset="0"/>
                      </a:rPr>
                      <m:t>=−</m:t>
                    </m:r>
                    <m:f>
                      <m:fPr>
                        <m:ctrlPr>
                          <a:rPr lang="pt-BR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b="0" i="1">
                            <a:latin typeface="Cambria Math" panose="02040503050406030204" pitchFamily="18" charset="0"/>
                          </a:rPr>
                          <m:t>𝑉</m:t>
                        </m:r>
                      </m:num>
                      <m:den>
                        <m:r>
                          <a:rPr lang="pt-BR" b="0" i="1">
                            <a:latin typeface="Cambria Math" panose="02040503050406030204" pitchFamily="18" charset="0"/>
                          </a:rPr>
                          <m:t>𝑄</m:t>
                        </m:r>
                      </m:den>
                    </m:f>
                    <m:d>
                      <m:dPr>
                        <m:begChr m:val="["/>
                        <m:endChr m:val="]"/>
                        <m:ctrlPr>
                          <a:rPr lang="pt-BR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pt-BR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𝑖</m:t>
                                </m:r>
                              </m:e>
                              <m:sub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𝑁</m:t>
                                </m:r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/</m:t>
                                </m:r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𝑋𝐵</m:t>
                                </m:r>
                              </m:sub>
                            </m:sSub>
                            <m:r>
                              <a:rPr lang="pt-BR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.</m:t>
                            </m:r>
                            <m:sSub>
                              <m:sSubPr>
                                <m:ctrlP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𝑋</m:t>
                                </m:r>
                              </m:e>
                              <m:sub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𝐵𝐻</m:t>
                                </m:r>
                              </m:sub>
                            </m:sSub>
                            <m:r>
                              <a:rPr lang="pt-BR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.</m:t>
                            </m:r>
                            <m:sSub>
                              <m:sSubPr>
                                <m:ctrlP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𝑌</m:t>
                                </m:r>
                              </m:e>
                              <m:sub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𝐴</m:t>
                                </m:r>
                              </m:sub>
                            </m:sSub>
                            <m:d>
                              <m:dPr>
                                <m:ctrlP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𝜃</m:t>
                                </m:r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.</m:t>
                                </m:r>
                                <m:sSub>
                                  <m:sSubPr>
                                    <m:ctrlPr>
                                      <a:rPr lang="pt-BR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pt-BR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𝑏</m:t>
                                    </m:r>
                                  </m:e>
                                  <m:sub>
                                    <m:r>
                                      <a:rPr lang="pt-BR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𝐿</m:t>
                                    </m:r>
                                    <m:r>
                                      <a:rPr lang="pt-BR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,</m:t>
                                    </m:r>
                                    <m:r>
                                      <a:rPr lang="pt-BR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𝐻</m:t>
                                    </m:r>
                                  </m:sub>
                                </m:sSub>
                              </m:e>
                            </m:d>
                            <m:r>
                              <a:rPr lang="pt-BR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𝑋</m:t>
                                </m:r>
                              </m:e>
                              <m:sub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𝐵𝐴</m:t>
                                </m:r>
                              </m:sub>
                            </m:sSub>
                            <m:r>
                              <a:rPr lang="pt-BR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pt-BR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t-BR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𝑖</m:t>
                                </m:r>
                              </m:e>
                              <m:sub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𝑁</m:t>
                                </m:r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/</m:t>
                                </m:r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𝑋𝐵</m:t>
                                </m:r>
                              </m:sub>
                            </m:sSub>
                            <m:r>
                              <a:rPr lang="pt-BR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.</m:t>
                            </m:r>
                            <m:sSub>
                              <m:sSubPr>
                                <m:ctrlP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𝑌</m:t>
                                </m:r>
                              </m:e>
                              <m:sub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𝐴</m:t>
                                </m:r>
                              </m:sub>
                            </m:sSub>
                            <m:r>
                              <a:rPr lang="pt-BR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+2)(1+</m:t>
                            </m:r>
                            <m:r>
                              <a:rPr lang="pt-BR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𝜃</m:t>
                            </m:r>
                            <m:r>
                              <a:rPr lang="pt-BR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.</m:t>
                            </m:r>
                            <m:sSub>
                              <m:sSubPr>
                                <m:ctrlP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𝑏</m:t>
                                </m:r>
                              </m:e>
                              <m:sub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𝐿</m:t>
                                </m:r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,</m:t>
                                </m:r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𝐴</m:t>
                                </m:r>
                              </m:sub>
                            </m:sSub>
                            <m:r>
                              <a:rPr lang="pt-BR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)</m:t>
                            </m:r>
                          </m:num>
                          <m:den>
                            <m:r>
                              <a:rPr lang="pt-BR" b="0" i="1">
                                <a:latin typeface="Cambria Math" panose="02040503050406030204" pitchFamily="18" charset="0"/>
                              </a:rPr>
                              <m:t>14.</m:t>
                            </m:r>
                            <m:sSub>
                              <m:sSubPr>
                                <m:ctrlPr>
                                  <a:rPr lang="pt-BR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t-BR" b="0" i="1">
                                    <a:latin typeface="Cambria Math" panose="02040503050406030204" pitchFamily="18" charset="0"/>
                                  </a:rPr>
                                  <m:t>𝑌</m:t>
                                </m:r>
                              </m:e>
                              <m:sub>
                                <m:r>
                                  <a:rPr lang="pt-BR" b="0" i="1">
                                    <a:latin typeface="Cambria Math" panose="02040503050406030204" pitchFamily="18" charset="0"/>
                                  </a:rPr>
                                  <m:t>𝐴</m:t>
                                </m:r>
                              </m:sub>
                            </m:sSub>
                            <m:r>
                              <a:rPr lang="pt-BR" b="0" i="1">
                                <a:latin typeface="Cambria Math" panose="02040503050406030204" pitchFamily="18" charset="0"/>
                              </a:rPr>
                              <m:t>.</m:t>
                            </m:r>
                            <m:r>
                              <a:rPr lang="pt-BR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𝜃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pt-BR"/>
            </a:p>
          </xdr:txBody>
        </xdr:sp>
      </mc:Choice>
      <mc:Fallback xmlns="">
        <xdr:sp macro="" textlink="">
          <xdr:nvSpPr>
            <xdr:cNvPr id="13" name="CaixaDeTexto 2"/>
            <xdr:cNvSpPr txBox="1"/>
          </xdr:nvSpPr>
          <xdr:spPr>
            <a:xfrm>
              <a:off x="7354958" y="8208065"/>
              <a:ext cx="7305259" cy="649730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BR" b="0" i="0">
                  <a:latin typeface="Cambria Math" panose="02040503050406030204" pitchFamily="18" charset="0"/>
                </a:rPr>
                <a:t>𝑆_𝐴𝐿𝐶=−𝑉/𝑄 [(</a:t>
              </a:r>
              <a:r>
                <a:rPr lang="pt-BR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𝑖_(𝑁/𝑋𝐵).𝑋_𝐵𝐻.𝑌_𝐴 (1+𝜃.𝑏_(𝐿,𝐻) )+𝑋_𝐵𝐴 (</a:t>
              </a:r>
              <a:r>
                <a:rPr lang="pt-BR" i="0">
                  <a:latin typeface="Cambria Math" panose="02040503050406030204" pitchFamily="18" charset="0"/>
                  <a:ea typeface="Cambria Math" panose="02040503050406030204" pitchFamily="18" charset="0"/>
                </a:rPr>
                <a:t>𝑖_(</a:t>
              </a:r>
              <a:r>
                <a:rPr lang="pt-BR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𝑁/𝑋𝐵).𝑌_𝐴+2)(1+𝜃.𝑏_(𝐿,𝐴)))/(</a:t>
              </a:r>
              <a:r>
                <a:rPr lang="pt-BR" b="0" i="0">
                  <a:latin typeface="Cambria Math" panose="02040503050406030204" pitchFamily="18" charset="0"/>
                </a:rPr>
                <a:t>14.𝑌_𝐴.</a:t>
              </a:r>
              <a:r>
                <a:rPr lang="pt-BR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𝜃)]</a:t>
              </a:r>
              <a:endParaRPr lang="pt-BR"/>
            </a:p>
          </xdr:txBody>
        </xdr:sp>
      </mc:Fallback>
    </mc:AlternateContent>
    <xdr:clientData/>
  </xdr:twoCellAnchor>
  <xdr:twoCellAnchor>
    <xdr:from>
      <xdr:col>25</xdr:col>
      <xdr:colOff>0</xdr:colOff>
      <xdr:row>6</xdr:row>
      <xdr:rowOff>0</xdr:rowOff>
    </xdr:from>
    <xdr:to>
      <xdr:col>32</xdr:col>
      <xdr:colOff>428636</xdr:colOff>
      <xdr:row>8</xdr:row>
      <xdr:rowOff>178769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aixaDeTexto 7">
              <a:extLst>
                <a:ext uri="{FF2B5EF4-FFF2-40B4-BE49-F238E27FC236}">
                  <a16:creationId xmlns:a16="http://schemas.microsoft.com/office/drawing/2014/main" id="{00000000-0008-0000-0100-00000E000000}"/>
                </a:ext>
              </a:extLst>
            </xdr:cNvPr>
            <xdr:cNvSpPr txBox="1"/>
          </xdr:nvSpPr>
          <xdr:spPr>
            <a:xfrm>
              <a:off x="14630400" y="1238250"/>
              <a:ext cx="4695836" cy="559769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b="0" i="1">
                        <a:latin typeface="Cambria Math" panose="02040503050406030204" pitchFamily="18" charset="0"/>
                      </a:rPr>
                      <m:t>𝑁𝑂𝑥</m:t>
                    </m:r>
                    <m:r>
                      <a:rPr lang="pt-BR" b="0" i="1">
                        <a:latin typeface="Cambria Math" panose="02040503050406030204" pitchFamily="18" charset="0"/>
                      </a:rPr>
                      <m:t>= </m:t>
                    </m:r>
                    <m:sSub>
                      <m:sSubPr>
                        <m:ctrlPr>
                          <a:rPr lang="pt-BR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b="0" i="1">
                            <a:latin typeface="Cambria Math" panose="02040503050406030204" pitchFamily="18" charset="0"/>
                          </a:rPr>
                          <m:t>𝑁𝐾𝑇</m:t>
                        </m:r>
                      </m:e>
                      <m:sub>
                        <m:r>
                          <a:rPr lang="pt-BR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pt-BR" b="0" i="1">
                        <a:latin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pt-BR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b="0" i="1">
                            <a:latin typeface="Cambria Math" panose="02040503050406030204" pitchFamily="18" charset="0"/>
                          </a:rPr>
                          <m:t>𝑁𝐾𝑇</m:t>
                        </m:r>
                      </m:e>
                      <m:sub>
                        <m:r>
                          <a:rPr lang="pt-BR" b="0" i="1">
                            <a:latin typeface="Cambria Math" panose="02040503050406030204" pitchFamily="18" charset="0"/>
                          </a:rPr>
                          <m:t>𝑒</m:t>
                        </m:r>
                      </m:sub>
                    </m:sSub>
                    <m:r>
                      <a:rPr lang="pt-BR" b="0" i="1">
                        <a:latin typeface="Cambria Math" panose="02040503050406030204" pitchFamily="18" charset="0"/>
                      </a:rPr>
                      <m:t>−0,12</m:t>
                    </m:r>
                    <m:f>
                      <m:fPr>
                        <m:ctrlPr>
                          <a:rPr lang="pt-BR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pt-BR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b="0" i="1">
                                <a:latin typeface="Cambria Math" panose="02040503050406030204" pitchFamily="18" charset="0"/>
                              </a:rPr>
                              <m:t>𝑋</m:t>
                            </m:r>
                          </m:e>
                          <m:sub>
                            <m:r>
                              <a:rPr lang="pt-BR" b="0" i="1">
                                <a:latin typeface="Cambria Math" panose="02040503050406030204" pitchFamily="18" charset="0"/>
                              </a:rPr>
                              <m:t>𝑏𝑖𝑜</m:t>
                            </m:r>
                          </m:sub>
                        </m:sSub>
                        <m:r>
                          <a:rPr lang="pt-BR" b="0" i="1">
                            <a:latin typeface="Cambria Math" panose="02040503050406030204" pitchFamily="18" charset="0"/>
                          </a:rPr>
                          <m:t>.</m:t>
                        </m:r>
                        <m:sSub>
                          <m:sSubPr>
                            <m:ctrlPr>
                              <a:rPr lang="pt-BR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b="0" i="1">
                                <a:latin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lang="pt-BR" b="0" i="1">
                                <a:latin typeface="Cambria Math" panose="02040503050406030204" pitchFamily="18" charset="0"/>
                              </a:rPr>
                              <m:t>𝑟𝑒𝑎𝑡𝑜𝑟</m:t>
                            </m:r>
                          </m:sub>
                        </m:sSub>
                      </m:num>
                      <m:den>
                        <m:r>
                          <a:rPr lang="pt-BR" b="0" i="1">
                            <a:latin typeface="Cambria Math" panose="02040503050406030204" pitchFamily="18" charset="0"/>
                          </a:rPr>
                          <m:t>𝑄</m:t>
                        </m:r>
                        <m:r>
                          <a:rPr lang="pt-BR" b="0" i="1">
                            <a:latin typeface="Cambria Math" panose="02040503050406030204" pitchFamily="18" charset="0"/>
                          </a:rPr>
                          <m:t>.</m:t>
                        </m:r>
                        <m:r>
                          <a:rPr lang="pt-BR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𝜃</m:t>
                        </m:r>
                      </m:den>
                    </m:f>
                  </m:oMath>
                </m:oMathPara>
              </a14:m>
              <a:endParaRPr lang="pt-BR"/>
            </a:p>
          </xdr:txBody>
        </xdr:sp>
      </mc:Choice>
      <mc:Fallback xmlns="">
        <xdr:sp macro="" textlink="">
          <xdr:nvSpPr>
            <xdr:cNvPr id="14" name="CaixaDeTexto 7"/>
            <xdr:cNvSpPr txBox="1"/>
          </xdr:nvSpPr>
          <xdr:spPr>
            <a:xfrm>
              <a:off x="14630400" y="1238250"/>
              <a:ext cx="4695836" cy="559769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BR" b="0" i="0">
                  <a:latin typeface="Cambria Math" panose="02040503050406030204" pitchFamily="18" charset="0"/>
                </a:rPr>
                <a:t>𝑁𝑂𝑥= 〖𝑁𝐾𝑇〗_0−〖𝑁𝐾𝑇〗_𝑒−0,12 (𝑋_𝑏𝑖𝑜.𝑉_𝑟𝑒𝑎𝑡𝑜𝑟)/(𝑄.</a:t>
              </a:r>
              <a:r>
                <a:rPr lang="pt-BR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𝜃)</a:t>
              </a:r>
              <a:endParaRPr lang="pt-BR"/>
            </a:p>
          </xdr:txBody>
        </xdr:sp>
      </mc:Fallback>
    </mc:AlternateContent>
    <xdr:clientData/>
  </xdr:twoCellAnchor>
  <xdr:twoCellAnchor>
    <xdr:from>
      <xdr:col>25</xdr:col>
      <xdr:colOff>0</xdr:colOff>
      <xdr:row>15</xdr:row>
      <xdr:rowOff>0</xdr:rowOff>
    </xdr:from>
    <xdr:to>
      <xdr:col>30</xdr:col>
      <xdr:colOff>37908</xdr:colOff>
      <xdr:row>16</xdr:row>
      <xdr:rowOff>110288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aixaDeTexto 4">
              <a:extLst>
                <a:ext uri="{FF2B5EF4-FFF2-40B4-BE49-F238E27FC236}">
                  <a16:creationId xmlns:a16="http://schemas.microsoft.com/office/drawing/2014/main" id="{00000000-0008-0000-0100-00000F000000}"/>
                </a:ext>
              </a:extLst>
            </xdr:cNvPr>
            <xdr:cNvSpPr txBox="1"/>
          </xdr:nvSpPr>
          <xdr:spPr>
            <a:xfrm>
              <a:off x="14630400" y="2495550"/>
              <a:ext cx="3085908" cy="300788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b="0" i="1">
                            <a:latin typeface="Cambria Math" panose="02040503050406030204" pitchFamily="18" charset="0"/>
                          </a:rPr>
                          <m:t>𝑋</m:t>
                        </m:r>
                      </m:e>
                      <m:sub>
                        <m:r>
                          <a:rPr lang="pt-BR" b="0" i="1">
                            <a:latin typeface="Cambria Math" panose="02040503050406030204" pitchFamily="18" charset="0"/>
                          </a:rPr>
                          <m:t>𝑏𝑖𝑜</m:t>
                        </m:r>
                      </m:sub>
                    </m:sSub>
                    <m:r>
                      <a:rPr lang="pt-BR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pt-BR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b="0" i="1">
                            <a:latin typeface="Cambria Math" panose="02040503050406030204" pitchFamily="18" charset="0"/>
                          </a:rPr>
                          <m:t>𝑋</m:t>
                        </m:r>
                      </m:e>
                      <m:sub>
                        <m:r>
                          <a:rPr lang="pt-BR" b="0" i="1">
                            <a:latin typeface="Cambria Math" panose="02040503050406030204" pitchFamily="18" charset="0"/>
                          </a:rPr>
                          <m:t>𝐵𝐻</m:t>
                        </m:r>
                      </m:sub>
                    </m:sSub>
                    <m:r>
                      <a:rPr lang="pt-BR" b="0" i="1">
                        <a:latin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lang="pt-BR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b="0" i="1">
                            <a:latin typeface="Cambria Math" panose="02040503050406030204" pitchFamily="18" charset="0"/>
                          </a:rPr>
                          <m:t>𝑋</m:t>
                        </m:r>
                      </m:e>
                      <m:sub>
                        <m:r>
                          <a:rPr lang="pt-BR" b="0" i="1">
                            <a:latin typeface="Cambria Math" panose="02040503050406030204" pitchFamily="18" charset="0"/>
                          </a:rPr>
                          <m:t>𝐵𝐴</m:t>
                        </m:r>
                      </m:sub>
                    </m:sSub>
                    <m:r>
                      <a:rPr lang="pt-BR" b="0" i="1">
                        <a:latin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lang="pt-BR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b="0" i="1">
                            <a:latin typeface="Cambria Math" panose="02040503050406030204" pitchFamily="18" charset="0"/>
                          </a:rPr>
                          <m:t>𝑋</m:t>
                        </m:r>
                      </m:e>
                      <m:sub>
                        <m:sSub>
                          <m:sSubPr>
                            <m:ctrlPr>
                              <a:rPr lang="pt-BR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b="0" i="1">
                                <a:latin typeface="Cambria Math" panose="02040503050406030204" pitchFamily="18" charset="0"/>
                              </a:rPr>
                              <m:t>𝐷</m:t>
                            </m:r>
                          </m:e>
                          <m:sub>
                            <m:r>
                              <a:rPr lang="pt-BR" b="0" i="1">
                                <a:latin typeface="Cambria Math" panose="02040503050406030204" pitchFamily="18" charset="0"/>
                              </a:rPr>
                              <m:t>𝐻𝐴</m:t>
                            </m:r>
                          </m:sub>
                        </m:sSub>
                      </m:sub>
                    </m:sSub>
                  </m:oMath>
                </m:oMathPara>
              </a14:m>
              <a:endParaRPr lang="pt-BR"/>
            </a:p>
          </xdr:txBody>
        </xdr:sp>
      </mc:Choice>
      <mc:Fallback xmlns="">
        <xdr:sp macro="" textlink="">
          <xdr:nvSpPr>
            <xdr:cNvPr id="15" name="CaixaDeTexto 4"/>
            <xdr:cNvSpPr txBox="1"/>
          </xdr:nvSpPr>
          <xdr:spPr>
            <a:xfrm>
              <a:off x="14630400" y="2495550"/>
              <a:ext cx="3085908" cy="300788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BR" b="0" i="0">
                  <a:latin typeface="Cambria Math" panose="02040503050406030204" pitchFamily="18" charset="0"/>
                </a:rPr>
                <a:t>𝑋_𝑏𝑖𝑜=𝑋_𝐵𝐻+𝑋_𝐵𝐴+𝑋_(𝐷_𝐻𝐴 )</a:t>
              </a:r>
              <a:endParaRPr lang="pt-BR"/>
            </a:p>
          </xdr:txBody>
        </xdr:sp>
      </mc:Fallback>
    </mc:AlternateContent>
    <xdr:clientData/>
  </xdr:twoCellAnchor>
  <xdr:twoCellAnchor>
    <xdr:from>
      <xdr:col>25</xdr:col>
      <xdr:colOff>0</xdr:colOff>
      <xdr:row>20</xdr:row>
      <xdr:rowOff>0</xdr:rowOff>
    </xdr:from>
    <xdr:to>
      <xdr:col>27</xdr:col>
      <xdr:colOff>495300</xdr:colOff>
      <xdr:row>22</xdr:row>
      <xdr:rowOff>110328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aixaDeTexto 18">
              <a:extLst>
                <a:ext uri="{FF2B5EF4-FFF2-40B4-BE49-F238E27FC236}">
                  <a16:creationId xmlns:a16="http://schemas.microsoft.com/office/drawing/2014/main" id="{00000000-0008-0000-0100-000010000000}"/>
                </a:ext>
              </a:extLst>
            </xdr:cNvPr>
            <xdr:cNvSpPr txBox="1"/>
          </xdr:nvSpPr>
          <xdr:spPr>
            <a:xfrm>
              <a:off x="14630400" y="3495675"/>
              <a:ext cx="1714500" cy="567528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b="0" i="1">
                        <a:latin typeface="Cambria Math" panose="02040503050406030204" pitchFamily="18" charset="0"/>
                      </a:rPr>
                      <m:t>𝑅</m:t>
                    </m:r>
                    <m:r>
                      <a:rPr lang="pt-BR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pt-BR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b="0" i="1">
                                <a:latin typeface="Cambria Math" panose="02040503050406030204" pitchFamily="18" charset="0"/>
                              </a:rPr>
                              <m:t>𝑁𝑂</m:t>
                            </m:r>
                          </m:e>
                          <m:sub>
                            <m:r>
                              <a:rPr lang="pt-BR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pt-BR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b="0" i="1">
                                <a:latin typeface="Cambria Math" panose="02040503050406030204" pitchFamily="18" charset="0"/>
                              </a:rPr>
                              <m:t>𝑆</m:t>
                            </m:r>
                          </m:e>
                          <m:sub>
                            <m:r>
                              <a:rPr lang="pt-BR" b="0" i="1">
                                <a:latin typeface="Cambria Math" panose="02040503050406030204" pitchFamily="18" charset="0"/>
                              </a:rPr>
                              <m:t>𝑁𝑂</m:t>
                            </m:r>
                          </m:sub>
                        </m:sSub>
                      </m:den>
                    </m:f>
                    <m:r>
                      <a:rPr lang="pt-BR" b="0" i="1">
                        <a:latin typeface="Cambria Math" panose="02040503050406030204" pitchFamily="18" charset="0"/>
                      </a:rPr>
                      <m:t> −1</m:t>
                    </m:r>
                  </m:oMath>
                </m:oMathPara>
              </a14:m>
              <a:endParaRPr lang="pt-BR"/>
            </a:p>
          </xdr:txBody>
        </xdr:sp>
      </mc:Choice>
      <mc:Fallback xmlns="">
        <xdr:sp macro="" textlink="">
          <xdr:nvSpPr>
            <xdr:cNvPr id="16" name="CaixaDeTexto 18"/>
            <xdr:cNvSpPr txBox="1"/>
          </xdr:nvSpPr>
          <xdr:spPr>
            <a:xfrm>
              <a:off x="14630400" y="3495675"/>
              <a:ext cx="1714500" cy="567528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BR" b="0" i="0">
                  <a:latin typeface="Cambria Math" panose="02040503050406030204" pitchFamily="18" charset="0"/>
                </a:rPr>
                <a:t>𝑅=〖𝑁𝑂〗_𝑥/𝑆_𝑁𝑂   −1</a:t>
              </a:r>
              <a:endParaRPr lang="pt-BR"/>
            </a:p>
          </xdr:txBody>
        </xdr:sp>
      </mc:Fallback>
    </mc:AlternateContent>
    <xdr:clientData/>
  </xdr:twoCellAnchor>
  <xdr:twoCellAnchor>
    <xdr:from>
      <xdr:col>25</xdr:col>
      <xdr:colOff>0</xdr:colOff>
      <xdr:row>26</xdr:row>
      <xdr:rowOff>0</xdr:rowOff>
    </xdr:from>
    <xdr:to>
      <xdr:col>29</xdr:col>
      <xdr:colOff>361950</xdr:colOff>
      <xdr:row>27</xdr:row>
      <xdr:rowOff>113686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aixaDeTexto 2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 txBox="1"/>
          </xdr:nvSpPr>
          <xdr:spPr>
            <a:xfrm>
              <a:off x="14630400" y="4762500"/>
              <a:ext cx="2800350" cy="304186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b="0" i="1">
                            <a:latin typeface="Cambria Math" panose="02040503050406030204" pitchFamily="18" charset="0"/>
                          </a:rPr>
                          <m:t>𝑁𝑂</m:t>
                        </m:r>
                      </m:e>
                      <m:sub>
                        <m:sSub>
                          <m:sSubPr>
                            <m:ctrlPr>
                              <a:rPr lang="pt-BR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  <m:sub>
                            <m:r>
                              <a:rPr lang="pt-BR" b="0" i="1">
                                <a:latin typeface="Cambria Math" panose="02040503050406030204" pitchFamily="18" charset="0"/>
                              </a:rPr>
                              <m:t>𝑟𝑒𝑎𝑡𝑜𝑟</m:t>
                            </m:r>
                            <m:r>
                              <a:rPr lang="pt-BR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pt-BR" b="0" i="1">
                                <a:latin typeface="Cambria Math" panose="02040503050406030204" pitchFamily="18" charset="0"/>
                              </a:rPr>
                              <m:t>𝑎𝑛</m:t>
                            </m:r>
                            <m:r>
                              <a:rPr lang="pt-BR" b="0" i="1">
                                <a:latin typeface="Cambria Math" panose="02040503050406030204" pitchFamily="18" charset="0"/>
                              </a:rPr>
                              <m:t>ó</m:t>
                            </m:r>
                            <m:r>
                              <a:rPr lang="pt-BR" b="0" i="1">
                                <a:latin typeface="Cambria Math" panose="02040503050406030204" pitchFamily="18" charset="0"/>
                              </a:rPr>
                              <m:t>𝑥𝑖𝑐𝑜</m:t>
                            </m:r>
                          </m:sub>
                        </m:sSub>
                      </m:sub>
                    </m:sSub>
                    <m:r>
                      <a:rPr lang="pt-BR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pt-BR" b="0" i="1">
                        <a:latin typeface="Cambria Math" panose="02040503050406030204" pitchFamily="18" charset="0"/>
                      </a:rPr>
                      <m:t>𝑄</m:t>
                    </m:r>
                    <m:r>
                      <a:rPr lang="pt-BR" b="0" i="1">
                        <a:latin typeface="Cambria Math" panose="02040503050406030204" pitchFamily="18" charset="0"/>
                      </a:rPr>
                      <m:t>.</m:t>
                    </m:r>
                    <m:r>
                      <a:rPr lang="pt-BR" b="0" i="1">
                        <a:latin typeface="Cambria Math" panose="02040503050406030204" pitchFamily="18" charset="0"/>
                      </a:rPr>
                      <m:t>𝑅</m:t>
                    </m:r>
                    <m:r>
                      <a:rPr lang="pt-BR" b="0" i="1">
                        <a:latin typeface="Cambria Math" panose="02040503050406030204" pitchFamily="18" charset="0"/>
                      </a:rPr>
                      <m:t>.</m:t>
                    </m:r>
                    <m:sSub>
                      <m:sSubPr>
                        <m:ctrlPr>
                          <a:rPr lang="pt-BR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b="0" i="1">
                            <a:latin typeface="Cambria Math" panose="02040503050406030204" pitchFamily="18" charset="0"/>
                          </a:rPr>
                          <m:t>𝑆</m:t>
                        </m:r>
                      </m:e>
                      <m:sub>
                        <m:r>
                          <a:rPr lang="pt-BR" b="0" i="1">
                            <a:latin typeface="Cambria Math" panose="02040503050406030204" pitchFamily="18" charset="0"/>
                          </a:rPr>
                          <m:t>𝑁𝑂</m:t>
                        </m:r>
                      </m:sub>
                    </m:sSub>
                  </m:oMath>
                </m:oMathPara>
              </a14:m>
              <a:endParaRPr lang="pt-BR"/>
            </a:p>
          </xdr:txBody>
        </xdr:sp>
      </mc:Choice>
      <mc:Fallback xmlns="">
        <xdr:sp macro="" textlink="">
          <xdr:nvSpPr>
            <xdr:cNvPr id="17" name="CaixaDeTexto 2"/>
            <xdr:cNvSpPr txBox="1"/>
          </xdr:nvSpPr>
          <xdr:spPr>
            <a:xfrm>
              <a:off x="14630400" y="4762500"/>
              <a:ext cx="2800350" cy="304186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BR" i="0">
                  <a:latin typeface="Cambria Math" panose="02040503050406030204" pitchFamily="18" charset="0"/>
                </a:rPr>
                <a:t>〖</a:t>
              </a:r>
              <a:r>
                <a:rPr lang="pt-BR" b="0" i="0">
                  <a:latin typeface="Cambria Math" panose="02040503050406030204" pitchFamily="18" charset="0"/>
                </a:rPr>
                <a:t>𝑁𝑂〗_(𝑥_(𝑟𝑒𝑎𝑡𝑜𝑟 𝑎𝑛ó𝑥𝑖𝑐𝑜) )=𝑄.𝑅.𝑆_𝑁𝑂</a:t>
              </a:r>
              <a:endParaRPr lang="pt-BR"/>
            </a:p>
          </xdr:txBody>
        </xdr:sp>
      </mc:Fallback>
    </mc:AlternateContent>
    <xdr:clientData/>
  </xdr:twoCellAnchor>
  <xdr:twoCellAnchor>
    <xdr:from>
      <xdr:col>25</xdr:col>
      <xdr:colOff>1</xdr:colOff>
      <xdr:row>31</xdr:row>
      <xdr:rowOff>0</xdr:rowOff>
    </xdr:from>
    <xdr:to>
      <xdr:col>28</xdr:col>
      <xdr:colOff>533401</xdr:colOff>
      <xdr:row>34</xdr:row>
      <xdr:rowOff>50465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aixaDeTexto 1">
              <a:extLst>
                <a:ext uri="{FF2B5EF4-FFF2-40B4-BE49-F238E27FC236}">
                  <a16:creationId xmlns:a16="http://schemas.microsoft.com/office/drawing/2014/main" id="{00000000-0008-0000-0100-000012000000}"/>
                </a:ext>
              </a:extLst>
            </xdr:cNvPr>
            <xdr:cNvSpPr txBox="1"/>
          </xdr:nvSpPr>
          <xdr:spPr>
            <a:xfrm>
              <a:off x="14630401" y="5762625"/>
              <a:ext cx="2362200" cy="621965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pt-BR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b="0" i="1">
                            <a:latin typeface="Cambria Math" panose="02040503050406030204" pitchFamily="18" charset="0"/>
                          </a:rPr>
                          <m:t>𝐴</m:t>
                        </m:r>
                      </m:num>
                      <m:den>
                        <m:sSub>
                          <m:sSubPr>
                            <m:ctrlPr>
                              <a:rPr lang="pt-BR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b="0" i="1">
                                <a:latin typeface="Cambria Math" panose="02040503050406030204" pitchFamily="18" charset="0"/>
                              </a:rPr>
                              <m:t>𝑀</m:t>
                            </m:r>
                          </m:e>
                          <m:sub>
                            <m:r>
                              <a:rPr lang="pt-BR" b="0" i="1">
                                <a:latin typeface="Cambria Math" panose="02040503050406030204" pitchFamily="18" charset="0"/>
                              </a:rPr>
                              <m:t>𝐵𝐻</m:t>
                            </m:r>
                          </m:sub>
                        </m:sSub>
                      </m:den>
                    </m:f>
                    <m:r>
                      <a:rPr lang="pt-BR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b="0" i="1">
                            <a:latin typeface="Cambria Math" panose="02040503050406030204" pitchFamily="18" charset="0"/>
                          </a:rPr>
                          <m:t>𝑄</m:t>
                        </m:r>
                        <m:r>
                          <a:rPr lang="pt-BR" b="0" i="1">
                            <a:latin typeface="Cambria Math" panose="02040503050406030204" pitchFamily="18" charset="0"/>
                          </a:rPr>
                          <m:t>.</m:t>
                        </m:r>
                        <m:sSub>
                          <m:sSubPr>
                            <m:ctrlPr>
                              <a:rPr lang="pt-BR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b="0" i="1">
                                <a:latin typeface="Cambria Math" panose="02040503050406030204" pitchFamily="18" charset="0"/>
                              </a:rPr>
                              <m:t>𝑆</m:t>
                            </m:r>
                          </m:e>
                          <m:sub>
                            <m:sSub>
                              <m:sSubPr>
                                <m:ctrlPr>
                                  <a:rPr lang="pt-BR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t-BR" b="0" i="1">
                                    <a:latin typeface="Cambria Math" panose="02040503050406030204" pitchFamily="18" charset="0"/>
                                  </a:rPr>
                                  <m:t>𝐷𝐵𝑂</m:t>
                                </m:r>
                              </m:e>
                              <m:sub>
                                <m:r>
                                  <a:rPr lang="pt-BR" b="0" i="1">
                                    <a:latin typeface="Cambria Math" panose="02040503050406030204" pitchFamily="18" charset="0"/>
                                  </a:rPr>
                                  <m:t>0</m:t>
                                </m:r>
                              </m:sub>
                            </m:sSub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pt-BR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b="0" i="1">
                                <a:latin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lang="pt-BR" b="0" i="1">
                                <a:latin typeface="Cambria Math" panose="02040503050406030204" pitchFamily="18" charset="0"/>
                              </a:rPr>
                              <m:t>𝑎𝑛𝑜𝑥</m:t>
                            </m:r>
                          </m:sub>
                        </m:sSub>
                        <m:r>
                          <a:rPr lang="pt-BR" b="0" i="1">
                            <a:latin typeface="Cambria Math" panose="02040503050406030204" pitchFamily="18" charset="0"/>
                          </a:rPr>
                          <m:t>.</m:t>
                        </m:r>
                        <m:sSub>
                          <m:sSubPr>
                            <m:ctrlPr>
                              <a:rPr lang="pt-BR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b="0" i="1">
                                <a:latin typeface="Cambria Math" panose="02040503050406030204" pitchFamily="18" charset="0"/>
                              </a:rPr>
                              <m:t>𝑋</m:t>
                            </m:r>
                          </m:e>
                          <m:sub>
                            <m:sSub>
                              <m:sSubPr>
                                <m:ctrlPr>
                                  <a:rPr lang="pt-BR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t-BR" b="0" i="1">
                                    <a:latin typeface="Cambria Math" panose="02040503050406030204" pitchFamily="18" charset="0"/>
                                  </a:rPr>
                                  <m:t>𝐵𝐻</m:t>
                                </m:r>
                              </m:e>
                              <m:sub>
                                <m:r>
                                  <a:rPr lang="pt-BR" b="0" i="1">
                                    <a:latin typeface="Cambria Math" panose="02040503050406030204" pitchFamily="18" charset="0"/>
                                  </a:rPr>
                                  <m:t>𝑎𝑛𝑜𝑥</m:t>
                                </m:r>
                              </m:sub>
                            </m:sSub>
                          </m:sub>
                        </m:sSub>
                      </m:den>
                    </m:f>
                    <m:r>
                      <a:rPr lang="pt-BR" b="0" i="1">
                        <a:latin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pt-BR"/>
            </a:p>
          </xdr:txBody>
        </xdr:sp>
      </mc:Choice>
      <mc:Fallback xmlns="">
        <xdr:sp macro="" textlink="">
          <xdr:nvSpPr>
            <xdr:cNvPr id="18" name="CaixaDeTexto 1"/>
            <xdr:cNvSpPr txBox="1"/>
          </xdr:nvSpPr>
          <xdr:spPr>
            <a:xfrm>
              <a:off x="14630401" y="5762625"/>
              <a:ext cx="2362200" cy="621965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BR" b="0" i="0">
                  <a:latin typeface="Cambria Math" panose="02040503050406030204" pitchFamily="18" charset="0"/>
                </a:rPr>
                <a:t>𝐴/𝑀_𝐵𝐻 =(𝑄.𝑆_(〖𝐷𝐵𝑂〗_0 ))/(𝑉_𝑎𝑛𝑜𝑥.𝑋_(〖𝐵𝐻〗_𝑎𝑛𝑜𝑥 ) )  </a:t>
              </a:r>
              <a:endParaRPr lang="pt-BR"/>
            </a:p>
          </xdr:txBody>
        </xdr:sp>
      </mc:Fallback>
    </mc:AlternateContent>
    <xdr:clientData/>
  </xdr:twoCellAnchor>
  <xdr:oneCellAnchor>
    <xdr:from>
      <xdr:col>30</xdr:col>
      <xdr:colOff>76200</xdr:colOff>
      <xdr:row>31</xdr:row>
      <xdr:rowOff>52387</xdr:rowOff>
    </xdr:from>
    <xdr:ext cx="1210973" cy="5606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aixaDeTexto 18">
              <a:extLst>
                <a:ext uri="{FF2B5EF4-FFF2-40B4-BE49-F238E27FC236}">
                  <a16:creationId xmlns:a16="http://schemas.microsoft.com/office/drawing/2014/main" id="{00000000-0008-0000-0100-000013000000}"/>
                </a:ext>
              </a:extLst>
            </xdr:cNvPr>
            <xdr:cNvSpPr txBox="1"/>
          </xdr:nvSpPr>
          <xdr:spPr>
            <a:xfrm>
              <a:off x="17754600" y="5815012"/>
              <a:ext cx="1210973" cy="560666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800" b="0" i="1">
                            <a:latin typeface="Cambria Math" panose="02040503050406030204" pitchFamily="18" charset="0"/>
                          </a:rPr>
                          <m:t>𝑆</m:t>
                        </m:r>
                      </m:e>
                      <m:sub>
                        <m:sSub>
                          <m:sSubPr>
                            <m:ctrlPr>
                              <a:rPr lang="pt-BR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1800" b="0" i="1">
                                <a:latin typeface="Cambria Math" panose="02040503050406030204" pitchFamily="18" charset="0"/>
                              </a:rPr>
                              <m:t>𝐷𝐵𝑂</m:t>
                            </m:r>
                          </m:e>
                          <m:sub>
                            <m:r>
                              <a:rPr lang="pt-BR" sz="1800" b="0" i="1">
                                <a:latin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</m:sub>
                    </m:sSub>
                    <m:r>
                      <a:rPr lang="pt-BR" sz="18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8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pt-BR" sz="18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1800" b="0" i="1">
                                <a:latin typeface="Cambria Math" panose="02040503050406030204" pitchFamily="18" charset="0"/>
                              </a:rPr>
                              <m:t>𝑆</m:t>
                            </m:r>
                          </m:e>
                          <m:sub>
                            <m:sSub>
                              <m:sSubPr>
                                <m:ctrlPr>
                                  <a:rPr lang="pt-BR" sz="18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t-BR" sz="1800" b="0" i="1">
                                    <a:latin typeface="Cambria Math" panose="02040503050406030204" pitchFamily="18" charset="0"/>
                                  </a:rPr>
                                  <m:t>𝑆</m:t>
                                </m:r>
                              </m:e>
                              <m:sub>
                                <m:r>
                                  <a:rPr lang="pt-BR" sz="1800" b="0" i="1">
                                    <a:latin typeface="Cambria Math" panose="02040503050406030204" pitchFamily="18" charset="0"/>
                                  </a:rPr>
                                  <m:t>0</m:t>
                                </m:r>
                              </m:sub>
                            </m:sSub>
                          </m:sub>
                        </m:sSub>
                      </m:num>
                      <m:den>
                        <m:r>
                          <a:rPr lang="pt-BR" sz="1800" b="0" i="1">
                            <a:latin typeface="Cambria Math" panose="02040503050406030204" pitchFamily="18" charset="0"/>
                          </a:rPr>
                          <m:t>1,6</m:t>
                        </m:r>
                      </m:den>
                    </m:f>
                  </m:oMath>
                </m:oMathPara>
              </a14:m>
              <a:endParaRPr lang="pt-BR" sz="1800"/>
            </a:p>
          </xdr:txBody>
        </xdr:sp>
      </mc:Choice>
      <mc:Fallback xmlns="">
        <xdr:sp macro="" textlink="">
          <xdr:nvSpPr>
            <xdr:cNvPr id="19" name="CaixaDeTexto 18"/>
            <xdr:cNvSpPr txBox="1"/>
          </xdr:nvSpPr>
          <xdr:spPr>
            <a:xfrm>
              <a:off x="17754600" y="5815012"/>
              <a:ext cx="1210973" cy="560666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800" b="0" i="0">
                  <a:latin typeface="Cambria Math" panose="02040503050406030204" pitchFamily="18" charset="0"/>
                </a:rPr>
                <a:t>𝑆_(〖𝐷𝐵𝑂〗_0 )=𝑆_(𝑆_0 )/1,6</a:t>
              </a:r>
              <a:endParaRPr lang="pt-BR" sz="1800"/>
            </a:p>
          </xdr:txBody>
        </xdr:sp>
      </mc:Fallback>
    </mc:AlternateContent>
    <xdr:clientData/>
  </xdr:oneCellAnchor>
  <xdr:twoCellAnchor>
    <xdr:from>
      <xdr:col>26</xdr:col>
      <xdr:colOff>457200</xdr:colOff>
      <xdr:row>35</xdr:row>
      <xdr:rowOff>19050</xdr:rowOff>
    </xdr:from>
    <xdr:to>
      <xdr:col>31</xdr:col>
      <xdr:colOff>249016</xdr:colOff>
      <xdr:row>38</xdr:row>
      <xdr:rowOff>28094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aixaDeTexto 2">
              <a:extLst>
                <a:ext uri="{FF2B5EF4-FFF2-40B4-BE49-F238E27FC236}">
                  <a16:creationId xmlns:a16="http://schemas.microsoft.com/office/drawing/2014/main" id="{00000000-0008-0000-0100-000014000000}"/>
                </a:ext>
              </a:extLst>
            </xdr:cNvPr>
            <xdr:cNvSpPr txBox="1"/>
          </xdr:nvSpPr>
          <xdr:spPr>
            <a:xfrm>
              <a:off x="15697200" y="6591300"/>
              <a:ext cx="2839816" cy="580544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b="0" i="1">
                            <a:latin typeface="Cambria Math" panose="02040503050406030204" pitchFamily="18" charset="0"/>
                          </a:rPr>
                          <m:t>𝑋</m:t>
                        </m:r>
                      </m:e>
                      <m:sub>
                        <m:sSub>
                          <m:sSubPr>
                            <m:ctrlPr>
                              <a:rPr lang="pt-BR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b="0" i="1">
                                <a:latin typeface="Cambria Math" panose="02040503050406030204" pitchFamily="18" charset="0"/>
                              </a:rPr>
                              <m:t>𝐵𝐻</m:t>
                            </m:r>
                          </m:e>
                          <m:sub>
                            <m:r>
                              <a:rPr lang="pt-BR" b="0" i="1">
                                <a:latin typeface="Cambria Math" panose="02040503050406030204" pitchFamily="18" charset="0"/>
                              </a:rPr>
                              <m:t>𝑎𝑛𝑜𝑥</m:t>
                            </m:r>
                          </m:sub>
                        </m:sSub>
                      </m:sub>
                    </m:sSub>
                    <m:r>
                      <a:rPr lang="pt-BR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b="0" i="1">
                            <a:latin typeface="Cambria Math" panose="02040503050406030204" pitchFamily="18" charset="0"/>
                          </a:rPr>
                          <m:t>𝑅</m:t>
                        </m:r>
                        <m:r>
                          <a:rPr lang="pt-BR" b="0" i="1">
                            <a:latin typeface="Cambria Math" panose="02040503050406030204" pitchFamily="18" charset="0"/>
                          </a:rPr>
                          <m:t>.</m:t>
                        </m:r>
                        <m:sSub>
                          <m:sSubPr>
                            <m:ctrlPr>
                              <a:rPr lang="pt-BR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b="0" i="1">
                                <a:latin typeface="Cambria Math" panose="02040503050406030204" pitchFamily="18" charset="0"/>
                              </a:rPr>
                              <m:t>𝑋</m:t>
                            </m:r>
                          </m:e>
                          <m:sub>
                            <m:sSub>
                              <m:sSubPr>
                                <m:ctrlPr>
                                  <a:rPr lang="pt-BR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t-BR" b="0" i="1">
                                    <a:latin typeface="Cambria Math" panose="02040503050406030204" pitchFamily="18" charset="0"/>
                                  </a:rPr>
                                  <m:t>𝐵𝐻</m:t>
                                </m:r>
                              </m:e>
                              <m:sub>
                                <m:r>
                                  <a:rPr lang="pt-BR" b="0" i="1">
                                    <a:latin typeface="Cambria Math" panose="02040503050406030204" pitchFamily="18" charset="0"/>
                                  </a:rPr>
                                  <m:t>𝑎𝑒𝑟</m:t>
                                </m:r>
                                <m:r>
                                  <a:rPr lang="pt-BR" b="0" i="1">
                                    <a:latin typeface="Cambria Math" panose="02040503050406030204" pitchFamily="18" charset="0"/>
                                  </a:rPr>
                                  <m:t>ó</m:t>
                                </m:r>
                                <m:r>
                                  <a:rPr lang="pt-BR" b="0" i="1">
                                    <a:latin typeface="Cambria Math" panose="02040503050406030204" pitchFamily="18" charset="0"/>
                                  </a:rPr>
                                  <m:t>𝑏𝑖𝑜</m:t>
                                </m:r>
                              </m:sub>
                            </m:sSub>
                          </m:sub>
                        </m:sSub>
                      </m:num>
                      <m:den>
                        <m:r>
                          <a:rPr lang="pt-BR" b="0" i="1">
                            <a:latin typeface="Cambria Math" panose="02040503050406030204" pitchFamily="18" charset="0"/>
                          </a:rPr>
                          <m:t>(1+</m:t>
                        </m:r>
                        <m:r>
                          <a:rPr lang="pt-BR" b="0" i="1">
                            <a:latin typeface="Cambria Math" panose="02040503050406030204" pitchFamily="18" charset="0"/>
                          </a:rPr>
                          <m:t>𝑅</m:t>
                        </m:r>
                        <m:r>
                          <a:rPr lang="pt-BR" b="0" i="1">
                            <a:latin typeface="Cambria Math" panose="02040503050406030204" pitchFamily="18" charset="0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pt-BR"/>
            </a:p>
          </xdr:txBody>
        </xdr:sp>
      </mc:Choice>
      <mc:Fallback xmlns="">
        <xdr:sp macro="" textlink="">
          <xdr:nvSpPr>
            <xdr:cNvPr id="20" name="CaixaDeTexto 2"/>
            <xdr:cNvSpPr txBox="1"/>
          </xdr:nvSpPr>
          <xdr:spPr>
            <a:xfrm>
              <a:off x="15697200" y="6591300"/>
              <a:ext cx="2839816" cy="580544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BR" b="0" i="0">
                  <a:latin typeface="Cambria Math" panose="02040503050406030204" pitchFamily="18" charset="0"/>
                </a:rPr>
                <a:t>𝑋_(〖𝐵𝐻〗_𝑎𝑛𝑜𝑥 )=(𝑅.𝑋_(〖𝐵𝐻〗_𝑎𝑒𝑟ó𝑏𝑖𝑜 ))/((1+𝑅))</a:t>
              </a:r>
              <a:endParaRPr lang="pt-BR"/>
            </a:p>
          </xdr:txBody>
        </xdr:sp>
      </mc:Fallback>
    </mc:AlternateContent>
    <xdr:clientData/>
  </xdr:twoCellAnchor>
  <xdr:twoCellAnchor>
    <xdr:from>
      <xdr:col>25</xdr:col>
      <xdr:colOff>0</xdr:colOff>
      <xdr:row>41</xdr:row>
      <xdr:rowOff>0</xdr:rowOff>
    </xdr:from>
    <xdr:to>
      <xdr:col>32</xdr:col>
      <xdr:colOff>581025</xdr:colOff>
      <xdr:row>44</xdr:row>
      <xdr:rowOff>3225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CaixaDeTexto 3">
              <a:extLst>
                <a:ext uri="{FF2B5EF4-FFF2-40B4-BE49-F238E27FC236}">
                  <a16:creationId xmlns:a16="http://schemas.microsoft.com/office/drawing/2014/main" id="{00000000-0008-0000-0100-000015000000}"/>
                </a:ext>
              </a:extLst>
            </xdr:cNvPr>
            <xdr:cNvSpPr txBox="1"/>
          </xdr:nvSpPr>
          <xdr:spPr>
            <a:xfrm>
              <a:off x="15240000" y="7762875"/>
              <a:ext cx="4848225" cy="622350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b="0" i="1">
                            <a:latin typeface="Cambria Math" panose="02040503050406030204" pitchFamily="18" charset="0"/>
                          </a:rPr>
                          <m:t>𝑇𝐸𝑑𝑁</m:t>
                        </m:r>
                      </m:e>
                      <m:sub>
                        <m:r>
                          <a:rPr lang="pt-BR" b="0" i="1">
                            <a:latin typeface="Cambria Math" panose="02040503050406030204" pitchFamily="18" charset="0"/>
                          </a:rPr>
                          <m:t>20°</m:t>
                        </m:r>
                        <m:r>
                          <a:rPr lang="pt-BR" b="0" i="1">
                            <a:latin typeface="Cambria Math" panose="02040503050406030204" pitchFamily="18" charset="0"/>
                          </a:rPr>
                          <m:t>𝐶</m:t>
                        </m:r>
                      </m:sub>
                    </m:sSub>
                    <m:r>
                      <a:rPr lang="pt-BR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pt-BR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b="0" i="1">
                            <a:latin typeface="Cambria Math" panose="02040503050406030204" pitchFamily="18" charset="0"/>
                          </a:rPr>
                          <m:t>𝑏</m:t>
                        </m:r>
                      </m:e>
                      <m:sub>
                        <m:r>
                          <a:rPr lang="pt-BR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pt-BR" b="0" i="1">
                        <a:latin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lang="pt-BR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b="0" i="1">
                            <a:latin typeface="Cambria Math" panose="02040503050406030204" pitchFamily="18" charset="0"/>
                          </a:rPr>
                          <m:t>𝑏</m:t>
                        </m:r>
                      </m:e>
                      <m:sub>
                        <m:r>
                          <a:rPr lang="pt-BR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d>
                      <m:dPr>
                        <m:begChr m:val="["/>
                        <m:endChr m:val="]"/>
                        <m:ctrlPr>
                          <a:rPr lang="pt-BR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pt-BR" b="0" i="1">
                            <a:latin typeface="Cambria Math" panose="02040503050406030204" pitchFamily="18" charset="0"/>
                          </a:rPr>
                          <m:t>𝑙𝑛</m:t>
                        </m:r>
                        <m:d>
                          <m:dPr>
                            <m:ctrlPr>
                              <a:rPr lang="pt-BR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pt-BR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pt-BR" i="1">
                                    <a:latin typeface="Cambria Math" panose="02040503050406030204" pitchFamily="18" charset="0"/>
                                  </a:rPr>
                                  <m:t>𝐴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lang="pt-BR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pt-BR" i="1">
                                        <a:latin typeface="Cambria Math" panose="02040503050406030204" pitchFamily="18" charset="0"/>
                                      </a:rPr>
                                      <m:t>𝑀</m:t>
                                    </m:r>
                                  </m:e>
                                  <m:sub>
                                    <m:r>
                                      <a:rPr lang="pt-BR" i="1">
                                        <a:latin typeface="Cambria Math" panose="02040503050406030204" pitchFamily="18" charset="0"/>
                                      </a:rPr>
                                      <m:t>𝐵𝐻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e>
                    </m:d>
                    <m:r>
                      <a:rPr lang="pt-BR" b="0" i="1">
                        <a:latin typeface="Cambria Math" panose="02040503050406030204" pitchFamily="18" charset="0"/>
                      </a:rPr>
                      <m:t>, </m:t>
                    </m:r>
                    <m:r>
                      <a:rPr lang="pt-BR" b="0" i="1">
                        <a:latin typeface="Cambria Math" panose="02040503050406030204" pitchFamily="18" charset="0"/>
                      </a:rPr>
                      <m:t>𝑠𝑒</m:t>
                    </m:r>
                    <m:r>
                      <a:rPr lang="pt-BR" b="0" i="1"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pt-BR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b="0" i="1">
                            <a:latin typeface="Cambria Math" panose="02040503050406030204" pitchFamily="18" charset="0"/>
                          </a:rPr>
                          <m:t>𝐴</m:t>
                        </m:r>
                      </m:num>
                      <m:den>
                        <m:sSub>
                          <m:sSubPr>
                            <m:ctrlPr>
                              <a:rPr lang="pt-BR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b="0" i="1">
                                <a:latin typeface="Cambria Math" panose="02040503050406030204" pitchFamily="18" charset="0"/>
                              </a:rPr>
                              <m:t>𝑀</m:t>
                            </m:r>
                          </m:e>
                          <m:sub>
                            <m:r>
                              <a:rPr lang="pt-BR" b="0" i="1">
                                <a:latin typeface="Cambria Math" panose="02040503050406030204" pitchFamily="18" charset="0"/>
                              </a:rPr>
                              <m:t>𝐵𝐻</m:t>
                            </m:r>
                          </m:sub>
                        </m:sSub>
                      </m:den>
                    </m:f>
                    <m:r>
                      <a:rPr lang="pt-BR" b="0" i="1">
                        <a:latin typeface="Cambria Math" panose="02040503050406030204" pitchFamily="18" charset="0"/>
                      </a:rPr>
                      <m:t>&gt;0,50</m:t>
                    </m:r>
                  </m:oMath>
                </m:oMathPara>
              </a14:m>
              <a:endParaRPr lang="pt-BR"/>
            </a:p>
          </xdr:txBody>
        </xdr:sp>
      </mc:Choice>
      <mc:Fallback xmlns="">
        <xdr:sp macro="" textlink="">
          <xdr:nvSpPr>
            <xdr:cNvPr id="21" name="CaixaDeTexto 3"/>
            <xdr:cNvSpPr txBox="1"/>
          </xdr:nvSpPr>
          <xdr:spPr>
            <a:xfrm>
              <a:off x="15240000" y="7762875"/>
              <a:ext cx="4848225" cy="622350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BR" b="0" i="0">
                  <a:latin typeface="Cambria Math" panose="02040503050406030204" pitchFamily="18" charset="0"/>
                </a:rPr>
                <a:t>〖𝑇𝐸𝑑𝑁〗_(20°𝐶)=𝑏_0+𝑏_1 [𝑙𝑛(</a:t>
              </a:r>
              <a:r>
                <a:rPr lang="pt-BR" i="0">
                  <a:latin typeface="Cambria Math" panose="02040503050406030204" pitchFamily="18" charset="0"/>
                </a:rPr>
                <a:t>𝐴/𝑀_𝐵𝐻 )]</a:t>
              </a:r>
              <a:r>
                <a:rPr lang="pt-BR" b="0" i="0">
                  <a:latin typeface="Cambria Math" panose="02040503050406030204" pitchFamily="18" charset="0"/>
                </a:rPr>
                <a:t>, 𝑠𝑒  𝐴/𝑀_𝐵𝐻 &gt;0,50</a:t>
              </a:r>
              <a:endParaRPr lang="pt-BR"/>
            </a:p>
          </xdr:txBody>
        </xdr:sp>
      </mc:Fallback>
    </mc:AlternateContent>
    <xdr:clientData/>
  </xdr:twoCellAnchor>
  <xdr:twoCellAnchor>
    <xdr:from>
      <xdr:col>25</xdr:col>
      <xdr:colOff>0</xdr:colOff>
      <xdr:row>46</xdr:row>
      <xdr:rowOff>0</xdr:rowOff>
    </xdr:from>
    <xdr:to>
      <xdr:col>31</xdr:col>
      <xdr:colOff>400050</xdr:colOff>
      <xdr:row>49</xdr:row>
      <xdr:rowOff>50850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aixaDeTexto 4">
              <a:extLst>
                <a:ext uri="{FF2B5EF4-FFF2-40B4-BE49-F238E27FC236}">
                  <a16:creationId xmlns:a16="http://schemas.microsoft.com/office/drawing/2014/main" id="{00000000-0008-0000-0100-000016000000}"/>
                </a:ext>
              </a:extLst>
            </xdr:cNvPr>
            <xdr:cNvSpPr txBox="1"/>
          </xdr:nvSpPr>
          <xdr:spPr>
            <a:xfrm>
              <a:off x="15240000" y="8763000"/>
              <a:ext cx="4057650" cy="622350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b="0" i="1">
                            <a:latin typeface="Cambria Math" panose="02040503050406030204" pitchFamily="18" charset="0"/>
                          </a:rPr>
                          <m:t>𝑇𝐸𝑑𝑁</m:t>
                        </m:r>
                      </m:e>
                      <m:sub>
                        <m:r>
                          <a:rPr lang="pt-BR" b="0" i="1">
                            <a:latin typeface="Cambria Math" panose="02040503050406030204" pitchFamily="18" charset="0"/>
                          </a:rPr>
                          <m:t>20°</m:t>
                        </m:r>
                        <m:r>
                          <a:rPr lang="pt-BR" b="0" i="1">
                            <a:latin typeface="Cambria Math" panose="02040503050406030204" pitchFamily="18" charset="0"/>
                          </a:rPr>
                          <m:t>𝐶</m:t>
                        </m:r>
                      </m:sub>
                    </m:sSub>
                    <m:r>
                      <a:rPr lang="pt-BR" b="0" i="1">
                        <a:latin typeface="Cambria Math" panose="02040503050406030204" pitchFamily="18" charset="0"/>
                      </a:rPr>
                      <m:t>=0,24</m:t>
                    </m:r>
                    <m:d>
                      <m:dPr>
                        <m:ctrlPr>
                          <a:rPr lang="pt-BR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pt-BR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pt-BR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</m:num>
                          <m:den>
                            <m:sSub>
                              <m:sSubPr>
                                <m:ctrlPr>
                                  <a:rPr lang="pt-BR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t-BR" b="0" i="1">
                                    <a:latin typeface="Cambria Math" panose="02040503050406030204" pitchFamily="18" charset="0"/>
                                  </a:rPr>
                                  <m:t>𝑀</m:t>
                                </m:r>
                              </m:e>
                              <m:sub>
                                <m:r>
                                  <a:rPr lang="pt-BR" b="0" i="1">
                                    <a:latin typeface="Cambria Math" panose="02040503050406030204" pitchFamily="18" charset="0"/>
                                  </a:rPr>
                                  <m:t>𝐵𝐻</m:t>
                                </m:r>
                              </m:sub>
                            </m:sSub>
                          </m:den>
                        </m:f>
                      </m:e>
                    </m:d>
                    <m:r>
                      <a:rPr lang="pt-BR" b="0" i="1">
                        <a:latin typeface="Cambria Math" panose="02040503050406030204" pitchFamily="18" charset="0"/>
                      </a:rPr>
                      <m:t>, </m:t>
                    </m:r>
                    <m:r>
                      <a:rPr lang="pt-BR" b="0" i="1">
                        <a:latin typeface="Cambria Math" panose="02040503050406030204" pitchFamily="18" charset="0"/>
                      </a:rPr>
                      <m:t>𝑠𝑒</m:t>
                    </m:r>
                    <m:r>
                      <a:rPr lang="pt-BR" b="0" i="1"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pt-BR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b="0" i="1">
                            <a:latin typeface="Cambria Math" panose="02040503050406030204" pitchFamily="18" charset="0"/>
                          </a:rPr>
                          <m:t>𝐴</m:t>
                        </m:r>
                      </m:num>
                      <m:den>
                        <m:sSub>
                          <m:sSubPr>
                            <m:ctrlPr>
                              <a:rPr lang="pt-BR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b="0" i="1">
                                <a:latin typeface="Cambria Math" panose="02040503050406030204" pitchFamily="18" charset="0"/>
                              </a:rPr>
                              <m:t>𝑀</m:t>
                            </m:r>
                          </m:e>
                          <m:sub>
                            <m:r>
                              <a:rPr lang="pt-BR" b="0" i="1">
                                <a:latin typeface="Cambria Math" panose="02040503050406030204" pitchFamily="18" charset="0"/>
                              </a:rPr>
                              <m:t>𝐵𝐻</m:t>
                            </m:r>
                          </m:sub>
                        </m:sSub>
                      </m:den>
                    </m:f>
                    <m:r>
                      <a:rPr lang="pt-BR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≤</m:t>
                    </m:r>
                    <m:r>
                      <a:rPr lang="pt-BR" b="0" i="1">
                        <a:latin typeface="Cambria Math" panose="02040503050406030204" pitchFamily="18" charset="0"/>
                      </a:rPr>
                      <m:t>0,50</m:t>
                    </m:r>
                  </m:oMath>
                </m:oMathPara>
              </a14:m>
              <a:endParaRPr lang="pt-BR"/>
            </a:p>
          </xdr:txBody>
        </xdr:sp>
      </mc:Choice>
      <mc:Fallback xmlns="">
        <xdr:sp macro="" textlink="">
          <xdr:nvSpPr>
            <xdr:cNvPr id="22" name="CaixaDeTexto 4"/>
            <xdr:cNvSpPr txBox="1"/>
          </xdr:nvSpPr>
          <xdr:spPr>
            <a:xfrm>
              <a:off x="15240000" y="8763000"/>
              <a:ext cx="4057650" cy="622350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BR" b="0" i="0">
                  <a:latin typeface="Cambria Math" panose="02040503050406030204" pitchFamily="18" charset="0"/>
                </a:rPr>
                <a:t>〖𝑇𝐸𝑑𝑁〗_(20°𝐶)=0,24(𝐴/𝑀_𝐵𝐻 ), 𝑠𝑒  𝐴/𝑀_𝐵𝐻 </a:t>
              </a:r>
              <a:r>
                <a:rPr lang="pt-BR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≤</a:t>
              </a:r>
              <a:r>
                <a:rPr lang="pt-BR" b="0" i="0">
                  <a:latin typeface="Cambria Math" panose="02040503050406030204" pitchFamily="18" charset="0"/>
                </a:rPr>
                <a:t>0,50</a:t>
              </a:r>
              <a:endParaRPr lang="pt-BR"/>
            </a:p>
          </xdr:txBody>
        </xdr:sp>
      </mc:Fallback>
    </mc:AlternateContent>
    <xdr:clientData/>
  </xdr:twoCellAnchor>
  <xdr:twoCellAnchor>
    <xdr:from>
      <xdr:col>25</xdr:col>
      <xdr:colOff>0</xdr:colOff>
      <xdr:row>52</xdr:row>
      <xdr:rowOff>0</xdr:rowOff>
    </xdr:from>
    <xdr:to>
      <xdr:col>30</xdr:col>
      <xdr:colOff>600075</xdr:colOff>
      <xdr:row>53</xdr:row>
      <xdr:rowOff>113686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aixaDeTexto 7">
              <a:extLst>
                <a:ext uri="{FF2B5EF4-FFF2-40B4-BE49-F238E27FC236}">
                  <a16:creationId xmlns:a16="http://schemas.microsoft.com/office/drawing/2014/main" id="{00000000-0008-0000-0100-000017000000}"/>
                </a:ext>
              </a:extLst>
            </xdr:cNvPr>
            <xdr:cNvSpPr txBox="1"/>
          </xdr:nvSpPr>
          <xdr:spPr>
            <a:xfrm>
              <a:off x="15240000" y="9982200"/>
              <a:ext cx="3648075" cy="304186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b="0" i="1">
                            <a:latin typeface="Cambria Math" panose="02040503050406030204" pitchFamily="18" charset="0"/>
                          </a:rPr>
                          <m:t>𝑁𝑂</m:t>
                        </m:r>
                      </m:e>
                      <m:sub>
                        <m:sSub>
                          <m:sSubPr>
                            <m:ctrlPr>
                              <a:rPr lang="pt-BR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  <m:sub>
                            <m:r>
                              <a:rPr lang="pt-BR" b="0" i="1">
                                <a:latin typeface="Cambria Math" panose="02040503050406030204" pitchFamily="18" charset="0"/>
                              </a:rPr>
                              <m:t>𝑟𝑒𝑚𝑜𝑣𝑖𝑑𝑜</m:t>
                            </m:r>
                          </m:sub>
                        </m:sSub>
                      </m:sub>
                    </m:sSub>
                    <m:r>
                      <a:rPr lang="pt-BR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pt-BR" b="0" i="1">
                        <a:latin typeface="Cambria Math" panose="02040503050406030204" pitchFamily="18" charset="0"/>
                      </a:rPr>
                      <m:t>𝑇𝐸𝑑𝑁</m:t>
                    </m:r>
                    <m:r>
                      <a:rPr lang="pt-BR" b="0" i="1">
                        <a:latin typeface="Cambria Math" panose="02040503050406030204" pitchFamily="18" charset="0"/>
                      </a:rPr>
                      <m:t>.</m:t>
                    </m:r>
                    <m:sSub>
                      <m:sSubPr>
                        <m:ctrlPr>
                          <a:rPr lang="pt-BR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pt-BR" b="0" i="1">
                            <a:latin typeface="Cambria Math" panose="02040503050406030204" pitchFamily="18" charset="0"/>
                          </a:rPr>
                          <m:t>𝑎𝑛𝑜𝑥</m:t>
                        </m:r>
                      </m:sub>
                    </m:sSub>
                    <m:r>
                      <a:rPr lang="pt-BR" b="0" i="1">
                        <a:latin typeface="Cambria Math" panose="02040503050406030204" pitchFamily="18" charset="0"/>
                      </a:rPr>
                      <m:t>.</m:t>
                    </m:r>
                    <m:sSub>
                      <m:sSubPr>
                        <m:ctrlPr>
                          <a:rPr lang="pt-BR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b="0" i="1">
                            <a:latin typeface="Cambria Math" panose="02040503050406030204" pitchFamily="18" charset="0"/>
                          </a:rPr>
                          <m:t>𝑋</m:t>
                        </m:r>
                      </m:e>
                      <m:sub>
                        <m:sSub>
                          <m:sSubPr>
                            <m:ctrlPr>
                              <a:rPr lang="pt-BR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b="0" i="1">
                                <a:latin typeface="Cambria Math" panose="02040503050406030204" pitchFamily="18" charset="0"/>
                              </a:rPr>
                              <m:t>𝐵𝐻</m:t>
                            </m:r>
                          </m:e>
                          <m:sub>
                            <m:r>
                              <a:rPr lang="pt-BR" b="0" i="1">
                                <a:latin typeface="Cambria Math" panose="02040503050406030204" pitchFamily="18" charset="0"/>
                              </a:rPr>
                              <m:t>𝑎𝑛𝑜𝑥</m:t>
                            </m:r>
                          </m:sub>
                        </m:sSub>
                      </m:sub>
                    </m:sSub>
                  </m:oMath>
                </m:oMathPara>
              </a14:m>
              <a:endParaRPr lang="pt-BR"/>
            </a:p>
          </xdr:txBody>
        </xdr:sp>
      </mc:Choice>
      <mc:Fallback xmlns="">
        <xdr:sp macro="" textlink="">
          <xdr:nvSpPr>
            <xdr:cNvPr id="23" name="CaixaDeTexto 7"/>
            <xdr:cNvSpPr txBox="1"/>
          </xdr:nvSpPr>
          <xdr:spPr>
            <a:xfrm>
              <a:off x="15240000" y="9982200"/>
              <a:ext cx="3648075" cy="304186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BR" i="0">
                  <a:latin typeface="Cambria Math" panose="02040503050406030204" pitchFamily="18" charset="0"/>
                </a:rPr>
                <a:t>〖</a:t>
              </a:r>
              <a:r>
                <a:rPr lang="pt-BR" b="0" i="0">
                  <a:latin typeface="Cambria Math" panose="02040503050406030204" pitchFamily="18" charset="0"/>
                </a:rPr>
                <a:t>𝑁𝑂〗_(𝑥_𝑟𝑒𝑚𝑜𝑣𝑖𝑑𝑜 )=𝑇𝐸𝑑𝑁.𝑉_𝑎𝑛𝑜𝑥.𝑋_(〖𝐵𝐻〗_𝑎𝑛𝑜𝑥 )</a:t>
              </a:r>
              <a:endParaRPr lang="pt-BR"/>
            </a:p>
          </xdr:txBody>
        </xdr:sp>
      </mc:Fallback>
    </mc:AlternateContent>
    <xdr:clientData/>
  </xdr:twoCellAnchor>
  <xdr:twoCellAnchor>
    <xdr:from>
      <xdr:col>32</xdr:col>
      <xdr:colOff>600075</xdr:colOff>
      <xdr:row>58</xdr:row>
      <xdr:rowOff>57150</xdr:rowOff>
    </xdr:from>
    <xdr:to>
      <xdr:col>40</xdr:col>
      <xdr:colOff>365571</xdr:colOff>
      <xdr:row>60</xdr:row>
      <xdr:rowOff>60742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aixaDeTexto 13">
              <a:extLst>
                <a:ext uri="{FF2B5EF4-FFF2-40B4-BE49-F238E27FC236}">
                  <a16:creationId xmlns:a16="http://schemas.microsoft.com/office/drawing/2014/main" id="{00000000-0008-0000-0100-000018000000}"/>
                </a:ext>
              </a:extLst>
            </xdr:cNvPr>
            <xdr:cNvSpPr txBox="1"/>
          </xdr:nvSpPr>
          <xdr:spPr>
            <a:xfrm>
              <a:off x="20107275" y="11287125"/>
              <a:ext cx="4642296" cy="384592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600" b="0" i="1">
                            <a:latin typeface="Cambria Math" panose="02040503050406030204" pitchFamily="18" charset="0"/>
                          </a:rPr>
                          <m:t>𝑇𝐸𝑑𝑁</m:t>
                        </m:r>
                      </m:e>
                      <m:sub>
                        <m:r>
                          <a:rPr lang="pt-BR" sz="1600" b="0" i="1">
                            <a:latin typeface="Cambria Math" panose="02040503050406030204" pitchFamily="18" charset="0"/>
                          </a:rPr>
                          <m:t>𝑎𝑗𝑢𝑠</m:t>
                        </m:r>
                      </m:sub>
                    </m:sSub>
                    <m:r>
                      <a:rPr lang="pt-BR" sz="16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pt-BR" sz="16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600" b="0" i="1">
                            <a:latin typeface="Cambria Math" panose="02040503050406030204" pitchFamily="18" charset="0"/>
                          </a:rPr>
                          <m:t>𝑇𝐸𝑑𝑁</m:t>
                        </m:r>
                      </m:e>
                      <m:sub>
                        <m:r>
                          <a:rPr lang="pt-BR" sz="1600" b="0" i="1">
                            <a:latin typeface="Cambria Math" panose="02040503050406030204" pitchFamily="18" charset="0"/>
                          </a:rPr>
                          <m:t>20°</m:t>
                        </m:r>
                        <m:r>
                          <a:rPr lang="pt-BR" sz="1600" b="0" i="1">
                            <a:latin typeface="Cambria Math" panose="02040503050406030204" pitchFamily="18" charset="0"/>
                          </a:rPr>
                          <m:t>𝐶</m:t>
                        </m:r>
                      </m:sub>
                    </m:sSub>
                    <m:r>
                      <a:rPr lang="pt-BR" sz="1600" b="0" i="1">
                        <a:latin typeface="Cambria Math" panose="02040503050406030204" pitchFamily="18" charset="0"/>
                      </a:rPr>
                      <m:t>−0,0166</m:t>
                    </m:r>
                    <m:func>
                      <m:funcPr>
                        <m:ctrlPr>
                          <a:rPr lang="pt-BR" sz="1600" b="0" i="1">
                            <a:latin typeface="Cambria Math" panose="02040503050406030204" pitchFamily="18" charset="0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pt-BR" sz="1600" b="0" i="0">
                            <a:latin typeface="Cambria Math" panose="02040503050406030204" pitchFamily="18" charset="0"/>
                          </a:rPr>
                          <m:t>ln</m:t>
                        </m:r>
                      </m:fName>
                      <m:e>
                        <m:d>
                          <m:dPr>
                            <m:ctrlPr>
                              <a:rPr lang="pt-BR" sz="16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type m:val="skw"/>
                                <m:ctrlPr>
                                  <a:rPr lang="pt-BR" sz="16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pt-BR" sz="1600" b="0" i="1">
                                    <a:latin typeface="Cambria Math" panose="02040503050406030204" pitchFamily="18" charset="0"/>
                                  </a:rPr>
                                  <m:t>𝐴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lang="pt-BR" sz="16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pt-BR" sz="1600" b="0" i="1">
                                        <a:latin typeface="Cambria Math" panose="02040503050406030204" pitchFamily="18" charset="0"/>
                                      </a:rPr>
                                      <m:t>𝑀</m:t>
                                    </m:r>
                                  </m:e>
                                  <m:sub>
                                    <m:r>
                                      <a:rPr lang="pt-BR" sz="1600" b="0" i="1">
                                        <a:latin typeface="Cambria Math" panose="02040503050406030204" pitchFamily="18" charset="0"/>
                                      </a:rPr>
                                      <m:t>𝐵𝐻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e>
                    </m:func>
                    <m:r>
                      <a:rPr lang="pt-BR" sz="1600" b="0" i="1">
                        <a:latin typeface="Cambria Math" panose="02040503050406030204" pitchFamily="18" charset="0"/>
                      </a:rPr>
                      <m:t>−0,078</m:t>
                    </m:r>
                  </m:oMath>
                </m:oMathPara>
              </a14:m>
              <a:endParaRPr lang="pt-BR" sz="1600"/>
            </a:p>
          </xdr:txBody>
        </xdr:sp>
      </mc:Choice>
      <mc:Fallback xmlns="">
        <xdr:sp macro="" textlink="">
          <xdr:nvSpPr>
            <xdr:cNvPr id="24" name="CaixaDeTexto 13"/>
            <xdr:cNvSpPr txBox="1"/>
          </xdr:nvSpPr>
          <xdr:spPr>
            <a:xfrm>
              <a:off x="20107275" y="11287125"/>
              <a:ext cx="4642296" cy="384592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BR" sz="1600" i="0">
                  <a:latin typeface="Cambria Math" panose="02040503050406030204" pitchFamily="18" charset="0"/>
                </a:rPr>
                <a:t>〖</a:t>
              </a:r>
              <a:r>
                <a:rPr lang="pt-BR" sz="1600" b="0" i="0">
                  <a:latin typeface="Cambria Math" panose="02040503050406030204" pitchFamily="18" charset="0"/>
                </a:rPr>
                <a:t>𝑇𝐸𝑑𝑁〗_𝑎𝑗𝑢𝑠=〖𝑇𝐸𝑑𝑁〗_(20°𝐶)−0,0166 ln⁡(𝐴⁄𝑀_𝐵𝐻 )−0,078</a:t>
              </a:r>
              <a:endParaRPr lang="pt-BR" sz="1600"/>
            </a:p>
          </xdr:txBody>
        </xdr:sp>
      </mc:Fallback>
    </mc:AlternateContent>
    <xdr:clientData/>
  </xdr:twoCellAnchor>
  <xdr:twoCellAnchor>
    <xdr:from>
      <xdr:col>33</xdr:col>
      <xdr:colOff>0</xdr:colOff>
      <xdr:row>63</xdr:row>
      <xdr:rowOff>0</xdr:rowOff>
    </xdr:from>
    <xdr:to>
      <xdr:col>40</xdr:col>
      <xdr:colOff>373822</xdr:colOff>
      <xdr:row>64</xdr:row>
      <xdr:rowOff>95540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aixaDeTexto 14">
              <a:extLst>
                <a:ext uri="{FF2B5EF4-FFF2-40B4-BE49-F238E27FC236}">
                  <a16:creationId xmlns:a16="http://schemas.microsoft.com/office/drawing/2014/main" id="{00000000-0008-0000-0100-000019000000}"/>
                </a:ext>
              </a:extLst>
            </xdr:cNvPr>
            <xdr:cNvSpPr txBox="1"/>
          </xdr:nvSpPr>
          <xdr:spPr>
            <a:xfrm>
              <a:off x="20116800" y="12182475"/>
              <a:ext cx="4641022" cy="2860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14:m>
                <m:oMath xmlns:m="http://schemas.openxmlformats.org/officeDocument/2006/math">
                  <m:sSub>
                    <m:sSubPr>
                      <m:ctrlPr>
                        <a:rPr lang="pt-BR" sz="16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pt-BR" sz="1600" b="0" i="1">
                          <a:latin typeface="Cambria Math" panose="02040503050406030204" pitchFamily="18" charset="0"/>
                        </a:rPr>
                        <m:t>𝑇𝐸𝑑𝑁</m:t>
                      </m:r>
                    </m:e>
                    <m:sub>
                      <m:r>
                        <a:rPr lang="pt-BR" sz="1600" b="0" i="1">
                          <a:latin typeface="Cambria Math" panose="02040503050406030204" pitchFamily="18" charset="0"/>
                        </a:rPr>
                        <m:t>𝑎𝑗𝑢𝑠</m:t>
                      </m:r>
                    </m:sub>
                  </m:sSub>
                  <m:r>
                    <a:rPr lang="pt-BR" sz="1600" b="0" i="1">
                      <a:latin typeface="Cambria Math" panose="02040503050406030204" pitchFamily="18" charset="0"/>
                    </a:rPr>
                    <m:t>=</m:t>
                  </m:r>
                  <m:sSub>
                    <m:sSubPr>
                      <m:ctrlPr>
                        <a:rPr lang="pt-BR" sz="16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pt-BR" sz="1600" b="0" i="1">
                          <a:latin typeface="Cambria Math" panose="02040503050406030204" pitchFamily="18" charset="0"/>
                        </a:rPr>
                        <m:t>𝑇𝐸𝑑𝑁</m:t>
                      </m:r>
                    </m:e>
                    <m:sub>
                      <m:r>
                        <a:rPr lang="pt-BR" sz="1600" b="0" i="1">
                          <a:latin typeface="Cambria Math" panose="02040503050406030204" pitchFamily="18" charset="0"/>
                        </a:rPr>
                        <m:t>20°</m:t>
                      </m:r>
                      <m:r>
                        <a:rPr lang="pt-BR" sz="1600" b="0" i="1">
                          <a:latin typeface="Cambria Math" panose="02040503050406030204" pitchFamily="18" charset="0"/>
                        </a:rPr>
                        <m:t>𝐶</m:t>
                      </m:r>
                    </m:sub>
                  </m:sSub>
                  <m:r>
                    <a:rPr lang="pt-BR" sz="1600" b="0" i="1">
                      <a:latin typeface="Cambria Math" panose="02040503050406030204" pitchFamily="18" charset="0"/>
                    </a:rPr>
                    <m:t>−0,029</m:t>
                  </m:r>
                  <m:func>
                    <m:funcPr>
                      <m:ctrlPr>
                        <a:rPr lang="pt-BR" sz="1600" b="0" i="1">
                          <a:latin typeface="Cambria Math" panose="02040503050406030204" pitchFamily="18" charset="0"/>
                        </a:rPr>
                      </m:ctrlPr>
                    </m:funcPr>
                    <m:fName>
                      <m:r>
                        <m:rPr>
                          <m:sty m:val="p"/>
                        </m:rPr>
                        <a:rPr lang="pt-BR" sz="1600" b="0" i="0">
                          <a:latin typeface="Cambria Math" panose="02040503050406030204" pitchFamily="18" charset="0"/>
                        </a:rPr>
                        <m:t>ln</m:t>
                      </m:r>
                    </m:fName>
                    <m:e>
                      <m:r>
                        <a:rPr lang="pt-BR" sz="1600" b="0" i="1">
                          <a:latin typeface="Cambria Math" panose="02040503050406030204" pitchFamily="18" charset="0"/>
                        </a:rPr>
                        <m:t> </m:t>
                      </m:r>
                      <m:d>
                        <m:dPr>
                          <m:ctrlPr>
                            <a:rPr lang="pt-BR" sz="1600" b="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f>
                            <m:fPr>
                              <m:type m:val="skw"/>
                              <m:ctrlPr>
                                <a:rPr lang="pt-BR" sz="1600" b="0" i="1">
                                  <a:latin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lang="pt-BR" sz="1600" b="0" i="1">
                                  <a:latin typeface="Cambria Math" panose="02040503050406030204" pitchFamily="18" charset="0"/>
                                </a:rPr>
                                <m:t>𝐴</m:t>
                              </m:r>
                            </m:num>
                            <m:den>
                              <m:sSub>
                                <m:sSubPr>
                                  <m:ctrlPr>
                                    <a:rPr lang="pt-BR" sz="1600" b="0" i="1"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lang="pt-BR" sz="1600" b="0" i="1">
                                      <a:latin typeface="Cambria Math" panose="02040503050406030204" pitchFamily="18" charset="0"/>
                                    </a:rPr>
                                    <m:t>𝑀</m:t>
                                  </m:r>
                                </m:e>
                                <m:sub>
                                  <m:r>
                                    <a:rPr lang="pt-BR" sz="1600" b="0" i="1">
                                      <a:latin typeface="Cambria Math" panose="02040503050406030204" pitchFamily="18" charset="0"/>
                                    </a:rPr>
                                    <m:t>𝐵𝐻</m:t>
                                  </m:r>
                                </m:sub>
                              </m:sSub>
                            </m:den>
                          </m:f>
                        </m:e>
                      </m:d>
                    </m:e>
                  </m:func>
                  <m:r>
                    <a:rPr lang="pt-BR" sz="1600" b="0" i="1">
                      <a:latin typeface="Cambria Math" panose="02040503050406030204" pitchFamily="18" charset="0"/>
                    </a:rPr>
                    <m:t>−0,0</m:t>
                  </m:r>
                </m:oMath>
              </a14:m>
              <a:r>
                <a:rPr lang="pt-BR" sz="1600"/>
                <a:t>12</a:t>
              </a:r>
            </a:p>
          </xdr:txBody>
        </xdr:sp>
      </mc:Choice>
      <mc:Fallback xmlns="">
        <xdr:sp macro="" textlink="">
          <xdr:nvSpPr>
            <xdr:cNvPr id="25" name="CaixaDeTexto 14"/>
            <xdr:cNvSpPr txBox="1"/>
          </xdr:nvSpPr>
          <xdr:spPr>
            <a:xfrm>
              <a:off x="20116800" y="12182475"/>
              <a:ext cx="4641022" cy="2860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1600" i="0">
                  <a:latin typeface="Cambria Math" panose="02040503050406030204" pitchFamily="18" charset="0"/>
                </a:rPr>
                <a:t>〖</a:t>
              </a:r>
              <a:r>
                <a:rPr lang="pt-BR" sz="1600" b="0" i="0">
                  <a:latin typeface="Cambria Math" panose="02040503050406030204" pitchFamily="18" charset="0"/>
                </a:rPr>
                <a:t>𝑇𝐸𝑑𝑁〗_𝑎𝑗𝑢𝑠=〖𝑇𝐸𝑑𝑁〗_(20°𝐶)−0,029 ln⁡〖 (𝐴⁄𝑀_𝐵𝐻 )〗−0,0</a:t>
              </a:r>
              <a:r>
                <a:rPr lang="pt-BR" sz="1600"/>
                <a:t>12</a:t>
              </a:r>
            </a:p>
          </xdr:txBody>
        </xdr:sp>
      </mc:Fallback>
    </mc:AlternateContent>
    <xdr:clientData/>
  </xdr:twoCellAnchor>
  <xdr:oneCellAnchor>
    <xdr:from>
      <xdr:col>8</xdr:col>
      <xdr:colOff>57150</xdr:colOff>
      <xdr:row>16</xdr:row>
      <xdr:rowOff>128587</xdr:rowOff>
    </xdr:from>
    <xdr:ext cx="2032031" cy="6223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aixaDeTexto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SpPr txBox="1"/>
          </xdr:nvSpPr>
          <xdr:spPr>
            <a:xfrm>
              <a:off x="4933950" y="2814637"/>
              <a:ext cx="2032031" cy="622350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8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sSub>
                          <m:sSubPr>
                            <m:ctrlPr>
                              <a:rPr lang="pt-BR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1800" b="0" i="1">
                                <a:latin typeface="Cambria Math" panose="02040503050406030204" pitchFamily="18" charset="0"/>
                              </a:rPr>
                              <m:t>𝑂𝑋</m:t>
                            </m:r>
                          </m:e>
                          <m:sub>
                            <m:r>
                              <a:rPr lang="pt-BR" sz="1800" b="0" i="1">
                                <a:latin typeface="Cambria Math" panose="02040503050406030204" pitchFamily="18" charset="0"/>
                              </a:rPr>
                              <m:t>𝐻</m:t>
                            </m:r>
                          </m:sub>
                        </m:sSub>
                      </m:sub>
                    </m:sSub>
                    <m:r>
                      <a:rPr lang="pt-BR" sz="18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pt-BR" sz="18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pt-BR" sz="18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pt-BR" sz="18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t-BR" sz="1800" b="0" i="1">
                                    <a:latin typeface="Cambria Math" panose="02040503050406030204" pitchFamily="18" charset="0"/>
                                  </a:rPr>
                                  <m:t>𝑆</m:t>
                                </m:r>
                              </m:e>
                              <m:sub>
                                <m:r>
                                  <a:rPr lang="pt-BR" sz="1800" b="0" i="1">
                                    <a:latin typeface="Cambria Math" panose="02040503050406030204" pitchFamily="18" charset="0"/>
                                  </a:rPr>
                                  <m:t>𝑂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pt-BR" sz="18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t-BR" sz="1800" b="0" i="1">
                                    <a:latin typeface="Cambria Math" panose="02040503050406030204" pitchFamily="18" charset="0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pt-BR" sz="1800" b="0" i="1">
                                    <a:latin typeface="Cambria Math" panose="02040503050406030204" pitchFamily="18" charset="0"/>
                                  </a:rPr>
                                  <m:t>𝑂</m:t>
                                </m:r>
                                <m:r>
                                  <a:rPr lang="pt-BR" sz="1800" b="0" i="1">
                                    <a:latin typeface="Cambria Math" panose="02040503050406030204" pitchFamily="18" charset="0"/>
                                  </a:rPr>
                                  <m:t>,</m:t>
                                </m:r>
                                <m:r>
                                  <a:rPr lang="pt-BR" sz="1800" b="0" i="1">
                                    <a:latin typeface="Cambria Math" panose="02040503050406030204" pitchFamily="18" charset="0"/>
                                  </a:rPr>
                                  <m:t>𝐻</m:t>
                                </m:r>
                              </m:sub>
                            </m:sSub>
                            <m:r>
                              <a:rPr lang="pt-BR" sz="1800" b="0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pt-BR" sz="18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t-BR" sz="1800" b="0" i="1">
                                    <a:latin typeface="Cambria Math" panose="02040503050406030204" pitchFamily="18" charset="0"/>
                                  </a:rPr>
                                  <m:t>𝑆</m:t>
                                </m:r>
                              </m:e>
                              <m:sub>
                                <m:r>
                                  <a:rPr lang="pt-BR" sz="1800" b="0" i="1">
                                    <a:latin typeface="Cambria Math" panose="02040503050406030204" pitchFamily="18" charset="0"/>
                                  </a:rPr>
                                  <m:t>𝑂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pt-BR" sz="1800"/>
            </a:p>
          </xdr:txBody>
        </xdr:sp>
      </mc:Choice>
      <mc:Fallback xmlns="">
        <xdr:sp macro="" textlink="">
          <xdr:nvSpPr>
            <xdr:cNvPr id="6" name="CaixaDeTexto 5"/>
            <xdr:cNvSpPr txBox="1"/>
          </xdr:nvSpPr>
          <xdr:spPr>
            <a:xfrm>
              <a:off x="4933950" y="2814637"/>
              <a:ext cx="2032031" cy="622350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800" b="0" i="0">
                  <a:latin typeface="Cambria Math" panose="02040503050406030204" pitchFamily="18" charset="0"/>
                </a:rPr>
                <a:t>𝑓_(〖𝑂𝑋〗_𝐻 )=(𝑆_𝑂/(𝐾_(𝑂,𝐻)+𝑆_𝑂 ))</a:t>
              </a:r>
              <a:endParaRPr lang="pt-BR" sz="1800"/>
            </a:p>
          </xdr:txBody>
        </xdr:sp>
      </mc:Fallback>
    </mc:AlternateContent>
    <xdr:clientData/>
  </xdr:oneCellAnchor>
  <xdr:oneCellAnchor>
    <xdr:from>
      <xdr:col>19</xdr:col>
      <xdr:colOff>342900</xdr:colOff>
      <xdr:row>6</xdr:row>
      <xdr:rowOff>71437</xdr:rowOff>
    </xdr:from>
    <xdr:ext cx="2032031" cy="6223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aixaDeTexto 25">
              <a:extLst>
                <a:ext uri="{FF2B5EF4-FFF2-40B4-BE49-F238E27FC236}">
                  <a16:creationId xmlns:a16="http://schemas.microsoft.com/office/drawing/2014/main" id="{00000000-0008-0000-0100-00001A000000}"/>
                </a:ext>
              </a:extLst>
            </xdr:cNvPr>
            <xdr:cNvSpPr txBox="1"/>
          </xdr:nvSpPr>
          <xdr:spPr>
            <a:xfrm>
              <a:off x="11925300" y="1309687"/>
              <a:ext cx="2032031" cy="622350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8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sSub>
                          <m:sSubPr>
                            <m:ctrlPr>
                              <a:rPr lang="pt-BR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1800" b="0" i="1">
                                <a:latin typeface="Cambria Math" panose="02040503050406030204" pitchFamily="18" charset="0"/>
                              </a:rPr>
                              <m:t>𝑂𝑋</m:t>
                            </m:r>
                          </m:e>
                          <m:sub>
                            <m:r>
                              <a:rPr lang="pt-BR" sz="18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</m:sub>
                        </m:sSub>
                      </m:sub>
                    </m:sSub>
                    <m:r>
                      <a:rPr lang="pt-BR" sz="18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pt-BR" sz="18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pt-BR" sz="18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pt-BR" sz="18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t-BR" sz="1800" b="0" i="1">
                                    <a:latin typeface="Cambria Math" panose="02040503050406030204" pitchFamily="18" charset="0"/>
                                  </a:rPr>
                                  <m:t>𝑆</m:t>
                                </m:r>
                              </m:e>
                              <m:sub>
                                <m:r>
                                  <a:rPr lang="pt-BR" sz="1800" b="0" i="1">
                                    <a:latin typeface="Cambria Math" panose="02040503050406030204" pitchFamily="18" charset="0"/>
                                  </a:rPr>
                                  <m:t>𝑂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pt-BR" sz="18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t-BR" sz="1800" b="0" i="1">
                                    <a:latin typeface="Cambria Math" panose="02040503050406030204" pitchFamily="18" charset="0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pt-BR" sz="1800" b="0" i="1">
                                    <a:latin typeface="Cambria Math" panose="02040503050406030204" pitchFamily="18" charset="0"/>
                                  </a:rPr>
                                  <m:t>𝑂</m:t>
                                </m:r>
                                <m:r>
                                  <a:rPr lang="pt-BR" sz="1800" b="0" i="1">
                                    <a:latin typeface="Cambria Math" panose="02040503050406030204" pitchFamily="18" charset="0"/>
                                  </a:rPr>
                                  <m:t>,</m:t>
                                </m:r>
                                <m:r>
                                  <a:rPr lang="pt-BR" sz="1800" b="0" i="1">
                                    <a:latin typeface="Cambria Math" panose="02040503050406030204" pitchFamily="18" charset="0"/>
                                  </a:rPr>
                                  <m:t>𝐴</m:t>
                                </m:r>
                              </m:sub>
                            </m:sSub>
                            <m:r>
                              <a:rPr lang="pt-BR" sz="1800" b="0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pt-BR" sz="18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t-BR" sz="1800" b="0" i="1">
                                    <a:latin typeface="Cambria Math" panose="02040503050406030204" pitchFamily="18" charset="0"/>
                                  </a:rPr>
                                  <m:t>𝑆</m:t>
                                </m:r>
                              </m:e>
                              <m:sub>
                                <m:r>
                                  <a:rPr lang="pt-BR" sz="1800" b="0" i="1">
                                    <a:latin typeface="Cambria Math" panose="02040503050406030204" pitchFamily="18" charset="0"/>
                                  </a:rPr>
                                  <m:t>𝑂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pt-BR" sz="1800"/>
            </a:p>
          </xdr:txBody>
        </xdr:sp>
      </mc:Choice>
      <mc:Fallback xmlns="">
        <xdr:sp macro="" textlink="">
          <xdr:nvSpPr>
            <xdr:cNvPr id="26" name="CaixaDeTexto 25"/>
            <xdr:cNvSpPr txBox="1"/>
          </xdr:nvSpPr>
          <xdr:spPr>
            <a:xfrm>
              <a:off x="11925300" y="1309687"/>
              <a:ext cx="2032031" cy="622350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800" b="0" i="0">
                  <a:latin typeface="Cambria Math" panose="02040503050406030204" pitchFamily="18" charset="0"/>
                </a:rPr>
                <a:t>𝑓_(〖𝑂𝑋〗_𝐴 )=(𝑆_𝑂/(𝐾_(𝑂,𝐴)+𝑆_𝑂 ))</a:t>
              </a:r>
              <a:endParaRPr lang="pt-BR" sz="1800"/>
            </a:p>
          </xdr:txBody>
        </xdr:sp>
      </mc:Fallback>
    </mc:AlternateContent>
    <xdr:clientData/>
  </xdr:oneCellAnchor>
  <xdr:twoCellAnchor>
    <xdr:from>
      <xdr:col>12</xdr:col>
      <xdr:colOff>0</xdr:colOff>
      <xdr:row>36</xdr:row>
      <xdr:rowOff>0</xdr:rowOff>
    </xdr:from>
    <xdr:to>
      <xdr:col>23</xdr:col>
      <xdr:colOff>223630</xdr:colOff>
      <xdr:row>39</xdr:row>
      <xdr:rowOff>69253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aixaDeTexto 8">
              <a:extLst>
                <a:ext uri="{FF2B5EF4-FFF2-40B4-BE49-F238E27FC236}">
                  <a16:creationId xmlns:a16="http://schemas.microsoft.com/office/drawing/2014/main" id="{00000000-0008-0000-0100-00001B000000}"/>
                </a:ext>
              </a:extLst>
            </xdr:cNvPr>
            <xdr:cNvSpPr txBox="1"/>
          </xdr:nvSpPr>
          <xdr:spPr>
            <a:xfrm>
              <a:off x="7354957" y="6775174"/>
              <a:ext cx="6965673" cy="640753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b="0" i="1">
                            <a:latin typeface="Cambria Math" panose="02040503050406030204" pitchFamily="18" charset="0"/>
                          </a:rPr>
                          <m:t>𝐶𝑂</m:t>
                        </m:r>
                      </m:e>
                      <m:sub>
                        <m:r>
                          <a:rPr lang="pt-BR" b="0" i="1">
                            <a:latin typeface="Cambria Math" panose="02040503050406030204" pitchFamily="18" charset="0"/>
                          </a:rPr>
                          <m:t>𝑁𝑖𝑡𝑟𝑖𝑓𝑖𝑐𝑎</m:t>
                        </m:r>
                        <m:r>
                          <a:rPr lang="pt-BR" b="0" i="1">
                            <a:latin typeface="Cambria Math" panose="02040503050406030204" pitchFamily="18" charset="0"/>
                          </a:rPr>
                          <m:t>çã</m:t>
                        </m:r>
                        <m:r>
                          <a:rPr lang="pt-BR" b="0" i="1">
                            <a:latin typeface="Cambria Math" panose="02040503050406030204" pitchFamily="18" charset="0"/>
                          </a:rPr>
                          <m:t>𝑜</m:t>
                        </m:r>
                      </m:sub>
                    </m:sSub>
                    <m:r>
                      <a:rPr lang="pt-BR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pt-BR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pt-BR" b="0" i="1">
                        <a:latin typeface="Cambria Math" panose="02040503050406030204" pitchFamily="18" charset="0"/>
                      </a:rPr>
                      <m:t>.</m:t>
                    </m:r>
                    <m:sSub>
                      <m:sSubPr>
                        <m:ctrlPr>
                          <a:rPr lang="pt-BR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b="0" i="1">
                            <a:latin typeface="Cambria Math" panose="02040503050406030204" pitchFamily="18" charset="0"/>
                          </a:rPr>
                          <m:t>𝑋</m:t>
                        </m:r>
                      </m:e>
                      <m:sub>
                        <m:r>
                          <a:rPr lang="pt-BR" b="0" i="1">
                            <a:latin typeface="Cambria Math" panose="02040503050406030204" pitchFamily="18" charset="0"/>
                          </a:rPr>
                          <m:t>𝐵𝐴</m:t>
                        </m:r>
                      </m:sub>
                    </m:sSub>
                    <m:d>
                      <m:dPr>
                        <m:begChr m:val="["/>
                        <m:endChr m:val="]"/>
                        <m:ctrlPr>
                          <a:rPr lang="pt-BR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pt-BR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d>
                              <m:dPr>
                                <m:ctrlP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4,57−</m:t>
                                </m:r>
                                <m:sSub>
                                  <m:sSubPr>
                                    <m:ctrlPr>
                                      <a:rPr lang="pt-BR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pt-BR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𝑌</m:t>
                                    </m:r>
                                  </m:e>
                                  <m:sub>
                                    <m:r>
                                      <a:rPr lang="pt-BR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𝐴</m:t>
                                    </m:r>
                                  </m:sub>
                                </m:sSub>
                              </m:e>
                            </m:d>
                            <m:d>
                              <m:dPr>
                                <m:ctrlP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𝜃</m:t>
                                </m:r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.</m:t>
                                </m:r>
                                <m:sSub>
                                  <m:sSubPr>
                                    <m:ctrlPr>
                                      <a:rPr lang="pt-BR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pt-BR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𝑏</m:t>
                                    </m:r>
                                  </m:e>
                                  <m:sub>
                                    <m:r>
                                      <a:rPr lang="pt-BR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𝐿</m:t>
                                    </m:r>
                                    <m:r>
                                      <a:rPr lang="pt-BR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,</m:t>
                                    </m:r>
                                    <m:r>
                                      <a:rPr lang="pt-BR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𝐴</m:t>
                                    </m:r>
                                  </m:sub>
                                </m:sSub>
                              </m:e>
                            </m:d>
                            <m:r>
                              <a:rPr lang="pt-BR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d>
                              <m:dPr>
                                <m:ctrlP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1−</m:t>
                                </m:r>
                                <m:sSubSup>
                                  <m:sSubSupPr>
                                    <m:ctrlPr>
                                      <a:rPr lang="pt-BR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sSubSupPr>
                                  <m:e>
                                    <m:r>
                                      <a:rPr lang="pt-BR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𝑓</m:t>
                                    </m:r>
                                  </m:e>
                                  <m:sub>
                                    <m:r>
                                      <a:rPr lang="pt-BR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𝐷</m:t>
                                    </m:r>
                                  </m:sub>
                                  <m:sup>
                                    <m:r>
                                      <a:rPr lang="pt-BR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′</m:t>
                                    </m:r>
                                  </m:sup>
                                </m:sSubSup>
                              </m:e>
                            </m:d>
                            <m:r>
                              <a:rPr lang="pt-BR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.</m:t>
                            </m:r>
                            <m:sSub>
                              <m:sSubPr>
                                <m:ctrlP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𝑏</m:t>
                                </m:r>
                              </m:e>
                              <m:sub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𝐿</m:t>
                                </m:r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,</m:t>
                                </m:r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𝐴</m:t>
                                </m:r>
                              </m:sub>
                            </m:sSub>
                            <m:r>
                              <a:rPr lang="pt-BR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.</m:t>
                            </m:r>
                            <m:sSub>
                              <m:sSubPr>
                                <m:ctrlP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𝑌</m:t>
                                </m:r>
                              </m:e>
                              <m:sub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𝐴</m:t>
                                </m:r>
                              </m:sub>
                            </m:sSub>
                            <m:r>
                              <a:rPr lang="pt-BR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.</m:t>
                            </m:r>
                            <m:r>
                              <a:rPr lang="pt-BR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𝜃</m:t>
                            </m:r>
                          </m:num>
                          <m:den>
                            <m:r>
                              <a:rPr lang="pt-BR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𝜃</m:t>
                            </m:r>
                            <m:r>
                              <a:rPr lang="pt-BR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.</m:t>
                            </m:r>
                            <m:sSub>
                              <m:sSubPr>
                                <m:ctrlP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𝑌</m:t>
                                </m:r>
                              </m:e>
                              <m:sub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𝐴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pt-BR"/>
            </a:p>
          </xdr:txBody>
        </xdr:sp>
      </mc:Choice>
      <mc:Fallback xmlns="">
        <xdr:sp macro="" textlink="">
          <xdr:nvSpPr>
            <xdr:cNvPr id="27" name="CaixaDeTexto 8"/>
            <xdr:cNvSpPr txBox="1"/>
          </xdr:nvSpPr>
          <xdr:spPr>
            <a:xfrm>
              <a:off x="7354957" y="6775174"/>
              <a:ext cx="6965673" cy="640753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BR" i="0">
                  <a:latin typeface="Cambria Math" panose="02040503050406030204" pitchFamily="18" charset="0"/>
                </a:rPr>
                <a:t>〖</a:t>
              </a:r>
              <a:r>
                <a:rPr lang="pt-BR" b="0" i="0">
                  <a:latin typeface="Cambria Math" panose="02040503050406030204" pitchFamily="18" charset="0"/>
                </a:rPr>
                <a:t>𝐶𝑂〗_𝑁𝑖𝑡𝑟𝑖𝑓𝑖𝑐𝑎çã𝑜=𝑉.𝑋_𝐵𝐴 [(</a:t>
              </a:r>
              <a:r>
                <a:rPr lang="pt-BR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(4,57−𝑌_𝐴 )(1+𝜃.𝑏_(𝐿,𝐴) )+(1−𝑓_𝐷^′ ).𝑏_(𝐿,𝐴).𝑌_𝐴.𝜃)/(𝜃.𝑌_𝐴 )]</a:t>
              </a:r>
              <a:endParaRPr lang="pt-BR"/>
            </a:p>
          </xdr:txBody>
        </xdr:sp>
      </mc:Fallback>
    </mc:AlternateContent>
    <xdr:clientData/>
  </xdr:twoCellAnchor>
  <xdr:twoCellAnchor>
    <xdr:from>
      <xdr:col>16</xdr:col>
      <xdr:colOff>266700</xdr:colOff>
      <xdr:row>49</xdr:row>
      <xdr:rowOff>185737</xdr:rowOff>
    </xdr:from>
    <xdr:to>
      <xdr:col>24</xdr:col>
      <xdr:colOff>285750</xdr:colOff>
      <xdr:row>66</xdr:row>
      <xdr:rowOff>95250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25</xdr:col>
      <xdr:colOff>9525</xdr:colOff>
      <xdr:row>66</xdr:row>
      <xdr:rowOff>166687</xdr:rowOff>
    </xdr:from>
    <xdr:ext cx="3402150" cy="2504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aixaDeTexto 27">
              <a:extLst>
                <a:ext uri="{FF2B5EF4-FFF2-40B4-BE49-F238E27FC236}">
                  <a16:creationId xmlns:a16="http://schemas.microsoft.com/office/drawing/2014/main" id="{00000000-0008-0000-0100-00001C000000}"/>
                </a:ext>
              </a:extLst>
            </xdr:cNvPr>
            <xdr:cNvSpPr txBox="1"/>
          </xdr:nvSpPr>
          <xdr:spPr>
            <a:xfrm>
              <a:off x="15249525" y="12968287"/>
              <a:ext cx="3402150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600" b="0" i="0">
                        <a:latin typeface="Cambria Math" panose="02040503050406030204" pitchFamily="18" charset="0"/>
                      </a:rPr>
                      <m:t>4</m:t>
                    </m:r>
                    <m:sSubSup>
                      <m:sSubSupPr>
                        <m:ctrlPr>
                          <a:rPr lang="pt-BR" sz="16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pt-BR" sz="1600" b="0" i="1">
                            <a:latin typeface="Cambria Math" panose="02040503050406030204" pitchFamily="18" charset="0"/>
                          </a:rPr>
                          <m:t>𝑁𝑂</m:t>
                        </m:r>
                      </m:e>
                      <m:sub>
                        <m:r>
                          <a:rPr lang="pt-BR" sz="1600" b="0" i="1">
                            <a:latin typeface="Cambria Math" panose="02040503050406030204" pitchFamily="18" charset="0"/>
                          </a:rPr>
                          <m:t>3</m:t>
                        </m:r>
                      </m:sub>
                      <m:sup>
                        <m:r>
                          <a:rPr lang="pt-BR" sz="1600" b="0" i="1">
                            <a:latin typeface="Cambria Math" panose="02040503050406030204" pitchFamily="18" charset="0"/>
                          </a:rPr>
                          <m:t>−</m:t>
                        </m:r>
                      </m:sup>
                    </m:sSubSup>
                    <m:r>
                      <a:rPr lang="pt-BR" sz="1600" b="0" i="1">
                        <a:latin typeface="Cambria Math" panose="02040503050406030204" pitchFamily="18" charset="0"/>
                      </a:rPr>
                      <m:t>+2 </m:t>
                    </m:r>
                    <m:sSub>
                      <m:sSubPr>
                        <m:ctrlPr>
                          <a:rPr lang="pt-BR" sz="16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600" b="0" i="1">
                            <a:latin typeface="Cambria Math" panose="02040503050406030204" pitchFamily="18" charset="0"/>
                          </a:rPr>
                          <m:t>𝐻</m:t>
                        </m:r>
                      </m:e>
                      <m:sub>
                        <m:r>
                          <a:rPr lang="pt-BR" sz="16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  <m:r>
                      <a:rPr lang="pt-BR" sz="1600" b="0" i="1">
                        <a:latin typeface="Cambria Math" panose="02040503050406030204" pitchFamily="18" charset="0"/>
                      </a:rPr>
                      <m:t>𝑂</m:t>
                    </m:r>
                    <m:r>
                      <a:rPr lang="pt-BR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⟹2</m:t>
                    </m:r>
                    <m:sSub>
                      <m:sSubPr>
                        <m:ctrlPr>
                          <a:rPr lang="pt-BR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𝑁</m:t>
                        </m:r>
                      </m:e>
                      <m:sub>
                        <m:r>
                          <a:rPr lang="pt-BR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</m:sub>
                    </m:sSub>
                    <m:r>
                      <a:rPr lang="pt-BR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+5</m:t>
                    </m:r>
                    <m:sSub>
                      <m:sSubPr>
                        <m:ctrlPr>
                          <a:rPr lang="pt-BR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𝑂</m:t>
                        </m:r>
                      </m:e>
                      <m:sub>
                        <m:r>
                          <a:rPr lang="pt-BR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</m:sub>
                    </m:sSub>
                    <m:r>
                      <a:rPr lang="pt-BR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+4</m:t>
                    </m:r>
                    <m:sSup>
                      <m:sSupPr>
                        <m:ctrlPr>
                          <a:rPr lang="pt-BR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pt-BR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𝑂𝐻</m:t>
                        </m:r>
                      </m:e>
                      <m:sup>
                        <m:r>
                          <a:rPr lang="pt-BR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</m:t>
                        </m:r>
                      </m:sup>
                    </m:sSup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28" name="CaixaDeTexto 27"/>
            <xdr:cNvSpPr txBox="1"/>
          </xdr:nvSpPr>
          <xdr:spPr>
            <a:xfrm>
              <a:off x="15249525" y="12968287"/>
              <a:ext cx="3402150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600" b="0" i="0">
                  <a:latin typeface="Cambria Math" panose="02040503050406030204" pitchFamily="18" charset="0"/>
                </a:rPr>
                <a:t>4〖𝑁𝑂〗_3^−+2 𝐻_2 𝑂</a:t>
              </a:r>
              <a:r>
                <a:rPr lang="pt-BR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⟹2𝑁_2+5𝑂_2+4〖𝑂𝐻〗^−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27</xdr:col>
      <xdr:colOff>31475</xdr:colOff>
      <xdr:row>71</xdr:row>
      <xdr:rowOff>184702</xdr:rowOff>
    </xdr:from>
    <xdr:ext cx="2007088" cy="2357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aixaDeTexto 28">
              <a:extLst>
                <a:ext uri="{FF2B5EF4-FFF2-40B4-BE49-F238E27FC236}">
                  <a16:creationId xmlns:a16="http://schemas.microsoft.com/office/drawing/2014/main" id="{00000000-0008-0000-0100-00001D000000}"/>
                </a:ext>
              </a:extLst>
            </xdr:cNvPr>
            <xdr:cNvSpPr txBox="1"/>
          </xdr:nvSpPr>
          <xdr:spPr>
            <a:xfrm>
              <a:off x="16580127" y="14091202"/>
              <a:ext cx="2007088" cy="2357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4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sSub>
                          <m:sSubPr>
                            <m:ctrlPr>
                              <a:rPr lang="pt-BR" sz="14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1400" b="1" i="1">
                                <a:latin typeface="Cambria Math" panose="02040503050406030204" pitchFamily="18" charset="0"/>
                              </a:rPr>
                              <m:t>𝑶</m:t>
                            </m:r>
                          </m:e>
                          <m:sub>
                            <m:r>
                              <a:rPr lang="pt-BR" sz="1400" b="1" i="1">
                                <a:latin typeface="Cambria Math" panose="02040503050406030204" pitchFamily="18" charset="0"/>
                              </a:rPr>
                              <m:t>𝟐</m:t>
                            </m:r>
                          </m:sub>
                        </m:sSub>
                      </m:sub>
                    </m:sSub>
                    <m:r>
                      <a:rPr lang="pt-BR" sz="1400" b="1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pt-BR" sz="1400" b="1" i="1">
                        <a:latin typeface="Cambria Math" panose="02040503050406030204" pitchFamily="18" charset="0"/>
                      </a:rPr>
                      <m:t>𝟐</m:t>
                    </m:r>
                    <m:r>
                      <a:rPr lang="pt-BR" sz="1400" b="1" i="1">
                        <a:latin typeface="Cambria Math" panose="02040503050406030204" pitchFamily="18" charset="0"/>
                      </a:rPr>
                      <m:t>,</m:t>
                    </m:r>
                    <m:r>
                      <a:rPr lang="pt-BR" sz="1400" b="1" i="1">
                        <a:latin typeface="Cambria Math" panose="02040503050406030204" pitchFamily="18" charset="0"/>
                      </a:rPr>
                      <m:t>𝟖𝟔</m:t>
                    </m:r>
                    <m:r>
                      <a:rPr lang="pt-BR" sz="1400" b="1" i="1">
                        <a:latin typeface="Cambria Math" panose="02040503050406030204" pitchFamily="18" charset="0"/>
                      </a:rPr>
                      <m:t>𝒙</m:t>
                    </m:r>
                    <m:sSub>
                      <m:sSubPr>
                        <m:ctrlPr>
                          <a:rPr lang="pt-BR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4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sSub>
                          <m:sSubPr>
                            <m:ctrlPr>
                              <a:rPr lang="pt-BR" sz="14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1400" b="1" i="1">
                                <a:latin typeface="Cambria Math" panose="02040503050406030204" pitchFamily="18" charset="0"/>
                              </a:rPr>
                              <m:t>𝑵𝑶𝒙</m:t>
                            </m:r>
                          </m:e>
                          <m:sub>
                            <m:r>
                              <a:rPr lang="pt-BR" sz="1400" b="1" i="1">
                                <a:latin typeface="Cambria Math" panose="02040503050406030204" pitchFamily="18" charset="0"/>
                              </a:rPr>
                              <m:t>𝒐𝒙𝒊𝒅</m:t>
                            </m:r>
                            <m:r>
                              <a:rPr lang="pt-BR" sz="1400" b="1" i="1">
                                <a:latin typeface="Cambria Math" panose="02040503050406030204" pitchFamily="18" charset="0"/>
                              </a:rPr>
                              <m:t>á</m:t>
                            </m:r>
                            <m:r>
                              <a:rPr lang="pt-BR" sz="1400" b="1" i="1">
                                <a:latin typeface="Cambria Math" panose="02040503050406030204" pitchFamily="18" charset="0"/>
                              </a:rPr>
                              <m:t>𝒗𝒆𝒍</m:t>
                            </m:r>
                          </m:sub>
                        </m:sSub>
                      </m:sub>
                    </m:sSub>
                  </m:oMath>
                </m:oMathPara>
              </a14:m>
              <a:endParaRPr lang="pt-BR" sz="1400" b="1"/>
            </a:p>
          </xdr:txBody>
        </xdr:sp>
      </mc:Choice>
      <mc:Fallback xmlns="">
        <xdr:sp macro="" textlink="">
          <xdr:nvSpPr>
            <xdr:cNvPr id="29" name="CaixaDeTexto 28"/>
            <xdr:cNvSpPr txBox="1"/>
          </xdr:nvSpPr>
          <xdr:spPr>
            <a:xfrm>
              <a:off x="16580127" y="14091202"/>
              <a:ext cx="2007088" cy="2357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400" b="1" i="0">
                  <a:latin typeface="Cambria Math" panose="02040503050406030204" pitchFamily="18" charset="0"/>
                </a:rPr>
                <a:t>𝒎_(𝑶_𝟐 )=𝟐,𝟖𝟔𝒙𝒎_(〖𝑵𝑶𝒙〗_𝒐𝒙𝒊𝒅á𝒗𝒆𝒍 )</a:t>
              </a:r>
              <a:endParaRPr lang="pt-BR" sz="1400" b="1"/>
            </a:p>
          </xdr:txBody>
        </xdr:sp>
      </mc:Fallback>
    </mc:AlternateContent>
    <xdr:clientData/>
  </xdr:oneCellAnchor>
  <xdr:oneCellAnchor>
    <xdr:from>
      <xdr:col>1</xdr:col>
      <xdr:colOff>31474</xdr:colOff>
      <xdr:row>44</xdr:row>
      <xdr:rowOff>184702</xdr:rowOff>
    </xdr:from>
    <xdr:ext cx="3438185" cy="85670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aixaDeTexto 29">
              <a:extLst>
                <a:ext uri="{FF2B5EF4-FFF2-40B4-BE49-F238E27FC236}">
                  <a16:creationId xmlns:a16="http://schemas.microsoft.com/office/drawing/2014/main" id="{00000000-0008-0000-0100-00001E000000}"/>
                </a:ext>
              </a:extLst>
            </xdr:cNvPr>
            <xdr:cNvSpPr txBox="1"/>
          </xdr:nvSpPr>
          <xdr:spPr>
            <a:xfrm>
              <a:off x="644387" y="9129919"/>
              <a:ext cx="3438185" cy="856709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2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2400" b="0" i="1">
                            <a:latin typeface="Cambria Math" panose="02040503050406030204" pitchFamily="18" charset="0"/>
                          </a:rPr>
                          <m:t>𝑄</m:t>
                        </m:r>
                      </m:e>
                      <m:sub>
                        <m:sSub>
                          <m:sSubPr>
                            <m:ctrlPr>
                              <a:rPr lang="pt-BR" sz="24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2400" b="0" i="1">
                                <a:latin typeface="Cambria Math" panose="02040503050406030204" pitchFamily="18" charset="0"/>
                              </a:rPr>
                              <m:t>𝐴𝑟</m:t>
                            </m:r>
                          </m:e>
                          <m:sub>
                            <m:r>
                              <a:rPr lang="pt-BR" sz="2400" b="0" i="1">
                                <a:latin typeface="Cambria Math" panose="02040503050406030204" pitchFamily="18" charset="0"/>
                              </a:rPr>
                              <m:t>𝑇</m:t>
                            </m:r>
                          </m:sub>
                        </m:sSub>
                      </m:sub>
                    </m:sSub>
                    <m:r>
                      <a:rPr lang="pt-BR" sz="24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2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2400" b="0" i="1">
                            <a:latin typeface="Cambria Math" panose="02040503050406030204" pitchFamily="18" charset="0"/>
                          </a:rPr>
                          <m:t>𝐶𝑂</m:t>
                        </m:r>
                        <m:r>
                          <a:rPr lang="pt-BR" sz="2400" b="0" i="1">
                            <a:latin typeface="Cambria Math" panose="02040503050406030204" pitchFamily="18" charset="0"/>
                          </a:rPr>
                          <m:t>.100</m:t>
                        </m:r>
                      </m:num>
                      <m:den>
                        <m:sSub>
                          <m:sSubPr>
                            <m:ctrlPr>
                              <a:rPr lang="pt-BR" sz="2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2400" b="0" i="1">
                                <a:latin typeface="Cambria Math" panose="02040503050406030204" pitchFamily="18" charset="0"/>
                              </a:rPr>
                              <m:t>𝑓</m:t>
                            </m:r>
                          </m:e>
                          <m:sub>
                            <m:sSub>
                              <m:sSubPr>
                                <m:ctrlPr>
                                  <a:rPr lang="pt-BR" sz="2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t-BR" sz="2400" b="0" i="1">
                                    <a:latin typeface="Cambria Math" panose="02040503050406030204" pitchFamily="18" charset="0"/>
                                  </a:rPr>
                                  <m:t>𝑂</m:t>
                                </m:r>
                              </m:e>
                              <m:sub>
                                <m:sSub>
                                  <m:sSubPr>
                                    <m:ctrlPr>
                                      <a:rPr lang="pt-BR" sz="24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pt-BR" sz="2400" b="0" i="1">
                                        <a:latin typeface="Cambria Math" panose="02040503050406030204" pitchFamily="18" charset="0"/>
                                      </a:rPr>
                                      <m:t>2</m:t>
                                    </m:r>
                                  </m:e>
                                  <m:sub>
                                    <m:r>
                                      <a:rPr lang="pt-BR" sz="2400" b="0" i="1">
                                        <a:latin typeface="Cambria Math" panose="02040503050406030204" pitchFamily="18" charset="0"/>
                                      </a:rPr>
                                      <m:t>𝐴𝑟</m:t>
                                    </m:r>
                                  </m:sub>
                                </m:sSub>
                              </m:sub>
                            </m:sSub>
                          </m:sub>
                        </m:sSub>
                        <m:r>
                          <a:rPr lang="pt-BR" sz="2400" b="0" i="1">
                            <a:latin typeface="Cambria Math" panose="02040503050406030204" pitchFamily="18" charset="0"/>
                          </a:rPr>
                          <m:t>.</m:t>
                        </m:r>
                        <m:sSub>
                          <m:sSubPr>
                            <m:ctrlPr>
                              <a:rPr lang="pt-BR" sz="2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𝜌</m:t>
                            </m:r>
                          </m:e>
                          <m:sub>
                            <m:sSub>
                              <m:sSubPr>
                                <m:ctrlPr>
                                  <a:rPr lang="pt-BR" sz="2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t-BR" sz="2400" b="0" i="1">
                                    <a:latin typeface="Cambria Math" panose="02040503050406030204" pitchFamily="18" charset="0"/>
                                  </a:rPr>
                                  <m:t>𝐴𝑟</m:t>
                                </m:r>
                              </m:e>
                              <m:sub>
                                <m:r>
                                  <a:rPr lang="pt-BR" sz="2400" b="0" i="1">
                                    <a:latin typeface="Cambria Math" panose="02040503050406030204" pitchFamily="18" charset="0"/>
                                  </a:rPr>
                                  <m:t>𝑇</m:t>
                                </m:r>
                              </m:sub>
                            </m:sSub>
                          </m:sub>
                        </m:sSub>
                        <m:r>
                          <a:rPr lang="pt-BR" sz="2400" b="0" i="1">
                            <a:latin typeface="Cambria Math" panose="02040503050406030204" pitchFamily="18" charset="0"/>
                          </a:rPr>
                          <m:t>.</m:t>
                        </m:r>
                        <m:r>
                          <a:rPr lang="pt-BR" sz="2400" b="0" i="1">
                            <a:latin typeface="Cambria Math" panose="02040503050406030204" pitchFamily="18" charset="0"/>
                          </a:rPr>
                          <m:t>𝐸𝑇𝑂</m:t>
                        </m:r>
                        <m:r>
                          <a:rPr lang="pt-BR" sz="2400" b="0" i="1">
                            <a:latin typeface="Cambria Math" panose="02040503050406030204" pitchFamily="18" charset="0"/>
                          </a:rPr>
                          <m:t>.</m:t>
                        </m:r>
                        <m:r>
                          <a:rPr lang="pt-BR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𝛼</m:t>
                        </m:r>
                      </m:den>
                    </m:f>
                  </m:oMath>
                </m:oMathPara>
              </a14:m>
              <a:endParaRPr lang="pt-BR" sz="2400"/>
            </a:p>
          </xdr:txBody>
        </xdr:sp>
      </mc:Choice>
      <mc:Fallback xmlns="">
        <xdr:sp macro="" textlink="">
          <xdr:nvSpPr>
            <xdr:cNvPr id="30" name="CaixaDeTexto 29">
              <a:extLst>
                <a:ext uri="{FF2B5EF4-FFF2-40B4-BE49-F238E27FC236}">
                  <a16:creationId xmlns:a16="http://schemas.microsoft.com/office/drawing/2014/main" id="{00000000-0008-0000-0100-00001E000000}"/>
                </a:ext>
              </a:extLst>
            </xdr:cNvPr>
            <xdr:cNvSpPr txBox="1"/>
          </xdr:nvSpPr>
          <xdr:spPr>
            <a:xfrm>
              <a:off x="644387" y="9129919"/>
              <a:ext cx="3438185" cy="856709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2400" b="0" i="0">
                  <a:latin typeface="Cambria Math" panose="02040503050406030204" pitchFamily="18" charset="0"/>
                </a:rPr>
                <a:t>𝑄_(〖𝐴𝑟〗_𝑇 )=(𝐶𝑂.100)/(𝑓_(𝑂_(2_𝐴𝑟 ) ).</a:t>
              </a:r>
              <a:r>
                <a:rPr lang="pt-BR" sz="2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𝜌_(〖</a:t>
              </a:r>
              <a:r>
                <a:rPr lang="pt-BR" sz="2400" b="0" i="0">
                  <a:latin typeface="Cambria Math" panose="02040503050406030204" pitchFamily="18" charset="0"/>
                </a:rPr>
                <a:t>𝐴𝑟〗_𝑇 ).𝐸𝑇𝑂.</a:t>
              </a:r>
              <a:r>
                <a:rPr lang="pt-BR" sz="2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𝛼)</a:t>
              </a:r>
              <a:endParaRPr lang="pt-BR" sz="2400"/>
            </a:p>
          </xdr:txBody>
        </xdr:sp>
      </mc:Fallback>
    </mc:AlternateContent>
    <xdr:clientData/>
  </xdr:oneCellAnchor>
  <xdr:oneCellAnchor>
    <xdr:from>
      <xdr:col>1</xdr:col>
      <xdr:colOff>23191</xdr:colOff>
      <xdr:row>50</xdr:row>
      <xdr:rowOff>250964</xdr:rowOff>
    </xdr:from>
    <xdr:ext cx="1897764" cy="5186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aixaDeTexto 30">
              <a:extLst>
                <a:ext uri="{FF2B5EF4-FFF2-40B4-BE49-F238E27FC236}">
                  <a16:creationId xmlns:a16="http://schemas.microsoft.com/office/drawing/2014/main" id="{00000000-0008-0000-0100-00001F000000}"/>
                </a:ext>
              </a:extLst>
            </xdr:cNvPr>
            <xdr:cNvSpPr txBox="1"/>
          </xdr:nvSpPr>
          <xdr:spPr>
            <a:xfrm>
              <a:off x="636104" y="9792529"/>
              <a:ext cx="1897764" cy="518604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8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sSub>
                          <m:sSubPr>
                            <m:ctrlPr>
                              <a:rPr lang="pt-BR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1800" b="0" i="1">
                                <a:latin typeface="Cambria Math" panose="02040503050406030204" pitchFamily="18" charset="0"/>
                              </a:rPr>
                              <m:t>𝐴𝑟</m:t>
                            </m:r>
                          </m:e>
                          <m:sub>
                            <m:r>
                              <a:rPr lang="pt-BR" sz="1800" b="0" i="1">
                                <a:latin typeface="Cambria Math" panose="02040503050406030204" pitchFamily="18" charset="0"/>
                              </a:rPr>
                              <m:t>𝑇</m:t>
                            </m:r>
                          </m:sub>
                        </m:sSub>
                      </m:sub>
                    </m:sSub>
                    <m:r>
                      <a:rPr lang="pt-BR" sz="18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8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pt-BR" sz="18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1800" b="0" i="1">
                                <a:latin typeface="Cambria Math" panose="02040503050406030204" pitchFamily="18" charset="0"/>
                              </a:rPr>
                              <m:t>𝑃</m:t>
                            </m:r>
                          </m:e>
                          <m:sub>
                            <m:r>
                              <a:rPr lang="pt-BR" sz="1800" b="0" i="1">
                                <a:latin typeface="Cambria Math" panose="02040503050406030204" pitchFamily="18" charset="0"/>
                              </a:rPr>
                              <m:t>𝑎𝑡𝑚</m:t>
                            </m:r>
                          </m:sub>
                        </m:sSub>
                        <m:r>
                          <a:rPr lang="pt-BR" sz="1800" b="0" i="1">
                            <a:latin typeface="Cambria Math" panose="02040503050406030204" pitchFamily="18" charset="0"/>
                          </a:rPr>
                          <m:t>.28,84</m:t>
                        </m:r>
                      </m:num>
                      <m:den>
                        <m:r>
                          <a:rPr lang="pt-BR" sz="1800" b="0" i="1">
                            <a:latin typeface="Cambria Math" panose="02040503050406030204" pitchFamily="18" charset="0"/>
                          </a:rPr>
                          <m:t>𝑅</m:t>
                        </m:r>
                        <m:r>
                          <a:rPr lang="pt-BR" sz="1800" b="0" i="1">
                            <a:latin typeface="Cambria Math" panose="02040503050406030204" pitchFamily="18" charset="0"/>
                          </a:rPr>
                          <m:t>.</m:t>
                        </m:r>
                        <m:r>
                          <a:rPr lang="pt-BR" sz="1800" b="0" i="1">
                            <a:latin typeface="Cambria Math" panose="02040503050406030204" pitchFamily="18" charset="0"/>
                          </a:rPr>
                          <m:t>𝑇</m:t>
                        </m:r>
                      </m:den>
                    </m:f>
                  </m:oMath>
                </m:oMathPara>
              </a14:m>
              <a:endParaRPr lang="pt-BR" sz="1800"/>
            </a:p>
          </xdr:txBody>
        </xdr:sp>
      </mc:Choice>
      <mc:Fallback xmlns="">
        <xdr:sp macro="" textlink="">
          <xdr:nvSpPr>
            <xdr:cNvPr id="31" name="CaixaDeTexto 30"/>
            <xdr:cNvSpPr txBox="1"/>
          </xdr:nvSpPr>
          <xdr:spPr>
            <a:xfrm>
              <a:off x="636104" y="9792529"/>
              <a:ext cx="1897764" cy="518604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𝜌_(〖</a:t>
              </a:r>
              <a:r>
                <a:rPr lang="pt-BR" sz="1800" b="0" i="0">
                  <a:latin typeface="Cambria Math" panose="02040503050406030204" pitchFamily="18" charset="0"/>
                </a:rPr>
                <a:t>𝐴𝑟〗_𝑇 )=(𝑃_𝑎𝑡𝑚.28,84)/(𝑅.𝑇)</a:t>
              </a:r>
              <a:endParaRPr lang="pt-BR" sz="1800"/>
            </a:p>
          </xdr:txBody>
        </xdr:sp>
      </mc:Fallback>
    </mc:AlternateContent>
    <xdr:clientData/>
  </xdr:oneCellAnchor>
  <xdr:oneCellAnchor>
    <xdr:from>
      <xdr:col>1</xdr:col>
      <xdr:colOff>31474</xdr:colOff>
      <xdr:row>62</xdr:row>
      <xdr:rowOff>101876</xdr:rowOff>
    </xdr:from>
    <xdr:ext cx="4918206" cy="42466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aixaDeTexto 31">
              <a:extLst>
                <a:ext uri="{FF2B5EF4-FFF2-40B4-BE49-F238E27FC236}">
                  <a16:creationId xmlns:a16="http://schemas.microsoft.com/office/drawing/2014/main" id="{00000000-0008-0000-0100-000020000000}"/>
                </a:ext>
              </a:extLst>
            </xdr:cNvPr>
            <xdr:cNvSpPr txBox="1"/>
          </xdr:nvSpPr>
          <xdr:spPr>
            <a:xfrm>
              <a:off x="644387" y="12136506"/>
              <a:ext cx="4918206" cy="424668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24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𝜇</m:t>
                    </m:r>
                    <m:r>
                      <a:rPr lang="pt-BR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(</m:t>
                    </m:r>
                    <m:r>
                      <a:rPr lang="pt-BR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𝑃𝑎</m:t>
                    </m:r>
                    <m:r>
                      <a:rPr lang="pt-BR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.</m:t>
                    </m:r>
                    <m:r>
                      <a:rPr lang="pt-BR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𝑠</m:t>
                    </m:r>
                    <m:r>
                      <a:rPr lang="pt-BR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)=0,0010024.</m:t>
                    </m:r>
                    <m:sSubSup>
                      <m:sSubSupPr>
                        <m:ctrlPr>
                          <a:rPr lang="pt-BR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pt-BR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𝑋</m:t>
                        </m:r>
                      </m:e>
                      <m:sub>
                        <m:r>
                          <a:rPr lang="pt-BR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𝑏𝑖𝑜</m:t>
                        </m:r>
                      </m:sub>
                      <m:sup>
                        <m:r>
                          <a:rPr lang="pt-BR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1,644</m:t>
                        </m:r>
                      </m:sup>
                    </m:sSubSup>
                    <m:r>
                      <a:rPr lang="pt-BR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.</m:t>
                    </m:r>
                    <m:sSup>
                      <m:sSupPr>
                        <m:ctrlPr>
                          <a:rPr lang="pt-BR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pt-BR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𝑇</m:t>
                        </m:r>
                      </m:e>
                      <m:sup>
                        <m:r>
                          <a:rPr lang="pt-BR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−0,206</m:t>
                        </m:r>
                      </m:sup>
                    </m:sSup>
                  </m:oMath>
                </m:oMathPara>
              </a14:m>
              <a:endParaRPr lang="pt-BR" sz="2400"/>
            </a:p>
          </xdr:txBody>
        </xdr:sp>
      </mc:Choice>
      <mc:Fallback xmlns="">
        <xdr:sp macro="" textlink="">
          <xdr:nvSpPr>
            <xdr:cNvPr id="32" name="CaixaDeTexto 31"/>
            <xdr:cNvSpPr txBox="1"/>
          </xdr:nvSpPr>
          <xdr:spPr>
            <a:xfrm>
              <a:off x="644387" y="12136506"/>
              <a:ext cx="4918206" cy="424668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24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𝜇</a:t>
              </a:r>
              <a:r>
                <a:rPr lang="pt-BR" sz="2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(𝑃𝑎.𝑠)=0,0010024.𝑋_𝑏𝑖𝑜^1,644.𝑇^(−0,206)</a:t>
              </a:r>
              <a:endParaRPr lang="pt-BR" sz="2400"/>
            </a:p>
          </xdr:txBody>
        </xdr:sp>
      </mc:Fallback>
    </mc:AlternateContent>
    <xdr:clientData/>
  </xdr:oneCellAnchor>
  <xdr:oneCellAnchor>
    <xdr:from>
      <xdr:col>1</xdr:col>
      <xdr:colOff>48039</xdr:colOff>
      <xdr:row>70</xdr:row>
      <xdr:rowOff>85310</xdr:rowOff>
    </xdr:from>
    <xdr:ext cx="3774238" cy="3825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aixaDeTexto 32">
              <a:extLst>
                <a:ext uri="{FF2B5EF4-FFF2-40B4-BE49-F238E27FC236}">
                  <a16:creationId xmlns:a16="http://schemas.microsoft.com/office/drawing/2014/main" id="{00000000-0008-0000-0100-000021000000}"/>
                </a:ext>
              </a:extLst>
            </xdr:cNvPr>
            <xdr:cNvSpPr txBox="1"/>
          </xdr:nvSpPr>
          <xdr:spPr>
            <a:xfrm>
              <a:off x="660952" y="13793027"/>
              <a:ext cx="3774238" cy="382541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2400" b="0" i="1">
                        <a:latin typeface="Cambria Math" panose="02040503050406030204" pitchFamily="18" charset="0"/>
                      </a:rPr>
                      <m:t>𝑃</m:t>
                    </m:r>
                    <m:r>
                      <a:rPr lang="pt-BR" sz="2400" b="0" i="1">
                        <a:latin typeface="Cambria Math" panose="02040503050406030204" pitchFamily="18" charset="0"/>
                      </a:rPr>
                      <m:t> </m:t>
                    </m:r>
                    <m:d>
                      <m:dPr>
                        <m:ctrlPr>
                          <a:rPr lang="pt-BR" sz="2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pt-BR" sz="2400" b="0" i="1">
                            <a:latin typeface="Cambria Math" panose="02040503050406030204" pitchFamily="18" charset="0"/>
                          </a:rPr>
                          <m:t>𝑤𝑎𝑡𝑡𝑠</m:t>
                        </m:r>
                      </m:e>
                    </m:d>
                    <m:r>
                      <a:rPr lang="pt-BR" sz="2400" b="0" i="1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pt-BR" sz="2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pt-BR" sz="2400" b="0" i="1">
                            <a:latin typeface="Cambria Math" panose="02040503050406030204" pitchFamily="18" charset="0"/>
                          </a:rPr>
                          <m:t>𝐺</m:t>
                        </m:r>
                      </m:e>
                      <m:sup>
                        <m:r>
                          <a:rPr lang="pt-BR" sz="24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pt-BR" sz="2400" b="0" i="1">
                        <a:latin typeface="Cambria Math" panose="02040503050406030204" pitchFamily="18" charset="0"/>
                      </a:rPr>
                      <m:t>.</m:t>
                    </m:r>
                    <m:sSub>
                      <m:sSubPr>
                        <m:ctrlPr>
                          <a:rPr lang="pt-BR" sz="2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24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pt-BR" sz="2400" b="0" i="1">
                            <a:latin typeface="Cambria Math" panose="02040503050406030204" pitchFamily="18" charset="0"/>
                          </a:rPr>
                          <m:t>𝑎𝑛𝑜𝑥</m:t>
                        </m:r>
                      </m:sub>
                    </m:sSub>
                    <m:r>
                      <a:rPr lang="pt-BR" sz="2400" b="0" i="1">
                        <a:latin typeface="Cambria Math" panose="02040503050406030204" pitchFamily="18" charset="0"/>
                      </a:rPr>
                      <m:t>.</m:t>
                    </m:r>
                    <m:sSub>
                      <m:sSubPr>
                        <m:ctrlPr>
                          <a:rPr lang="pt-BR" sz="2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𝜇</m:t>
                        </m:r>
                      </m:e>
                      <m:sub>
                        <m:r>
                          <a:rPr lang="pt-BR" sz="2400" b="0" i="1">
                            <a:latin typeface="Cambria Math" panose="02040503050406030204" pitchFamily="18" charset="0"/>
                          </a:rPr>
                          <m:t>𝐿𝑜𝑑𝑜</m:t>
                        </m:r>
                      </m:sub>
                    </m:sSub>
                  </m:oMath>
                </m:oMathPara>
              </a14:m>
              <a:endParaRPr lang="pt-BR" sz="2400"/>
            </a:p>
          </xdr:txBody>
        </xdr:sp>
      </mc:Choice>
      <mc:Fallback xmlns="">
        <xdr:sp macro="" textlink="">
          <xdr:nvSpPr>
            <xdr:cNvPr id="33" name="CaixaDeTexto 32"/>
            <xdr:cNvSpPr txBox="1"/>
          </xdr:nvSpPr>
          <xdr:spPr>
            <a:xfrm>
              <a:off x="660952" y="13793027"/>
              <a:ext cx="3774238" cy="382541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2400" b="0" i="0">
                  <a:latin typeface="Cambria Math" panose="02040503050406030204" pitchFamily="18" charset="0"/>
                </a:rPr>
                <a:t>𝑃 (𝑤𝑎𝑡𝑡𝑠)=𝐺^2.𝑉_𝑎𝑛𝑜𝑥.</a:t>
              </a:r>
              <a:r>
                <a:rPr lang="pt-BR" sz="2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𝜇_</a:t>
              </a:r>
              <a:r>
                <a:rPr lang="pt-BR" sz="2400" b="0" i="0">
                  <a:latin typeface="Cambria Math" panose="02040503050406030204" pitchFamily="18" charset="0"/>
                </a:rPr>
                <a:t>𝐿𝑜𝑑𝑜</a:t>
              </a:r>
              <a:endParaRPr lang="pt-BR" sz="2400"/>
            </a:p>
          </xdr:txBody>
        </xdr:sp>
      </mc:Fallback>
    </mc:AlternateContent>
    <xdr:clientData/>
  </xdr:oneCellAnchor>
  <xdr:oneCellAnchor>
    <xdr:from>
      <xdr:col>7</xdr:col>
      <xdr:colOff>64605</xdr:colOff>
      <xdr:row>6</xdr:row>
      <xdr:rowOff>81168</xdr:rowOff>
    </xdr:from>
    <xdr:ext cx="2791020" cy="62991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aixaDeTexto 33">
              <a:extLst>
                <a:ext uri="{FF2B5EF4-FFF2-40B4-BE49-F238E27FC236}">
                  <a16:creationId xmlns:a16="http://schemas.microsoft.com/office/drawing/2014/main" id="{39981593-85CA-41C5-8CED-DA3D06E64CA4}"/>
                </a:ext>
              </a:extLst>
            </xdr:cNvPr>
            <xdr:cNvSpPr txBox="1"/>
          </xdr:nvSpPr>
          <xdr:spPr>
            <a:xfrm>
              <a:off x="4354996" y="1323559"/>
              <a:ext cx="2791020" cy="629916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2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2000" b="0" i="1">
                            <a:latin typeface="Cambria Math" panose="02040503050406030204" pitchFamily="18" charset="0"/>
                          </a:rPr>
                          <m:t>𝑄</m:t>
                        </m:r>
                      </m:e>
                      <m:sub>
                        <m:sSub>
                          <m:sSubPr>
                            <m:ctrlPr>
                              <a:rPr lang="pt-BR" sz="20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2000" b="0" i="1">
                                <a:latin typeface="Cambria Math" panose="02040503050406030204" pitchFamily="18" charset="0"/>
                              </a:rPr>
                              <m:t>𝑊</m:t>
                            </m:r>
                          </m:e>
                          <m:sub>
                            <m:r>
                              <a:rPr lang="pt-BR" sz="2000" b="0" i="1">
                                <a:latin typeface="Cambria Math" panose="02040503050406030204" pitchFamily="18" charset="0"/>
                              </a:rPr>
                              <m:t>𝑇𝑀</m:t>
                            </m:r>
                          </m:sub>
                        </m:sSub>
                      </m:sub>
                    </m:sSub>
                    <m:r>
                      <a:rPr lang="pt-BR" sz="20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2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2000" b="0" i="1">
                            <a:latin typeface="Cambria Math" panose="02040503050406030204" pitchFamily="18" charset="0"/>
                          </a:rPr>
                          <m:t>𝑅</m:t>
                        </m:r>
                        <m:r>
                          <a:rPr lang="pt-BR" sz="2000" b="0" i="1">
                            <a:latin typeface="Cambria Math" panose="02040503050406030204" pitchFamily="18" charset="0"/>
                          </a:rPr>
                          <m:t>.</m:t>
                        </m:r>
                        <m:r>
                          <a:rPr lang="pt-BR" sz="2000" b="0" i="1">
                            <a:latin typeface="Cambria Math" panose="02040503050406030204" pitchFamily="18" charset="0"/>
                          </a:rPr>
                          <m:t>𝑄</m:t>
                        </m:r>
                        <m:r>
                          <a:rPr lang="pt-BR" sz="2000" b="0" i="1">
                            <a:latin typeface="Cambria Math" panose="02040503050406030204" pitchFamily="18" charset="0"/>
                          </a:rPr>
                          <m:t>.</m:t>
                        </m:r>
                        <m:sSub>
                          <m:sSubPr>
                            <m:ctrlPr>
                              <a:rPr lang="pt-BR" sz="20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2000" b="0" i="1">
                                <a:latin typeface="Cambria Math" panose="02040503050406030204" pitchFamily="18" charset="0"/>
                              </a:rPr>
                              <m:t>𝑄</m:t>
                            </m:r>
                          </m:e>
                          <m:sub>
                            <m:r>
                              <a:rPr lang="pt-BR" sz="2000" b="0" i="1">
                                <a:latin typeface="Cambria Math" panose="02040503050406030204" pitchFamily="18" charset="0"/>
                              </a:rPr>
                              <m:t>𝑊</m:t>
                            </m:r>
                          </m:sub>
                        </m:sSub>
                      </m:num>
                      <m:den>
                        <m:d>
                          <m:dPr>
                            <m:ctrlPr>
                              <a:rPr lang="pt-BR" sz="20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pt-BR" sz="2000" b="0" i="1">
                                <a:latin typeface="Cambria Math" panose="02040503050406030204" pitchFamily="18" charset="0"/>
                              </a:rPr>
                              <m:t>1+</m:t>
                            </m:r>
                            <m:r>
                              <a:rPr lang="pt-BR" sz="2000" b="0" i="1">
                                <a:latin typeface="Cambria Math" panose="02040503050406030204" pitchFamily="18" charset="0"/>
                              </a:rPr>
                              <m:t>𝑅</m:t>
                            </m:r>
                          </m:e>
                        </m:d>
                        <m:r>
                          <a:rPr lang="pt-BR" sz="2000" b="0" i="1">
                            <a:latin typeface="Cambria Math" panose="02040503050406030204" pitchFamily="18" charset="0"/>
                          </a:rPr>
                          <m:t>.</m:t>
                        </m:r>
                        <m:r>
                          <a:rPr lang="pt-BR" sz="2000" b="0" i="1">
                            <a:latin typeface="Cambria Math" panose="02040503050406030204" pitchFamily="18" charset="0"/>
                          </a:rPr>
                          <m:t>𝑄</m:t>
                        </m:r>
                        <m:r>
                          <a:rPr lang="pt-BR" sz="2000" b="0" i="1">
                            <a:latin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lang="pt-BR" sz="20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2000" b="0" i="1">
                                <a:latin typeface="Cambria Math" panose="02040503050406030204" pitchFamily="18" charset="0"/>
                              </a:rPr>
                              <m:t>𝑄</m:t>
                            </m:r>
                          </m:e>
                          <m:sub>
                            <m:r>
                              <a:rPr lang="pt-BR" sz="2000" b="0" i="1">
                                <a:latin typeface="Cambria Math" panose="02040503050406030204" pitchFamily="18" charset="0"/>
                              </a:rPr>
                              <m:t>𝑊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pt-BR" sz="2000"/>
            </a:p>
          </xdr:txBody>
        </xdr:sp>
      </mc:Choice>
      <mc:Fallback xmlns="">
        <xdr:sp macro="" textlink="">
          <xdr:nvSpPr>
            <xdr:cNvPr id="34" name="CaixaDeTexto 33">
              <a:extLst>
                <a:ext uri="{FF2B5EF4-FFF2-40B4-BE49-F238E27FC236}">
                  <a16:creationId xmlns:a16="http://schemas.microsoft.com/office/drawing/2014/main" id="{39981593-85CA-41C5-8CED-DA3D06E64CA4}"/>
                </a:ext>
              </a:extLst>
            </xdr:cNvPr>
            <xdr:cNvSpPr txBox="1"/>
          </xdr:nvSpPr>
          <xdr:spPr>
            <a:xfrm>
              <a:off x="4354996" y="1323559"/>
              <a:ext cx="2791020" cy="629916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2000" b="0" i="0">
                  <a:latin typeface="Cambria Math" panose="02040503050406030204" pitchFamily="18" charset="0"/>
                </a:rPr>
                <a:t>𝑄_(𝑊_𝑇𝑀 )=(𝑅.𝑄.𝑄_𝑊)/((1+𝑅).𝑄−𝑄_𝑊 )</a:t>
              </a:r>
              <a:endParaRPr lang="pt-BR" sz="2000"/>
            </a:p>
          </xdr:txBody>
        </xdr:sp>
      </mc:Fallback>
    </mc:AlternateContent>
    <xdr:clientData/>
  </xdr:oneCellAnchor>
  <xdr:twoCellAnchor>
    <xdr:from>
      <xdr:col>9</xdr:col>
      <xdr:colOff>323022</xdr:colOff>
      <xdr:row>52</xdr:row>
      <xdr:rowOff>41412</xdr:rowOff>
    </xdr:from>
    <xdr:to>
      <xdr:col>15</xdr:col>
      <xdr:colOff>463825</xdr:colOff>
      <xdr:row>65</xdr:row>
      <xdr:rowOff>16565</xdr:rowOff>
    </xdr:to>
    <xdr:graphicFrame macro="">
      <xdr:nvGraphicFramePr>
        <xdr:cNvPr id="36" name="Gráfico 35">
          <a:extLst>
            <a:ext uri="{FF2B5EF4-FFF2-40B4-BE49-F238E27FC236}">
              <a16:creationId xmlns:a16="http://schemas.microsoft.com/office/drawing/2014/main" id="{34FBE8B0-36A3-4C77-82C0-7C4DDD43AE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240195</xdr:colOff>
      <xdr:row>68</xdr:row>
      <xdr:rowOff>124237</xdr:rowOff>
    </xdr:from>
    <xdr:to>
      <xdr:col>17</xdr:col>
      <xdr:colOff>140803</xdr:colOff>
      <xdr:row>81</xdr:row>
      <xdr:rowOff>74544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81D33252-A2B5-4AF2-B167-DA8C43F0FA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9</xdr:row>
      <xdr:rowOff>190499</xdr:rowOff>
    </xdr:from>
    <xdr:to>
      <xdr:col>16</xdr:col>
      <xdr:colOff>600074</xdr:colOff>
      <xdr:row>28</xdr:row>
      <xdr:rowOff>0</xdr:rowOff>
    </xdr:to>
    <xdr:sp macro="" textlink="">
      <xdr:nvSpPr>
        <xdr:cNvPr id="3" name="Fluxograma: Process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495676" y="2285999"/>
          <a:ext cx="8515348" cy="4305301"/>
        </a:xfrm>
        <a:prstGeom prst="flowChartProcess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hora</a:t>
          </a:r>
        </a:p>
      </xdr:txBody>
    </xdr:sp>
    <xdr:clientData/>
  </xdr:twoCellAnchor>
  <xdr:twoCellAnchor>
    <xdr:from>
      <xdr:col>15</xdr:col>
      <xdr:colOff>523874</xdr:colOff>
      <xdr:row>13</xdr:row>
      <xdr:rowOff>9525</xdr:rowOff>
    </xdr:from>
    <xdr:to>
      <xdr:col>16</xdr:col>
      <xdr:colOff>171449</xdr:colOff>
      <xdr:row>21</xdr:row>
      <xdr:rowOff>200025</xdr:rowOff>
    </xdr:to>
    <xdr:grpSp>
      <xdr:nvGrpSpPr>
        <xdr:cNvPr id="25" name="Grup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GrpSpPr/>
      </xdr:nvGrpSpPr>
      <xdr:grpSpPr>
        <a:xfrm>
          <a:off x="11429999" y="3019425"/>
          <a:ext cx="257175" cy="2019300"/>
          <a:chOff x="8391524" y="1543050"/>
          <a:chExt cx="257175" cy="1133475"/>
        </a:xfrm>
      </xdr:grpSpPr>
      <xdr:sp macro="" textlink="">
        <xdr:nvSpPr>
          <xdr:cNvPr id="22" name="Triângulo retângulo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/>
        </xdr:nvSpPr>
        <xdr:spPr>
          <a:xfrm>
            <a:off x="8391524" y="1567143"/>
            <a:ext cx="253278" cy="1109382"/>
          </a:xfrm>
          <a:prstGeom prst="rtTriangl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23" name="Triângulo retângulo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/>
        </xdr:nvSpPr>
        <xdr:spPr>
          <a:xfrm rot="10800000">
            <a:off x="8395421" y="1543050"/>
            <a:ext cx="253278" cy="1109382"/>
          </a:xfrm>
          <a:prstGeom prst="rtTriangl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16</xdr:col>
      <xdr:colOff>35862</xdr:colOff>
      <xdr:row>6</xdr:row>
      <xdr:rowOff>190500</xdr:rowOff>
    </xdr:from>
    <xdr:to>
      <xdr:col>16</xdr:col>
      <xdr:colOff>38100</xdr:colOff>
      <xdr:row>13</xdr:row>
      <xdr:rowOff>0</xdr:rowOff>
    </xdr:to>
    <xdr:cxnSp macro="">
      <xdr:nvCxnSpPr>
        <xdr:cNvPr id="27" name="Conector ret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CxnSpPr/>
      </xdr:nvCxnSpPr>
      <xdr:spPr>
        <a:xfrm flipV="1">
          <a:off x="11551587" y="1704975"/>
          <a:ext cx="2238" cy="134302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28575</xdr:colOff>
      <xdr:row>6</xdr:row>
      <xdr:rowOff>190500</xdr:rowOff>
    </xdr:from>
    <xdr:to>
      <xdr:col>18</xdr:col>
      <xdr:colOff>600075</xdr:colOff>
      <xdr:row>6</xdr:row>
      <xdr:rowOff>200025</xdr:rowOff>
    </xdr:to>
    <xdr:cxnSp macro="">
      <xdr:nvCxnSpPr>
        <xdr:cNvPr id="31" name="Conector reto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CxnSpPr/>
      </xdr:nvCxnSpPr>
      <xdr:spPr>
        <a:xfrm>
          <a:off x="11544300" y="1704975"/>
          <a:ext cx="1790700" cy="9525"/>
        </a:xfrm>
        <a:prstGeom prst="line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11</xdr:row>
      <xdr:rowOff>0</xdr:rowOff>
    </xdr:from>
    <xdr:to>
      <xdr:col>5</xdr:col>
      <xdr:colOff>0</xdr:colOff>
      <xdr:row>11</xdr:row>
      <xdr:rowOff>0</xdr:rowOff>
    </xdr:to>
    <xdr:cxnSp macro="">
      <xdr:nvCxnSpPr>
        <xdr:cNvPr id="34" name="Conector de seta reta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/>
      </xdr:nvCxnSpPr>
      <xdr:spPr>
        <a:xfrm>
          <a:off x="1219200" y="2305050"/>
          <a:ext cx="1828800" cy="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600075</xdr:colOff>
      <xdr:row>26</xdr:row>
      <xdr:rowOff>0</xdr:rowOff>
    </xdr:from>
    <xdr:to>
      <xdr:col>18</xdr:col>
      <xdr:colOff>381000</xdr:colOff>
      <xdr:row>26</xdr:row>
      <xdr:rowOff>9525</xdr:rowOff>
    </xdr:to>
    <xdr:cxnSp macro="">
      <xdr:nvCxnSpPr>
        <xdr:cNvPr id="35" name="Conector de seta reta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CxnSpPr/>
      </xdr:nvCxnSpPr>
      <xdr:spPr>
        <a:xfrm>
          <a:off x="12011025" y="5848350"/>
          <a:ext cx="1000125" cy="9525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4232</xdr:colOff>
      <xdr:row>11</xdr:row>
      <xdr:rowOff>0</xdr:rowOff>
    </xdr:from>
    <xdr:to>
      <xdr:col>12</xdr:col>
      <xdr:colOff>0</xdr:colOff>
      <xdr:row>29</xdr:row>
      <xdr:rowOff>0</xdr:rowOff>
    </xdr:to>
    <xdr:sp macro="" textlink="">
      <xdr:nvSpPr>
        <xdr:cNvPr id="10" name="Fluxograma: Processo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5539315" y="2645833"/>
          <a:ext cx="4250268" cy="4349750"/>
        </a:xfrm>
        <a:prstGeom prst="flowChartProcess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21</xdr:col>
      <xdr:colOff>336548</xdr:colOff>
      <xdr:row>29</xdr:row>
      <xdr:rowOff>0</xdr:rowOff>
    </xdr:to>
    <xdr:sp macro="" textlink="">
      <xdr:nvSpPr>
        <xdr:cNvPr id="2" name="Fluxograma: Process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789583" y="2645833"/>
          <a:ext cx="6548965" cy="4328584"/>
        </a:xfrm>
        <a:prstGeom prst="flowChartProcess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hora</a:t>
          </a:r>
        </a:p>
      </xdr:txBody>
    </xdr:sp>
    <xdr:clientData/>
  </xdr:twoCellAnchor>
  <xdr:twoCellAnchor>
    <xdr:from>
      <xdr:col>20</xdr:col>
      <xdr:colOff>219074</xdr:colOff>
      <xdr:row>15</xdr:row>
      <xdr:rowOff>50800</xdr:rowOff>
    </xdr:from>
    <xdr:to>
      <xdr:col>20</xdr:col>
      <xdr:colOff>469899</xdr:colOff>
      <xdr:row>25</xdr:row>
      <xdr:rowOff>3175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15607241" y="3606800"/>
          <a:ext cx="250825" cy="2386542"/>
          <a:chOff x="8391524" y="1543050"/>
          <a:chExt cx="257175" cy="1133475"/>
        </a:xfrm>
      </xdr:grpSpPr>
      <xdr:sp macro="" textlink="">
        <xdr:nvSpPr>
          <xdr:cNvPr id="4" name="Triângulo retângulo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/>
        </xdr:nvSpPr>
        <xdr:spPr>
          <a:xfrm>
            <a:off x="8391524" y="1567143"/>
            <a:ext cx="253278" cy="1109382"/>
          </a:xfrm>
          <a:prstGeom prst="rtTriangl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5" name="Triângulo retângulo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/>
        </xdr:nvSpPr>
        <xdr:spPr>
          <a:xfrm rot="10800000">
            <a:off x="8395421" y="1543050"/>
            <a:ext cx="253278" cy="1109382"/>
          </a:xfrm>
          <a:prstGeom prst="rtTriangl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20</xdr:col>
      <xdr:colOff>349610</xdr:colOff>
      <xdr:row>7</xdr:row>
      <xdr:rowOff>28575</xdr:rowOff>
    </xdr:from>
    <xdr:to>
      <xdr:col>20</xdr:col>
      <xdr:colOff>355600</xdr:colOff>
      <xdr:row>15</xdr:row>
      <xdr:rowOff>50800</xdr:rowOff>
    </xdr:to>
    <xdr:cxnSp macro="">
      <xdr:nvCxnSpPr>
        <xdr:cNvPr id="6" name="Conector ret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>
          <a:stCxn id="5" idx="3"/>
        </xdr:cNvCxnSpPr>
      </xdr:nvCxnSpPr>
      <xdr:spPr>
        <a:xfrm flipV="1">
          <a:off x="9493610" y="1362075"/>
          <a:ext cx="5990" cy="135572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346075</xdr:colOff>
      <xdr:row>7</xdr:row>
      <xdr:rowOff>28575</xdr:rowOff>
    </xdr:from>
    <xdr:to>
      <xdr:col>23</xdr:col>
      <xdr:colOff>323850</xdr:colOff>
      <xdr:row>7</xdr:row>
      <xdr:rowOff>28577</xdr:rowOff>
    </xdr:to>
    <xdr:cxnSp macro="">
      <xdr:nvCxnSpPr>
        <xdr:cNvPr id="7" name="Conector ret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flipV="1">
          <a:off x="9490075" y="1362075"/>
          <a:ext cx="1806575" cy="2"/>
        </a:xfrm>
        <a:prstGeom prst="line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13</xdr:row>
      <xdr:rowOff>0</xdr:rowOff>
    </xdr:from>
    <xdr:to>
      <xdr:col>6</xdr:col>
      <xdr:colOff>600075</xdr:colOff>
      <xdr:row>13</xdr:row>
      <xdr:rowOff>0</xdr:rowOff>
    </xdr:to>
    <xdr:cxnSp macro="">
      <xdr:nvCxnSpPr>
        <xdr:cNvPr id="8" name="Conector de seta reta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>
          <a:off x="1228725" y="2638425"/>
          <a:ext cx="3048000" cy="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336550</xdr:colOff>
      <xdr:row>27</xdr:row>
      <xdr:rowOff>146050</xdr:rowOff>
    </xdr:from>
    <xdr:to>
      <xdr:col>23</xdr:col>
      <xdr:colOff>400050</xdr:colOff>
      <xdr:row>27</xdr:row>
      <xdr:rowOff>146050</xdr:rowOff>
    </xdr:to>
    <xdr:cxnSp macro="">
      <xdr:nvCxnSpPr>
        <xdr:cNvPr id="9" name="Conector de seta reta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>
          <a:off x="10090150" y="5099050"/>
          <a:ext cx="1282700" cy="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219075</xdr:colOff>
      <xdr:row>27</xdr:row>
      <xdr:rowOff>133350</xdr:rowOff>
    </xdr:from>
    <xdr:to>
      <xdr:col>22</xdr:col>
      <xdr:colOff>228600</xdr:colOff>
      <xdr:row>32</xdr:row>
      <xdr:rowOff>9525</xdr:rowOff>
    </xdr:to>
    <xdr:cxnSp macro="">
      <xdr:nvCxnSpPr>
        <xdr:cNvPr id="12" name="Conector reto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flipH="1">
          <a:off x="12077700" y="6238875"/>
          <a:ext cx="9525" cy="91440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714374</xdr:colOff>
      <xdr:row>32</xdr:row>
      <xdr:rowOff>20109</xdr:rowOff>
    </xdr:from>
    <xdr:to>
      <xdr:col>22</xdr:col>
      <xdr:colOff>228599</xdr:colOff>
      <xdr:row>32</xdr:row>
      <xdr:rowOff>20110</xdr:rowOff>
    </xdr:to>
    <xdr:cxnSp macro="">
      <xdr:nvCxnSpPr>
        <xdr:cNvPr id="14" name="Conector reto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flipH="1">
          <a:off x="1942041" y="7682442"/>
          <a:ext cx="14902391" cy="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714375</xdr:colOff>
      <xdr:row>13</xdr:row>
      <xdr:rowOff>9525</xdr:rowOff>
    </xdr:from>
    <xdr:to>
      <xdr:col>2</xdr:col>
      <xdr:colOff>714375</xdr:colOff>
      <xdr:row>32</xdr:row>
      <xdr:rowOff>9525</xdr:rowOff>
    </xdr:to>
    <xdr:cxnSp macro="">
      <xdr:nvCxnSpPr>
        <xdr:cNvPr id="18" name="Conector reto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flipV="1">
          <a:off x="1933575" y="2781300"/>
          <a:ext cx="0" cy="4371975"/>
        </a:xfrm>
        <a:prstGeom prst="line">
          <a:avLst/>
        </a:prstGeom>
        <a:ln>
          <a:headEnd type="non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workbookViewId="0">
      <selection activeCell="M11" sqref="M11"/>
    </sheetView>
  </sheetViews>
  <sheetFormatPr defaultRowHeight="15"/>
  <cols>
    <col min="1" max="1" width="38.28515625" customWidth="1"/>
    <col min="2" max="2" width="99" bestFit="1" customWidth="1"/>
    <col min="3" max="3" width="16.28515625" customWidth="1"/>
    <col min="4" max="4" width="13.7109375" customWidth="1"/>
    <col min="5" max="5" width="14" customWidth="1"/>
  </cols>
  <sheetData>
    <row r="1" spans="1:5" ht="23.25">
      <c r="A1" s="21" t="s">
        <v>0</v>
      </c>
      <c r="B1" s="7"/>
      <c r="C1" s="7"/>
      <c r="D1" s="7"/>
      <c r="E1" s="7"/>
    </row>
    <row r="2" spans="1:5" ht="23.25" customHeight="1">
      <c r="A2" s="223" t="s">
        <v>1</v>
      </c>
      <c r="B2" s="223" t="s">
        <v>2</v>
      </c>
      <c r="C2" s="223" t="s">
        <v>3</v>
      </c>
      <c r="D2" s="223"/>
      <c r="E2" s="223"/>
    </row>
    <row r="3" spans="1:5" ht="21">
      <c r="A3" s="223"/>
      <c r="B3" s="223"/>
      <c r="C3" s="22" t="s">
        <v>4</v>
      </c>
      <c r="D3" s="22" t="s">
        <v>5</v>
      </c>
      <c r="E3" s="22" t="s">
        <v>6</v>
      </c>
    </row>
    <row r="4" spans="1:5" ht="21" customHeight="1">
      <c r="A4" s="224" t="s">
        <v>7</v>
      </c>
      <c r="B4" s="225"/>
      <c r="C4" s="225"/>
      <c r="D4" s="225"/>
      <c r="E4" s="226"/>
    </row>
    <row r="5" spans="1:5" ht="23.25">
      <c r="A5" s="17" t="s">
        <v>8</v>
      </c>
      <c r="B5" s="18" t="s">
        <v>9</v>
      </c>
      <c r="C5" s="280">
        <v>0.6</v>
      </c>
      <c r="D5" s="281"/>
      <c r="E5" s="282"/>
    </row>
    <row r="6" spans="1:5" ht="23.25">
      <c r="A6" s="19" t="s">
        <v>10</v>
      </c>
      <c r="B6" s="16" t="s">
        <v>11</v>
      </c>
      <c r="C6" s="283">
        <v>0.08</v>
      </c>
      <c r="D6" s="284"/>
      <c r="E6" s="285"/>
    </row>
    <row r="7" spans="1:5" ht="23.25">
      <c r="A7" s="17" t="s">
        <v>12</v>
      </c>
      <c r="B7" s="18" t="s">
        <v>13</v>
      </c>
      <c r="C7" s="280">
        <v>7.0000000000000007E-2</v>
      </c>
      <c r="D7" s="281"/>
      <c r="E7" s="282"/>
    </row>
    <row r="8" spans="1:5" ht="23.25">
      <c r="A8" s="19" t="s">
        <v>14</v>
      </c>
      <c r="B8" s="16" t="s">
        <v>15</v>
      </c>
      <c r="C8" s="283">
        <v>0.24</v>
      </c>
      <c r="D8" s="284"/>
      <c r="E8" s="285"/>
    </row>
    <row r="9" spans="1:5" ht="21" customHeight="1">
      <c r="A9" s="227" t="s">
        <v>16</v>
      </c>
      <c r="B9" s="228"/>
      <c r="C9" s="228"/>
      <c r="D9" s="228"/>
      <c r="E9" s="229"/>
    </row>
    <row r="10" spans="1:5" ht="23.25">
      <c r="A10" s="15" t="s">
        <v>17</v>
      </c>
      <c r="B10" s="16" t="s">
        <v>18</v>
      </c>
      <c r="C10" s="286">
        <f>D10*POWER($B$26,(15-20))</f>
        <v>0.17014579925843826</v>
      </c>
      <c r="D10" s="287">
        <v>0.25</v>
      </c>
      <c r="E10" s="288">
        <f>D10*POWER($B$26,(25-20))</f>
        <v>0.36733201920000008</v>
      </c>
    </row>
    <row r="11" spans="1:5" ht="23.25">
      <c r="A11" s="17" t="s">
        <v>19</v>
      </c>
      <c r="B11" s="18" t="s">
        <v>20</v>
      </c>
      <c r="C11" s="289">
        <v>20</v>
      </c>
      <c r="D11" s="290"/>
      <c r="E11" s="291"/>
    </row>
    <row r="12" spans="1:5" ht="23.25">
      <c r="A12" s="19" t="s">
        <v>21</v>
      </c>
      <c r="B12" s="16" t="s">
        <v>22</v>
      </c>
      <c r="C12" s="292">
        <v>0.2</v>
      </c>
      <c r="D12" s="293"/>
      <c r="E12" s="294"/>
    </row>
    <row r="13" spans="1:5" ht="23.25">
      <c r="A13" s="17" t="s">
        <v>23</v>
      </c>
      <c r="B13" s="18" t="s">
        <v>24</v>
      </c>
      <c r="C13" s="280">
        <v>0.5</v>
      </c>
      <c r="D13" s="281"/>
      <c r="E13" s="282"/>
    </row>
    <row r="14" spans="1:5" ht="23.25">
      <c r="A14" s="19" t="s">
        <v>25</v>
      </c>
      <c r="B14" s="16" t="s">
        <v>26</v>
      </c>
      <c r="C14" s="295">
        <f>D14*POWER($B$27,(15-20))</f>
        <v>3.6986719804170819E-3</v>
      </c>
      <c r="D14" s="287">
        <v>4.4999999999999997E-3</v>
      </c>
      <c r="E14" s="296">
        <f>D14*POWER($B$27,(25-20))</f>
        <v>5.4749380608000008E-3</v>
      </c>
    </row>
    <row r="15" spans="1:5" ht="23.25">
      <c r="A15" s="20" t="s">
        <v>27</v>
      </c>
      <c r="B15" s="18" t="s">
        <v>28</v>
      </c>
      <c r="C15" s="280">
        <v>0.8</v>
      </c>
      <c r="D15" s="281"/>
      <c r="E15" s="282"/>
    </row>
    <row r="16" spans="1:5" ht="23.25">
      <c r="A16" s="15" t="s">
        <v>29</v>
      </c>
      <c r="B16" s="16" t="s">
        <v>30</v>
      </c>
      <c r="C16" s="295">
        <f>D16*POWER($B$29,(15-20))</f>
        <v>2.4924955778459462E-2</v>
      </c>
      <c r="D16" s="287">
        <v>4.2000000000000003E-2</v>
      </c>
      <c r="E16" s="296">
        <f>D16*POWER($B$29,(25-20))</f>
        <v>7.0772442514200035E-2</v>
      </c>
    </row>
    <row r="17" spans="1:9" ht="23.25">
      <c r="A17" s="17" t="s">
        <v>31</v>
      </c>
      <c r="B17" s="18" t="s">
        <v>32</v>
      </c>
      <c r="C17" s="297">
        <f>D17*POWER($B$31,(15-20))</f>
        <v>0.51936866435981566</v>
      </c>
      <c r="D17" s="298">
        <v>1</v>
      </c>
      <c r="E17" s="297">
        <f>D17*POWER($B$31,(25-20))</f>
        <v>1.9254145823999995</v>
      </c>
    </row>
    <row r="18" spans="1:9" ht="23.25">
      <c r="A18" s="19" t="s">
        <v>33</v>
      </c>
      <c r="B18" s="16" t="s">
        <v>34</v>
      </c>
      <c r="C18" s="283">
        <v>0.5</v>
      </c>
      <c r="D18" s="284"/>
      <c r="E18" s="285"/>
    </row>
    <row r="19" spans="1:9" ht="23.25">
      <c r="A19" s="17" t="s">
        <v>35</v>
      </c>
      <c r="B19" s="18" t="s">
        <v>36</v>
      </c>
      <c r="C19" s="297">
        <f>D19*POWER($B$30,(15-20))</f>
        <v>5.1370444172459473E-3</v>
      </c>
      <c r="D19" s="299">
        <v>6.2500000000000003E-3</v>
      </c>
      <c r="E19" s="297">
        <f>D19*POWER($B$30,(25-20))</f>
        <v>7.6040806400000027E-3</v>
      </c>
    </row>
    <row r="20" spans="1:9" ht="20.25" customHeight="1"/>
    <row r="21" spans="1:9" ht="26.25">
      <c r="A21" s="300" t="s">
        <v>197</v>
      </c>
      <c r="B21" s="301"/>
    </row>
    <row r="23" spans="1:9" ht="23.25">
      <c r="A23" s="23" t="s">
        <v>37</v>
      </c>
      <c r="B23" s="7"/>
    </row>
    <row r="24" spans="1:9" ht="15.75" thickBot="1">
      <c r="A24" s="7"/>
      <c r="B24" s="7"/>
    </row>
    <row r="25" spans="1:9" ht="28.5" customHeight="1" thickBot="1">
      <c r="A25" s="24" t="s">
        <v>38</v>
      </c>
      <c r="B25" s="24" t="s">
        <v>39</v>
      </c>
      <c r="D25" s="23" t="s">
        <v>40</v>
      </c>
      <c r="E25" s="7"/>
      <c r="F25" s="7"/>
      <c r="G25" s="7"/>
      <c r="H25" s="7"/>
      <c r="I25" s="7"/>
    </row>
    <row r="26" spans="1:9" ht="25.5" thickTop="1" thickBot="1">
      <c r="A26" s="25" t="s">
        <v>41</v>
      </c>
      <c r="B26" s="26">
        <v>1.08</v>
      </c>
      <c r="D26" s="7"/>
      <c r="E26" s="7"/>
      <c r="F26" s="7"/>
      <c r="G26" s="7"/>
      <c r="H26" s="7"/>
      <c r="I26" s="7"/>
    </row>
    <row r="27" spans="1:9" ht="24.75" thickBot="1">
      <c r="A27" s="27" t="s">
        <v>42</v>
      </c>
      <c r="B27" s="27">
        <v>1.04</v>
      </c>
      <c r="D27" s="7"/>
      <c r="E27" s="7"/>
      <c r="F27" s="7"/>
      <c r="G27" s="7"/>
      <c r="H27" s="7"/>
      <c r="I27" s="7"/>
    </row>
    <row r="28" spans="1:9" ht="24.75" thickBot="1">
      <c r="A28" s="28" t="s">
        <v>43</v>
      </c>
      <c r="B28" s="28">
        <v>1</v>
      </c>
      <c r="D28" s="7"/>
      <c r="E28" s="7"/>
      <c r="F28" s="7"/>
      <c r="G28" s="7"/>
      <c r="H28" s="7"/>
      <c r="I28" s="7"/>
    </row>
    <row r="29" spans="1:9" ht="24.75" thickBot="1">
      <c r="A29" s="29" t="s">
        <v>44</v>
      </c>
      <c r="B29" s="27">
        <v>1.1100000000000001</v>
      </c>
      <c r="D29" s="7"/>
      <c r="E29" s="7"/>
      <c r="F29" s="7"/>
      <c r="G29" s="7"/>
      <c r="H29" s="7"/>
      <c r="I29" s="7"/>
    </row>
    <row r="30" spans="1:9" ht="24.75" thickBot="1">
      <c r="A30" s="28" t="s">
        <v>45</v>
      </c>
      <c r="B30" s="28">
        <v>1.04</v>
      </c>
      <c r="D30" s="7"/>
      <c r="E30" s="7"/>
      <c r="F30" s="7"/>
      <c r="G30" s="7"/>
      <c r="H30" s="7"/>
      <c r="I30" s="7"/>
    </row>
    <row r="31" spans="1:9" ht="24.75" thickBot="1">
      <c r="A31" s="27" t="s">
        <v>46</v>
      </c>
      <c r="B31" s="27">
        <v>1.1399999999999999</v>
      </c>
      <c r="D31" s="7"/>
      <c r="E31" s="7"/>
      <c r="F31" s="7"/>
      <c r="G31" s="7"/>
      <c r="H31" s="7"/>
      <c r="I31" s="7"/>
    </row>
    <row r="32" spans="1:9" ht="24.75" thickBot="1">
      <c r="A32" s="28" t="s">
        <v>47</v>
      </c>
      <c r="B32" s="28">
        <v>1</v>
      </c>
      <c r="D32" s="7"/>
      <c r="E32" s="7"/>
      <c r="F32" s="7"/>
      <c r="G32" s="7"/>
      <c r="H32" s="7"/>
      <c r="I32" s="7"/>
    </row>
    <row r="33" spans="1:9" ht="21.75" thickBot="1">
      <c r="A33" s="27" t="s">
        <v>48</v>
      </c>
      <c r="B33" s="27">
        <v>1.03</v>
      </c>
      <c r="D33" s="7"/>
      <c r="E33" s="7"/>
      <c r="F33" s="7"/>
      <c r="G33" s="7"/>
      <c r="H33" s="7"/>
      <c r="I33" s="7"/>
    </row>
    <row r="34" spans="1:9">
      <c r="D34" s="7"/>
      <c r="E34" s="7"/>
      <c r="F34" s="7"/>
      <c r="G34" s="7"/>
      <c r="H34" s="7"/>
      <c r="I34" s="7"/>
    </row>
  </sheetData>
  <sheetProtection algorithmName="SHA-512" hashValue="z/A4JL+b3sJg1mt1ZP7t1oRhsNckujiklqeFfBNCb8wuT/bDPA1kZYeg3/QaeAWdaW3wCP17iJcnL3r6ETQQ4g==" saltValue="2llwvG3boNgfIWqn/PShtA==" spinCount="100000" sheet="1" objects="1" scenarios="1" selectLockedCells="1"/>
  <mergeCells count="15">
    <mergeCell ref="A21:B21"/>
    <mergeCell ref="C2:E2"/>
    <mergeCell ref="B2:B3"/>
    <mergeCell ref="A2:A3"/>
    <mergeCell ref="A4:E4"/>
    <mergeCell ref="A9:E9"/>
    <mergeCell ref="C7:E7"/>
    <mergeCell ref="C5:E5"/>
    <mergeCell ref="C8:E8"/>
    <mergeCell ref="C6:E6"/>
    <mergeCell ref="C18:E18"/>
    <mergeCell ref="C15:E15"/>
    <mergeCell ref="C13:E13"/>
    <mergeCell ref="C12:E12"/>
    <mergeCell ref="C11:E11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H83"/>
  <sheetViews>
    <sheetView topLeftCell="A42" zoomScale="115" zoomScaleNormal="115" workbookViewId="0">
      <selection activeCell="G62" sqref="G62"/>
    </sheetView>
  </sheetViews>
  <sheetFormatPr defaultRowHeight="15"/>
  <cols>
    <col min="8" max="8" width="10.42578125" customWidth="1"/>
    <col min="9" max="9" width="11.7109375" customWidth="1"/>
    <col min="10" max="10" width="10.7109375" customWidth="1"/>
    <col min="12" max="12" width="11.5703125" customWidth="1"/>
  </cols>
  <sheetData>
    <row r="3" spans="1:26" ht="18.75">
      <c r="A3" s="2" t="s">
        <v>49</v>
      </c>
      <c r="M3" s="2" t="s">
        <v>50</v>
      </c>
      <c r="Z3" s="2" t="s">
        <v>51</v>
      </c>
    </row>
    <row r="5" spans="1:26" ht="18.75">
      <c r="B5" s="3" t="s">
        <v>52</v>
      </c>
      <c r="H5" s="1" t="s">
        <v>53</v>
      </c>
      <c r="M5" s="3" t="s">
        <v>54</v>
      </c>
      <c r="Z5" s="3" t="s">
        <v>55</v>
      </c>
    </row>
    <row r="7" spans="1:26">
      <c r="H7" s="30"/>
    </row>
    <row r="11" spans="1:26">
      <c r="H11" s="30"/>
    </row>
    <row r="14" spans="1:26" ht="18" customHeight="1">
      <c r="Z14" s="3" t="s">
        <v>56</v>
      </c>
    </row>
    <row r="15" spans="1:26" ht="18.75">
      <c r="B15" s="3" t="s">
        <v>57</v>
      </c>
      <c r="M15" s="3" t="s">
        <v>58</v>
      </c>
    </row>
    <row r="19" spans="2:26" ht="18.75">
      <c r="Z19" s="3" t="s">
        <v>59</v>
      </c>
    </row>
    <row r="22" spans="2:26" ht="21">
      <c r="B22" s="4" t="s">
        <v>60</v>
      </c>
      <c r="M22" s="3" t="s">
        <v>61</v>
      </c>
    </row>
    <row r="25" spans="2:26" ht="18.75">
      <c r="Z25" s="3" t="s">
        <v>62</v>
      </c>
    </row>
    <row r="30" spans="2:26" ht="18.75">
      <c r="B30" s="3" t="s">
        <v>63</v>
      </c>
      <c r="M30" s="3" t="s">
        <v>63</v>
      </c>
      <c r="Z30" s="3" t="s">
        <v>64</v>
      </c>
    </row>
    <row r="35" spans="2:26" ht="18.75">
      <c r="B35" s="3" t="s">
        <v>65</v>
      </c>
      <c r="M35" s="3" t="s">
        <v>65</v>
      </c>
    </row>
    <row r="40" spans="2:26" ht="18.75">
      <c r="Z40" s="3" t="s">
        <v>66</v>
      </c>
    </row>
    <row r="42" spans="2:26" ht="18.75">
      <c r="M42" s="3" t="s">
        <v>67</v>
      </c>
    </row>
    <row r="43" spans="2:26">
      <c r="B43" s="1" t="s">
        <v>68</v>
      </c>
    </row>
    <row r="51" spans="2:34" ht="21">
      <c r="H51" s="1" t="s">
        <v>69</v>
      </c>
      <c r="Z51" s="4" t="s">
        <v>70</v>
      </c>
    </row>
    <row r="53" spans="2:34" ht="15" customHeight="1">
      <c r="G53" s="35" t="s">
        <v>71</v>
      </c>
      <c r="H53" s="34" t="s">
        <v>72</v>
      </c>
      <c r="I53" s="36" t="s">
        <v>73</v>
      </c>
      <c r="K53" s="33"/>
    </row>
    <row r="54" spans="2:34">
      <c r="G54" s="41">
        <v>1</v>
      </c>
      <c r="H54" s="41">
        <v>2</v>
      </c>
      <c r="I54" s="41">
        <f>G54*H54</f>
        <v>2</v>
      </c>
      <c r="J54" s="33"/>
      <c r="K54" s="33"/>
    </row>
    <row r="55" spans="2:34">
      <c r="G55" s="41">
        <v>2</v>
      </c>
      <c r="H55" s="41">
        <v>3.5</v>
      </c>
      <c r="I55" s="41">
        <f t="shared" ref="I55:I58" si="0">G55*H55</f>
        <v>7</v>
      </c>
      <c r="K55" s="32"/>
    </row>
    <row r="56" spans="2:34" ht="20.25">
      <c r="B56" s="8" t="s">
        <v>74</v>
      </c>
      <c r="C56" s="9" t="s">
        <v>75</v>
      </c>
      <c r="G56" s="41">
        <v>3</v>
      </c>
      <c r="H56" s="41">
        <v>5</v>
      </c>
      <c r="I56" s="41">
        <f t="shared" si="0"/>
        <v>15</v>
      </c>
      <c r="K56" s="32"/>
      <c r="Z56" s="2" t="s">
        <v>76</v>
      </c>
      <c r="AH56" s="3" t="s">
        <v>77</v>
      </c>
    </row>
    <row r="57" spans="2:34">
      <c r="B57" s="11" t="s">
        <v>78</v>
      </c>
      <c r="C57" s="12" t="s">
        <v>79</v>
      </c>
      <c r="G57" s="41">
        <v>4</v>
      </c>
      <c r="H57" s="41">
        <v>6</v>
      </c>
      <c r="I57" s="41">
        <f t="shared" si="0"/>
        <v>24</v>
      </c>
      <c r="K57" s="32"/>
    </row>
    <row r="58" spans="2:34" ht="18">
      <c r="B58" s="38" t="s">
        <v>80</v>
      </c>
      <c r="C58" s="9" t="s">
        <v>81</v>
      </c>
      <c r="G58" s="41">
        <v>5</v>
      </c>
      <c r="H58" s="41">
        <v>7</v>
      </c>
      <c r="I58" s="41">
        <f t="shared" si="0"/>
        <v>35</v>
      </c>
      <c r="K58" s="32"/>
      <c r="Z58" s="41" t="s">
        <v>82</v>
      </c>
      <c r="AA58" s="41" t="s">
        <v>83</v>
      </c>
      <c r="AB58" s="41" t="s">
        <v>84</v>
      </c>
      <c r="AH58" s="1" t="s">
        <v>85</v>
      </c>
    </row>
    <row r="59" spans="2:34" ht="17.25">
      <c r="B59" s="8" t="s">
        <v>86</v>
      </c>
      <c r="C59" s="10" t="s">
        <v>87</v>
      </c>
      <c r="D59" s="230" t="s">
        <v>88</v>
      </c>
      <c r="E59" s="231"/>
      <c r="G59" s="235" t="s">
        <v>89</v>
      </c>
      <c r="H59" s="235"/>
      <c r="I59" s="235"/>
      <c r="K59" s="32"/>
      <c r="Z59" s="41">
        <v>10</v>
      </c>
      <c r="AA59" s="41">
        <v>0.186</v>
      </c>
      <c r="AB59" s="41">
        <v>7.8E-2</v>
      </c>
    </row>
    <row r="60" spans="2:34">
      <c r="B60" s="39" t="s">
        <v>90</v>
      </c>
      <c r="C60" s="234" t="s">
        <v>91</v>
      </c>
      <c r="D60" s="234"/>
      <c r="G60" s="236"/>
      <c r="H60" s="236"/>
      <c r="I60" s="236"/>
      <c r="J60" s="31"/>
      <c r="K60" s="31"/>
      <c r="Z60" s="41">
        <v>20</v>
      </c>
      <c r="AA60" s="41">
        <v>0.21299999999999999</v>
      </c>
      <c r="AB60" s="41">
        <v>0.11799999999999999</v>
      </c>
    </row>
    <row r="61" spans="2:34">
      <c r="Z61" s="41">
        <v>30</v>
      </c>
      <c r="AA61" s="41">
        <v>0.23499999999999999</v>
      </c>
      <c r="AB61" s="41">
        <v>0.14099999999999999</v>
      </c>
    </row>
    <row r="62" spans="2:34">
      <c r="B62" s="13" t="s">
        <v>92</v>
      </c>
      <c r="Z62" s="41">
        <v>40</v>
      </c>
      <c r="AA62" s="41">
        <v>0.24199999999999999</v>
      </c>
      <c r="AB62" s="41">
        <v>0.152</v>
      </c>
      <c r="AH62" s="1" t="s">
        <v>93</v>
      </c>
    </row>
    <row r="63" spans="2:34">
      <c r="Z63" s="41">
        <v>50</v>
      </c>
      <c r="AA63" s="5">
        <v>0.27</v>
      </c>
      <c r="AB63" s="41">
        <v>0.16200000000000001</v>
      </c>
    </row>
    <row r="66" spans="2:28" ht="18.75">
      <c r="B66" s="6" t="s">
        <v>78</v>
      </c>
      <c r="C66" t="s">
        <v>94</v>
      </c>
      <c r="Z66" s="2" t="s">
        <v>95</v>
      </c>
    </row>
    <row r="67" spans="2:28" ht="18.75">
      <c r="B67" s="6" t="s">
        <v>96</v>
      </c>
      <c r="C67" t="s">
        <v>97</v>
      </c>
      <c r="J67" s="1" t="s">
        <v>98</v>
      </c>
    </row>
    <row r="69" spans="2:28" ht="18">
      <c r="B69" s="1" t="s">
        <v>99</v>
      </c>
      <c r="J69" s="36" t="s">
        <v>100</v>
      </c>
      <c r="K69" s="36" t="s">
        <v>101</v>
      </c>
    </row>
    <row r="70" spans="2:28" ht="18.75">
      <c r="J70" s="41">
        <v>5</v>
      </c>
      <c r="K70" s="37">
        <v>0.93873919723631627</v>
      </c>
      <c r="Z70" s="2" t="s">
        <v>102</v>
      </c>
    </row>
    <row r="71" spans="2:28" ht="21.75">
      <c r="J71" s="41">
        <v>6</v>
      </c>
      <c r="K71" s="37">
        <v>0.85025618263267311</v>
      </c>
      <c r="AB71" s="2" t="s">
        <v>103</v>
      </c>
    </row>
    <row r="72" spans="2:28">
      <c r="J72" s="41">
        <v>8</v>
      </c>
      <c r="K72" s="37">
        <v>0.69752453967589889</v>
      </c>
    </row>
    <row r="73" spans="2:28" ht="15.75" thickBot="1">
      <c r="J73" s="41">
        <v>10</v>
      </c>
      <c r="K73" s="37">
        <v>0.57222810417395042</v>
      </c>
    </row>
    <row r="74" spans="2:28" ht="18" thickBot="1">
      <c r="B74" s="232" t="s">
        <v>104</v>
      </c>
      <c r="C74" s="233"/>
      <c r="D74" s="233"/>
      <c r="E74" s="233"/>
      <c r="F74" s="40">
        <v>14</v>
      </c>
      <c r="G74" s="14" t="s">
        <v>105</v>
      </c>
      <c r="J74" s="41">
        <v>12</v>
      </c>
      <c r="K74" s="37">
        <v>0.46943868578252307</v>
      </c>
    </row>
    <row r="75" spans="2:28">
      <c r="J75" s="41">
        <v>14</v>
      </c>
      <c r="K75" s="37">
        <v>0.3851133457126249</v>
      </c>
    </row>
    <row r="83" spans="10:10">
      <c r="J83" t="s">
        <v>106</v>
      </c>
    </row>
  </sheetData>
  <sheetProtection algorithmName="SHA-512" hashValue="ABSpSMp8s++3Z7io83lh+jR5suye0h8B8cyK1qDwgARdv/w1rRl/hJz2AO5SryKORCY5rorcacGc0/pkcA8Epw==" saltValue="lrsei9+3N6+lsaUjHy3D4Q==" spinCount="100000" sheet="1" objects="1" selectLockedCells="1" selectUnlockedCells="1"/>
  <mergeCells count="4">
    <mergeCell ref="D59:E59"/>
    <mergeCell ref="B74:E74"/>
    <mergeCell ref="C60:D60"/>
    <mergeCell ref="G59:I60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Z36"/>
  <sheetViews>
    <sheetView topLeftCell="A7" zoomScaleNormal="100" workbookViewId="0">
      <selection activeCell="I14" sqref="I14:K14"/>
    </sheetView>
  </sheetViews>
  <sheetFormatPr defaultRowHeight="15"/>
  <cols>
    <col min="1" max="2" width="9.140625" style="158" customWidth="1"/>
    <col min="3" max="3" width="10.7109375" style="158" customWidth="1"/>
    <col min="4" max="4" width="9.85546875" style="158" customWidth="1"/>
    <col min="5" max="5" width="15.140625" style="158" customWidth="1"/>
    <col min="6" max="6" width="10.5703125" style="158" customWidth="1"/>
    <col min="7" max="7" width="8.42578125" style="158" customWidth="1"/>
    <col min="8" max="8" width="15.42578125" style="158" customWidth="1"/>
    <col min="9" max="11" width="11.85546875" style="158" customWidth="1"/>
    <col min="12" max="12" width="10.42578125" style="158" customWidth="1"/>
    <col min="13" max="13" width="10.85546875" style="158" customWidth="1"/>
    <col min="14" max="18" width="9.140625" style="158"/>
    <col min="19" max="19" width="11" style="158" customWidth="1"/>
    <col min="20" max="20" width="12.7109375" style="158" customWidth="1"/>
    <col min="21" max="21" width="10.28515625" style="158" bestFit="1" customWidth="1"/>
    <col min="22" max="16384" width="9.140625" style="158"/>
  </cols>
  <sheetData>
    <row r="1" spans="2:22" ht="26.25">
      <c r="B1" s="157" t="s">
        <v>107</v>
      </c>
    </row>
    <row r="2" spans="2:22" ht="15.75" thickBot="1"/>
    <row r="3" spans="2:22" ht="18" thickBot="1">
      <c r="C3" s="159" t="s">
        <v>108</v>
      </c>
      <c r="D3" s="160">
        <v>3600</v>
      </c>
      <c r="E3" s="161" t="s">
        <v>130</v>
      </c>
    </row>
    <row r="4" spans="2:22" ht="18.75" thickBot="1">
      <c r="C4" s="162" t="s">
        <v>138</v>
      </c>
      <c r="D4" s="163">
        <v>600</v>
      </c>
      <c r="E4" s="161" t="s">
        <v>139</v>
      </c>
    </row>
    <row r="5" spans="2:22" ht="18.75" thickBot="1">
      <c r="C5" s="159" t="s">
        <v>140</v>
      </c>
      <c r="D5" s="163">
        <v>45</v>
      </c>
      <c r="E5" s="161" t="s">
        <v>139</v>
      </c>
    </row>
    <row r="6" spans="2:22" ht="19.5" thickBot="1">
      <c r="C6" s="164" t="s">
        <v>109</v>
      </c>
      <c r="D6" s="165">
        <v>4</v>
      </c>
      <c r="E6" s="161" t="s">
        <v>142</v>
      </c>
      <c r="G6" s="251" t="s">
        <v>110</v>
      </c>
      <c r="H6" s="252"/>
      <c r="I6" s="252"/>
      <c r="J6" s="252"/>
      <c r="K6" s="166">
        <f>$D$6+I28</f>
        <v>-0.5714129185158825</v>
      </c>
      <c r="L6" s="166">
        <f>$D$6+$I$28</f>
        <v>-0.5714129185158825</v>
      </c>
      <c r="M6" s="166">
        <f>$D$6+$K$28</f>
        <v>-0.55493230028238649</v>
      </c>
      <c r="N6" s="252" t="s">
        <v>142</v>
      </c>
      <c r="O6" s="253"/>
    </row>
    <row r="7" spans="2:22" ht="18.75" thickBot="1">
      <c r="C7" s="167" t="s">
        <v>111</v>
      </c>
      <c r="D7" s="168">
        <v>5</v>
      </c>
      <c r="E7" s="169" t="s">
        <v>112</v>
      </c>
      <c r="F7" s="170" t="s">
        <v>195</v>
      </c>
      <c r="G7" s="171"/>
      <c r="T7" s="172" t="s">
        <v>145</v>
      </c>
      <c r="U7" s="173">
        <f>$D$3-$U$27/24</f>
        <v>3578.4937074039058</v>
      </c>
      <c r="V7" s="174" t="s">
        <v>130</v>
      </c>
    </row>
    <row r="8" spans="2:22" ht="15.75" thickBot="1">
      <c r="C8" s="175" t="s">
        <v>113</v>
      </c>
      <c r="D8" s="176">
        <f>IF($D$7&gt;5,"Erro HR",IF($D$7&lt;1,"Erro HR",2.0266*$D$7^1.7856))</f>
        <v>35.879706190066223</v>
      </c>
      <c r="E8" s="175" t="s">
        <v>81</v>
      </c>
    </row>
    <row r="9" spans="2:22" ht="19.5" thickBot="1">
      <c r="C9" s="175" t="s">
        <v>114</v>
      </c>
      <c r="D9" s="177">
        <f>1.54*EXP(-0.099*$I$14/1000)</f>
        <v>0.57222810417395042</v>
      </c>
      <c r="E9" s="178"/>
      <c r="F9" s="179"/>
      <c r="G9" s="179"/>
      <c r="H9" s="179"/>
      <c r="I9" s="254" t="s">
        <v>115</v>
      </c>
      <c r="J9" s="254"/>
      <c r="K9" s="254"/>
      <c r="L9" s="254"/>
      <c r="M9" s="254"/>
      <c r="N9" s="180"/>
    </row>
    <row r="11" spans="2:22" ht="15.75" thickBot="1"/>
    <row r="12" spans="2:22" ht="18.75" thickBot="1">
      <c r="F12" s="181"/>
      <c r="G12" s="182"/>
      <c r="H12" s="164" t="s">
        <v>116</v>
      </c>
      <c r="I12" s="255">
        <v>2</v>
      </c>
      <c r="J12" s="256"/>
      <c r="K12" s="257"/>
      <c r="L12" s="161" t="s">
        <v>139</v>
      </c>
    </row>
    <row r="13" spans="2:22" ht="16.5" thickBot="1">
      <c r="F13" s="181"/>
      <c r="G13" s="183"/>
      <c r="H13" s="159" t="s">
        <v>117</v>
      </c>
      <c r="I13" s="255">
        <v>30</v>
      </c>
      <c r="J13" s="256"/>
      <c r="K13" s="257"/>
      <c r="L13" s="161" t="s">
        <v>118</v>
      </c>
    </row>
    <row r="14" spans="2:22" ht="18.75" thickBot="1">
      <c r="F14" s="181"/>
      <c r="G14" s="183"/>
      <c r="H14" s="159" t="s">
        <v>173</v>
      </c>
      <c r="I14" s="248">
        <v>10000</v>
      </c>
      <c r="J14" s="249"/>
      <c r="K14" s="250"/>
      <c r="L14" s="161" t="s">
        <v>139</v>
      </c>
      <c r="S14" s="159" t="s">
        <v>158</v>
      </c>
      <c r="T14" s="184">
        <v>20</v>
      </c>
      <c r="U14" s="161" t="s">
        <v>159</v>
      </c>
    </row>
    <row r="15" spans="2:22" ht="16.5" thickBot="1">
      <c r="F15" s="181"/>
      <c r="G15" s="183"/>
      <c r="H15" s="185" t="s">
        <v>119</v>
      </c>
      <c r="I15" s="186">
        <v>15</v>
      </c>
      <c r="J15" s="186">
        <v>20</v>
      </c>
      <c r="K15" s="186">
        <v>25</v>
      </c>
      <c r="L15" s="187" t="s">
        <v>120</v>
      </c>
      <c r="S15" s="188"/>
      <c r="T15" s="189"/>
      <c r="U15" s="188"/>
    </row>
    <row r="16" spans="2:22" ht="18.75" thickBot="1">
      <c r="F16" s="181"/>
      <c r="G16" s="183"/>
      <c r="H16" s="190" t="s">
        <v>121</v>
      </c>
      <c r="I16" s="191">
        <f>('Constantes e coeficientes'!$C$11*(1+$I$13*24*'Constantes e coeficientes'!$C$14))/(($I$13*24*('Constantes e coeficientes'!$C$10*($I$12/($I$12+'Constantes e coeficientes'!$C$12))-'Constantes e coeficientes'!$C$14))-1)</f>
        <v>0.68019867069028006</v>
      </c>
      <c r="J16" s="191">
        <f>('Constantes e coeficientes'!$C$11*(1+$I$13*24*'Constantes e coeficientes'!$D$14))/(($I$13*24*('Constantes e coeficientes'!$D$10*($I$12/($I$12+'Constantes e coeficientes'!$C$12))-'Constantes e coeficientes'!$D$14))-1)</f>
        <v>0.53200711776246767</v>
      </c>
      <c r="K16" s="191">
        <f>('Constantes e coeficientes'!$C$11*(1+$I$13*24*'Constantes e coeficientes'!$E$14))/(($I$13*24*('Constantes e coeficientes'!$E$10*($I$12/($I$12+'Constantes e coeficientes'!$C$12))-'Constantes e coeficientes'!$E$14))-1)</f>
        <v>0.41971047140983336</v>
      </c>
      <c r="L16" s="192" t="s">
        <v>139</v>
      </c>
      <c r="S16" s="189"/>
      <c r="T16" s="188"/>
      <c r="U16" s="189"/>
    </row>
    <row r="17" spans="6:22" ht="18.75" thickBot="1">
      <c r="F17" s="181"/>
      <c r="G17" s="193"/>
      <c r="H17" s="194" t="s">
        <v>176</v>
      </c>
      <c r="I17" s="195">
        <f>('Constantes e coeficientes'!$C$5*$I$13*24*$D$3*($D$4-$I$16))/(1.42*$I$14*(1+24*$I$13*'Constantes e coeficientes'!$C$14))</f>
        <v>17919.026648656192</v>
      </c>
      <c r="J17" s="195">
        <f>('Constantes e coeficientes'!$C$5*$I$13*24*$D$3*($D$4-$J$16))/(1.42*$I$14*(1+24*$I$13*'Constantes e coeficientes'!$D$14))</f>
        <v>15484.530669187747</v>
      </c>
      <c r="K17" s="195">
        <f>('Constantes e coeficientes'!$C$5*$I$13*24*$D$3*($D$4-$K$16))/(1.42*$I$14*(1+24*$I$13*'Constantes e coeficientes'!$E$14))</f>
        <v>13287.596412226228</v>
      </c>
      <c r="L17" s="192" t="s">
        <v>171</v>
      </c>
      <c r="S17" s="185" t="s">
        <v>161</v>
      </c>
      <c r="T17" s="196">
        <f>ROUNDUP(($U$7*1000/$T$14),2)</f>
        <v>178924.69</v>
      </c>
      <c r="U17" s="187" t="s">
        <v>162</v>
      </c>
    </row>
    <row r="18" spans="6:22" ht="16.5" thickBot="1">
      <c r="F18" s="181"/>
      <c r="G18" s="193"/>
      <c r="H18" s="175" t="s">
        <v>122</v>
      </c>
      <c r="I18" s="176">
        <f>I$17/$D$3</f>
        <v>4.9775074024044983</v>
      </c>
      <c r="J18" s="176">
        <f t="shared" ref="J18:K18" si="0">J$17/$D$3</f>
        <v>4.3012585192188189</v>
      </c>
      <c r="K18" s="176">
        <f t="shared" si="0"/>
        <v>3.6909990033961746</v>
      </c>
      <c r="L18" s="175" t="s">
        <v>123</v>
      </c>
    </row>
    <row r="19" spans="6:22" ht="18.75" thickBot="1">
      <c r="F19" s="197"/>
      <c r="G19" s="193"/>
      <c r="H19" s="190" t="s">
        <v>124</v>
      </c>
      <c r="I19" s="191">
        <f>('Constantes e coeficientes'!$C$17*(1+$I$13*24*'Constantes e coeficientes'!$C$19))/($I$13*24*('Constantes e coeficientes'!$C$16*($I$12/($I$12+'Constantes e coeficientes'!$C$18))-'Constantes e coeficientes'!$C$19)-1)</f>
        <v>0.25267312897248423</v>
      </c>
      <c r="J19" s="191">
        <f>('Constantes e coeficientes'!$D$17*(1+$I$13*24*'Constantes e coeficientes'!$D$19))/($I$13*24*('Constantes e coeficientes'!$D$16*($I$12/($I$12+'Constantes e coeficientes'!$C$18))-'Constantes e coeficientes'!$D$19)-1)</f>
        <v>0.29424352664241382</v>
      </c>
      <c r="K19" s="191">
        <f>('Constantes e coeficientes'!$E$17*(1+$I$13*24*'Constantes e coeficientes'!$E$19))/($I$13*24*('Constantes e coeficientes'!$E$16*($I$12/($I$12+'Constantes e coeficientes'!$C$18))-'Constantes e coeficientes'!$E$19)-1)</f>
        <v>0.36357375982714624</v>
      </c>
      <c r="L19" s="192" t="s">
        <v>139</v>
      </c>
    </row>
    <row r="20" spans="6:22" ht="18">
      <c r="H20" s="198" t="s">
        <v>181</v>
      </c>
      <c r="I20" s="199">
        <f>('Constantes e coeficientes'!$C$8/1.42)*(($I$13*24*$D$3*($D$5-$I$19)-($I$17*'Constantes e coeficientes'!$C$7*$I$14*1.42*(1+$I$13*24*'Constantes e coeficientes'!$C$14)))/($I$17*(1+'Constantes e coeficientes'!$C$8*'Constantes e coeficientes'!$C$7)*(1+$I$13*24*'Constantes e coeficientes'!$C$19)))</f>
        <v>100.17386854883235</v>
      </c>
      <c r="J20" s="199">
        <f>('Constantes e coeficientes'!$C$8/1.42)*(($I$13*24*$D$3*($D$5-$J$19)-($J$17*'Constantes e coeficientes'!$C$7*$I$14*1.42*(1+$I$13*24*'Constantes e coeficientes'!$D$14)))/($J$17*(1+'Constantes e coeficientes'!$C$8*'Constantes e coeficientes'!$C$7)*(1+$I$13*24*'Constantes e coeficientes'!$D$19)))</f>
        <v>98.791966067147825</v>
      </c>
      <c r="K20" s="199">
        <f>('Constantes e coeficientes'!$C$8/1.42)*(($I$13*24*$D$3*($D$5-$K$19)-($K$17*'Constantes e coeficientes'!$C$7*$I$14*1.42*(1+$I$13*24*'Constantes e coeficientes'!$E$14)))/($K$17*(1+'Constantes e coeficientes'!$C$8*'Constantes e coeficientes'!$C$7)*(1+$I$13*24*'Constantes e coeficientes'!$E$19)))</f>
        <v>97.420516730626915</v>
      </c>
      <c r="L20" s="200" t="s">
        <v>139</v>
      </c>
    </row>
    <row r="21" spans="6:22" ht="18">
      <c r="H21" s="201" t="s">
        <v>125</v>
      </c>
      <c r="I21" s="202">
        <f>($I$17*$I$20*1.42*(1+$I$13*24*'Constantes e coeficientes'!$C$19))/($D$3*$I$13*24*'Constantes e coeficientes'!$C$8)</f>
        <v>19.252453988194837</v>
      </c>
      <c r="J21" s="202">
        <f>($J$17*$J$20*1.42*(1+$I$13*24*'Constantes e coeficientes'!$D$19))/($D$3*$I$13*24*'Constantes e coeficientes'!$C$8)</f>
        <v>19.205449225318262</v>
      </c>
      <c r="K21" s="202">
        <f>($K$17*$K$20*1.42*(1+$I$13*24*'Constantes e coeficientes'!$E$19))/($D$3*$I$13*24*'Constantes e coeficientes'!$C$8)</f>
        <v>19.132625963780551</v>
      </c>
      <c r="L21" s="200" t="s">
        <v>139</v>
      </c>
    </row>
    <row r="22" spans="6:22" ht="18.75" thickBot="1">
      <c r="H22" s="203" t="s">
        <v>183</v>
      </c>
      <c r="I22" s="204">
        <f>$I$13*24*'Constantes e coeficientes'!$C$6*('Constantes e coeficientes'!$C$14*$I$14+'Constantes e coeficientes'!$C$19*'DQO e Nitrificação'!$I$20)</f>
        <v>2160.0758831819635</v>
      </c>
      <c r="J22" s="204">
        <f>$I$13*24*'Constantes e coeficientes'!$C$6*('Constantes e coeficientes'!$D$14*$I$14+'Constantes e coeficientes'!$D$19*'DQO e Nitrificação'!$J$20)</f>
        <v>2627.5651077841735</v>
      </c>
      <c r="K22" s="204">
        <f>$I$13*24*'Constantes e coeficientes'!$C$6*('Constantes e coeficientes'!$E$14*$I$14+'Constantes e coeficientes'!$E$19*'DQO e Nitrificação'!$K$20)</f>
        <v>3196.2340266169053</v>
      </c>
      <c r="L22" s="200" t="s">
        <v>139</v>
      </c>
    </row>
    <row r="23" spans="6:22" ht="18" thickBot="1">
      <c r="H23" s="205" t="s">
        <v>126</v>
      </c>
      <c r="I23" s="206">
        <f>$I$14+I$20+I$22</f>
        <v>12260.249751730797</v>
      </c>
      <c r="J23" s="206">
        <f>$I$14+J$20+J$22</f>
        <v>12726.357073851323</v>
      </c>
      <c r="K23" s="206">
        <f>$I$14+K$20+K$22</f>
        <v>13293.654543347531</v>
      </c>
      <c r="L23" s="192" t="s">
        <v>139</v>
      </c>
    </row>
    <row r="24" spans="6:22" ht="18.75" thickBot="1">
      <c r="H24" s="190" t="s">
        <v>127</v>
      </c>
      <c r="I24" s="207">
        <f>($D$3*($D$4-$I$16)*(1-('Constantes e coeficientes'!$C$5*(1+'Constantes e coeficientes'!$C$6*$I$13*24*'Constantes e coeficientes'!$C$14)/(1+$I$13*24*'Constantes e coeficientes'!$C$14))))/1000</f>
        <v>1728.8580395907486</v>
      </c>
      <c r="J24" s="208">
        <f>($D$3*($D$4-$J$16)*(1-('Constantes e coeficientes'!$C$5*(1+'Constantes e coeficientes'!$C$6*$I$13*24*'Constantes e coeficientes'!$D$14)/(1+$I$13*24*'Constantes e coeficientes'!$D$14))))/1000</f>
        <v>1773.5384987306315</v>
      </c>
      <c r="K24" s="208">
        <f>($D$3*($D$4-$K$16)*(1-('Constantes e coeficientes'!$C$5*(1+'Constantes e coeficientes'!$C$6*$I$13*24*'Constantes e coeficientes'!$E$14)/(1+$I$13*24*'Constantes e coeficientes'!$E$14))))/1000</f>
        <v>1813.7855133705464</v>
      </c>
      <c r="L24" s="192" t="s">
        <v>128</v>
      </c>
      <c r="T24" s="209" t="s">
        <v>191</v>
      </c>
    </row>
    <row r="25" spans="6:22" ht="18.75" thickBot="1">
      <c r="H25" s="210" t="s">
        <v>189</v>
      </c>
      <c r="I25" s="211">
        <f>($I$17*$I$20*1.42*((4.57-'Constantes e coeficientes'!$C$8)*(1+$I$13*24*'Constantes e coeficientes'!$C$19)+(1-'Constantes e coeficientes'!$C$6)*'Constantes e coeficientes'!$C$19*'Constantes e coeficientes'!$C$8*$I$13*24)/('Constantes e coeficientes'!$C$8*$I$13*24))/1000</f>
        <v>312.15368255711559</v>
      </c>
      <c r="J25" s="211">
        <f>($J$17*$J$20*1.42*((4.57-'Constantes e coeficientes'!$C$8)*(1+$I$13*24*'Constantes e coeficientes'!$D$19)+(1-'Constantes e coeficientes'!$C$6)*'Constantes e coeficientes'!$D$19*'Constantes e coeficientes'!$C$8*$I$13*24)/('Constantes e coeficientes'!$C$8*$I$13*24))/1000</f>
        <v>311.86492864444187</v>
      </c>
      <c r="K25" s="211">
        <f>($K$17*$K$20*1.42*((4.57-'Constantes e coeficientes'!$C$8)*(1+$I$13*24*'Constantes e coeficientes'!$E$19)+(1-'Constantes e coeficientes'!$C$6)*'Constantes e coeficientes'!$E$19*'Constantes e coeficientes'!$C$8*$I$13*24)/('Constantes e coeficientes'!$C$8*$I$13*24))/1000</f>
        <v>311.09874502447593</v>
      </c>
      <c r="L25" s="200" t="s">
        <v>128</v>
      </c>
      <c r="T25" s="209"/>
    </row>
    <row r="26" spans="6:22" ht="19.5" thickBot="1">
      <c r="H26" s="175" t="s">
        <v>129</v>
      </c>
      <c r="I26" s="176">
        <f>($I$24+$I$25)*100*0.082*(I15+273)/(0.21*1*28.84*$D$8*$D$9)</f>
        <v>38763.1647079303</v>
      </c>
      <c r="J26" s="176">
        <f>($J$24+$J$25)*100*0.082*(J15+273)/(0.21*1*28.84*$D$8*$D$9)</f>
        <v>40293.866491016743</v>
      </c>
      <c r="K26" s="176">
        <f>($K$24+$K$25)*100*0.082*(K15+273)/(0.21*1*28.84*$D$8*$D$9)</f>
        <v>41757.335897397978</v>
      </c>
      <c r="L26" s="212" t="s">
        <v>130</v>
      </c>
    </row>
    <row r="27" spans="6:22" ht="19.5" thickBot="1">
      <c r="H27" s="213" t="s">
        <v>132</v>
      </c>
      <c r="I27" s="176">
        <f>$I$26/$I$17</f>
        <v>2.1632405301901416</v>
      </c>
      <c r="J27" s="176">
        <f>$J$26/$J$17</f>
        <v>2.602201342220622</v>
      </c>
      <c r="K27" s="176">
        <f>$K$26/$K$17</f>
        <v>3.1425800876203671</v>
      </c>
      <c r="L27" s="212" t="s">
        <v>133</v>
      </c>
      <c r="M27" s="209" t="s">
        <v>131</v>
      </c>
      <c r="T27" s="214" t="s">
        <v>194</v>
      </c>
      <c r="U27" s="215">
        <f>$J$17/($I$13)</f>
        <v>516.15102230625826</v>
      </c>
      <c r="V27" s="216" t="s">
        <v>167</v>
      </c>
    </row>
    <row r="28" spans="6:22" ht="19.5" thickBot="1">
      <c r="H28" s="190" t="s">
        <v>134</v>
      </c>
      <c r="I28" s="191">
        <f>-($I$17/($D$3*14*'Constantes e coeficientes'!$C$8*$I$13*24))*('Constantes e coeficientes'!$C$7*$I$14*1.42*'Constantes e coeficientes'!$C$8*(1+$I$13*24*'Constantes e coeficientes'!$C$14)+$I$20*1.42*('Constantes e coeficientes'!$C$7*'Constantes e coeficientes'!$C$8+2)*(1+$I$13*24*'Constantes e coeficientes'!$C$19))</f>
        <v>-4.5714129185158825</v>
      </c>
      <c r="J28" s="191">
        <f>-($J$17/($D$3*14*'Constantes e coeficientes'!$C$8*$I$13*24))*('Constantes e coeficientes'!$C$7*$I$14*1.42*'Constantes e coeficientes'!$C$8*(1+$I$13*24*'Constantes e coeficientes'!$D$14)+$J$20*1.42*('Constantes e coeficientes'!$C$7*'Constantes e coeficientes'!$C$8+2)*(1+$I$13*24*'Constantes e coeficientes'!$D$19))</f>
        <v>-4.5650861213339891</v>
      </c>
      <c r="K28" s="191">
        <f>-($K$17/($D$3*14*'Constantes e coeficientes'!$C$8*$I$13*24))*('Constantes e coeficientes'!$C$7*$I$14*1.42*'Constantes e coeficientes'!$C$8*(1+$I$13*24*'Constantes e coeficientes'!$E$14)+$K$20*1.42*('Constantes e coeficientes'!$C$7*'Constantes e coeficientes'!$C$8+2)*(1+$I$13*24*'Constantes e coeficientes'!$E$19))</f>
        <v>-4.5549323002823865</v>
      </c>
      <c r="L28" s="192" t="s">
        <v>180</v>
      </c>
      <c r="T28" s="217" t="s">
        <v>196</v>
      </c>
      <c r="U28" s="218">
        <f>$J$23</f>
        <v>12726.357073851323</v>
      </c>
      <c r="V28" s="217" t="s">
        <v>139</v>
      </c>
    </row>
    <row r="29" spans="6:22">
      <c r="T29" s="209" t="s">
        <v>193</v>
      </c>
    </row>
    <row r="30" spans="6:22" ht="15.75" thickBot="1"/>
    <row r="31" spans="6:22" ht="27" thickBot="1">
      <c r="F31" s="302" t="s">
        <v>197</v>
      </c>
      <c r="G31" s="303"/>
      <c r="H31" s="303"/>
      <c r="I31" s="303"/>
      <c r="J31" s="303"/>
      <c r="K31" s="303"/>
      <c r="L31" s="304"/>
      <c r="T31" s="237" t="s">
        <v>135</v>
      </c>
      <c r="U31" s="238"/>
      <c r="V31" s="219">
        <v>3</v>
      </c>
    </row>
    <row r="32" spans="6:22" ht="18.75" thickBot="1">
      <c r="T32" s="214" t="s">
        <v>194</v>
      </c>
      <c r="U32" s="215">
        <f>(($U$27/24)*$V$31*$D$3/($D$3*(1+$V$31)-($U$27/24)))*24</f>
        <v>387.692282261608</v>
      </c>
      <c r="V32" s="216" t="s">
        <v>167</v>
      </c>
    </row>
    <row r="33" spans="20:26" ht="19.5" thickBot="1">
      <c r="T33" s="220" t="s">
        <v>196</v>
      </c>
      <c r="U33" s="221">
        <f>U27*U28/U32</f>
        <v>16943.133805976518</v>
      </c>
      <c r="V33" s="220" t="s">
        <v>139</v>
      </c>
    </row>
    <row r="34" spans="20:26" ht="15" customHeight="1">
      <c r="T34" s="239" t="s">
        <v>136</v>
      </c>
      <c r="U34" s="240"/>
      <c r="V34" s="240"/>
      <c r="W34" s="240"/>
      <c r="X34" s="240"/>
      <c r="Y34" s="240"/>
      <c r="Z34" s="241"/>
    </row>
    <row r="35" spans="20:26">
      <c r="T35" s="242"/>
      <c r="U35" s="243"/>
      <c r="V35" s="243"/>
      <c r="W35" s="243"/>
      <c r="X35" s="243"/>
      <c r="Y35" s="243"/>
      <c r="Z35" s="244"/>
    </row>
    <row r="36" spans="20:26" ht="15.75" thickBot="1">
      <c r="T36" s="245"/>
      <c r="U36" s="246"/>
      <c r="V36" s="246"/>
      <c r="W36" s="246"/>
      <c r="X36" s="246"/>
      <c r="Y36" s="246"/>
      <c r="Z36" s="247"/>
    </row>
  </sheetData>
  <sheetProtection algorithmName="SHA-512" hashValue="dxYE61IRmpXh4OBFH40/SGdpbEUPLa05HsBeznVSrG55MAmfDjWNSdavPxQym8I6mTbpxPDmfrSDTQxgC98KaA==" saltValue="mIouiWdqRnRF17KRCaVabg==" spinCount="100000" sheet="1" selectLockedCells="1"/>
  <mergeCells count="9">
    <mergeCell ref="T31:U31"/>
    <mergeCell ref="T34:Z36"/>
    <mergeCell ref="I14:K14"/>
    <mergeCell ref="G6:J6"/>
    <mergeCell ref="N6:O6"/>
    <mergeCell ref="I9:M9"/>
    <mergeCell ref="I12:K12"/>
    <mergeCell ref="I13:K13"/>
    <mergeCell ref="F31:L31"/>
  </mergeCells>
  <conditionalFormatting sqref="M6">
    <cfRule type="cellIs" dxfId="7" priority="3" operator="lessThan">
      <formula>0</formula>
    </cfRule>
  </conditionalFormatting>
  <conditionalFormatting sqref="L6">
    <cfRule type="cellIs" dxfId="6" priority="2" operator="lessThan">
      <formula>0</formula>
    </cfRule>
  </conditionalFormatting>
  <conditionalFormatting sqref="K6">
    <cfRule type="cellIs" dxfId="5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5"/>
  <sheetViews>
    <sheetView tabSelected="1" topLeftCell="D7" zoomScale="90" zoomScaleNormal="90" workbookViewId="0">
      <selection activeCell="P22" sqref="P22:R22"/>
    </sheetView>
  </sheetViews>
  <sheetFormatPr defaultRowHeight="15"/>
  <cols>
    <col min="1" max="2" width="9.140625" style="43"/>
    <col min="3" max="3" width="18.5703125" style="43" customWidth="1"/>
    <col min="4" max="4" width="9.140625" style="43"/>
    <col min="5" max="5" width="14.28515625" style="43" customWidth="1"/>
    <col min="6" max="6" width="16" style="43" customWidth="1"/>
    <col min="7" max="7" width="6.5703125" style="43" customWidth="1"/>
    <col min="8" max="8" width="15.5703125" style="43" customWidth="1"/>
    <col min="9" max="9" width="9.42578125" style="43" customWidth="1"/>
    <col min="10" max="10" width="11.42578125" style="43" customWidth="1"/>
    <col min="11" max="11" width="11.140625" style="43" customWidth="1"/>
    <col min="12" max="12" width="16.28515625" style="43" customWidth="1"/>
    <col min="13" max="13" width="9.140625" style="43"/>
    <col min="14" max="14" width="9.140625" style="43" customWidth="1"/>
    <col min="15" max="15" width="14.42578125" style="43" customWidth="1"/>
    <col min="16" max="16" width="11.5703125" style="43" customWidth="1"/>
    <col min="17" max="17" width="11.85546875" style="43" customWidth="1"/>
    <col min="18" max="23" width="9.140625" style="43"/>
    <col min="24" max="24" width="11" style="43" customWidth="1"/>
    <col min="25" max="16384" width="9.140625" style="43"/>
  </cols>
  <sheetData>
    <row r="1" spans="1:27" ht="23.25">
      <c r="A1" s="42" t="s">
        <v>137</v>
      </c>
    </row>
    <row r="2" spans="1:27" ht="15.75" thickBot="1"/>
    <row r="3" spans="1:27" ht="17.25">
      <c r="C3" s="44" t="s">
        <v>108</v>
      </c>
      <c r="D3" s="45">
        <f>'DQO e Nitrificação'!$D$3</f>
        <v>3600</v>
      </c>
      <c r="E3" s="46" t="s">
        <v>130</v>
      </c>
      <c r="F3" s="47"/>
    </row>
    <row r="4" spans="1:27" ht="18.75" thickBot="1">
      <c r="C4" s="48" t="s">
        <v>138</v>
      </c>
      <c r="D4" s="49">
        <f>'DQO e Nitrificação'!$D$4</f>
        <v>600</v>
      </c>
      <c r="E4" s="50" t="s">
        <v>139</v>
      </c>
      <c r="F4" s="47"/>
    </row>
    <row r="5" spans="1:27" ht="18.75" thickBot="1">
      <c r="C5" s="51" t="s">
        <v>140</v>
      </c>
      <c r="D5" s="49">
        <f>'DQO e Nitrificação'!$D$5</f>
        <v>45</v>
      </c>
      <c r="E5" s="50" t="s">
        <v>139</v>
      </c>
      <c r="F5" s="47"/>
      <c r="K5" s="261" t="s">
        <v>141</v>
      </c>
      <c r="L5" s="262"/>
      <c r="M5" s="262"/>
      <c r="N5" s="262"/>
      <c r="O5" s="52">
        <v>15</v>
      </c>
      <c r="P5" s="52">
        <v>20</v>
      </c>
      <c r="Q5" s="52">
        <v>25</v>
      </c>
      <c r="R5" s="263" t="s">
        <v>120</v>
      </c>
      <c r="S5" s="264"/>
    </row>
    <row r="6" spans="1:27" ht="19.5" thickBot="1">
      <c r="C6" s="48" t="s">
        <v>109</v>
      </c>
      <c r="D6" s="53">
        <f>'DQO e Nitrificação'!$D$6</f>
        <v>4</v>
      </c>
      <c r="E6" s="50" t="s">
        <v>142</v>
      </c>
      <c r="F6" s="47"/>
      <c r="K6" s="261" t="s">
        <v>110</v>
      </c>
      <c r="L6" s="262"/>
      <c r="M6" s="262"/>
      <c r="N6" s="262"/>
      <c r="O6" s="54">
        <f>$D$6+$I$21+$P$29</f>
        <v>1.3563870814841179</v>
      </c>
      <c r="P6" s="54">
        <f>$D$6+$J$21+$Q$29</f>
        <v>1.3627138786660113</v>
      </c>
      <c r="Q6" s="54">
        <f>$D$6+$K$21+$R$29</f>
        <v>1.3728676997176139</v>
      </c>
      <c r="R6" s="262" t="s">
        <v>142</v>
      </c>
      <c r="S6" s="266"/>
    </row>
    <row r="7" spans="1:27" ht="19.5" thickBot="1">
      <c r="C7" s="55" t="s">
        <v>143</v>
      </c>
      <c r="D7" s="56">
        <f>$D$5-$Q$20-0.12*($P$16+$Q$21+$Q$23)*$Q$18/($P$15*24*$D$3)</f>
        <v>35.582254654441492</v>
      </c>
      <c r="E7" s="57" t="s">
        <v>139</v>
      </c>
      <c r="F7" s="58"/>
      <c r="K7" s="59"/>
      <c r="L7" s="60"/>
      <c r="M7" s="61"/>
      <c r="N7" s="59"/>
      <c r="O7" s="60"/>
      <c r="P7" s="60"/>
      <c r="Q7" s="60"/>
    </row>
    <row r="8" spans="1:27" ht="18.75" thickBot="1">
      <c r="C8" s="62" t="s">
        <v>144</v>
      </c>
      <c r="D8" s="63">
        <v>10</v>
      </c>
      <c r="E8" s="64" t="s">
        <v>81</v>
      </c>
      <c r="F8" s="65"/>
      <c r="K8" s="60"/>
      <c r="L8" s="60"/>
      <c r="M8" s="61"/>
      <c r="N8" s="60"/>
      <c r="O8" s="61"/>
      <c r="P8" s="66" t="s">
        <v>113</v>
      </c>
      <c r="Q8" s="67">
        <f>'DQO e Nitrificação'!D8</f>
        <v>35.879706190066223</v>
      </c>
      <c r="R8" s="66" t="s">
        <v>81</v>
      </c>
      <c r="Y8" s="68" t="s">
        <v>145</v>
      </c>
      <c r="Z8" s="69">
        <f>'DQO e Nitrificação'!U7</f>
        <v>3578.4937074039058</v>
      </c>
      <c r="AA8" s="70" t="s">
        <v>130</v>
      </c>
    </row>
    <row r="9" spans="1:27" ht="18.75" thickBot="1">
      <c r="C9" s="71" t="s">
        <v>146</v>
      </c>
      <c r="D9" s="222">
        <v>0.2</v>
      </c>
      <c r="E9" s="64" t="s">
        <v>147</v>
      </c>
      <c r="F9" s="65"/>
      <c r="P9" s="66" t="s">
        <v>114</v>
      </c>
      <c r="Q9" s="72">
        <f>'DQO e Nitrificação'!D9</f>
        <v>0.57222810417395042</v>
      </c>
      <c r="R9" s="73"/>
    </row>
    <row r="10" spans="1:27" ht="20.25" thickBot="1">
      <c r="C10" s="74" t="s">
        <v>148</v>
      </c>
      <c r="D10" s="75">
        <v>22</v>
      </c>
      <c r="E10" s="76" t="s">
        <v>149</v>
      </c>
      <c r="F10" s="65"/>
      <c r="H10" s="265" t="s">
        <v>150</v>
      </c>
      <c r="I10" s="265"/>
      <c r="J10" s="265"/>
      <c r="K10" s="265"/>
      <c r="L10" s="265"/>
      <c r="O10" s="265" t="s">
        <v>115</v>
      </c>
      <c r="P10" s="265"/>
      <c r="Q10" s="265"/>
      <c r="R10" s="265"/>
      <c r="S10" s="265"/>
    </row>
    <row r="11" spans="1:27" ht="16.5" customHeight="1" thickBot="1">
      <c r="C11" s="268" t="s">
        <v>151</v>
      </c>
      <c r="D11" s="270" t="s">
        <v>152</v>
      </c>
      <c r="E11" s="272" t="s">
        <v>153</v>
      </c>
      <c r="F11" s="273"/>
    </row>
    <row r="12" spans="1:27" ht="16.5" thickBot="1">
      <c r="C12" s="269"/>
      <c r="D12" s="271"/>
      <c r="E12" s="274" t="s">
        <v>154</v>
      </c>
      <c r="F12" s="275"/>
    </row>
    <row r="13" spans="1:27" ht="16.5" thickBot="1">
      <c r="D13" s="77"/>
      <c r="O13" s="78" t="s">
        <v>141</v>
      </c>
      <c r="P13" s="74">
        <v>15</v>
      </c>
      <c r="Q13" s="74">
        <v>20</v>
      </c>
      <c r="R13" s="74">
        <v>25</v>
      </c>
      <c r="S13" s="79" t="s">
        <v>120</v>
      </c>
      <c r="X13" s="80"/>
    </row>
    <row r="14" spans="1:27" ht="18.75" thickBot="1">
      <c r="H14" s="81" t="s">
        <v>141</v>
      </c>
      <c r="I14" s="74">
        <v>15</v>
      </c>
      <c r="J14" s="74">
        <v>20</v>
      </c>
      <c r="K14" s="74">
        <v>25</v>
      </c>
      <c r="L14" s="79" t="s">
        <v>120</v>
      </c>
      <c r="O14" s="82" t="s">
        <v>116</v>
      </c>
      <c r="P14" s="277">
        <f>'DQO e Nitrificação'!$I$12</f>
        <v>2</v>
      </c>
      <c r="Q14" s="278"/>
      <c r="R14" s="279"/>
      <c r="S14" s="46" t="s">
        <v>139</v>
      </c>
    </row>
    <row r="15" spans="1:27" ht="19.5" thickBot="1">
      <c r="E15" s="83" t="s">
        <v>155</v>
      </c>
      <c r="F15" s="84">
        <f>$D$3*$J$31*$P$22*24</f>
        <v>2332800</v>
      </c>
      <c r="G15" s="85" t="s">
        <v>156</v>
      </c>
      <c r="H15" s="83" t="s">
        <v>170</v>
      </c>
      <c r="I15" s="86">
        <f>IF(($D$3&lt;5),ROUND($D$9*P$18,2),IF(($D$3&lt;50),ROUND($D$9*P$18,1),ROUND($D$9*P$18,0)))</f>
        <v>3584</v>
      </c>
      <c r="J15" s="86">
        <f>IF(($D$3&lt;5),ROUND($D$9*Q$18,2),IF(($D$3&lt;50),ROUND($D$9*Q$18,1),ROUND($D$9*Q$18,0)))</f>
        <v>3097</v>
      </c>
      <c r="K15" s="86">
        <f>IF(($D$3&lt;5),ROUND($D$9*R$18,2),IF(($D$3&lt;50),ROUND($D$9*R$18,1),ROUND($D$9*R$18,0)))</f>
        <v>2658</v>
      </c>
      <c r="L15" s="87" t="s">
        <v>171</v>
      </c>
      <c r="O15" s="88" t="s">
        <v>117</v>
      </c>
      <c r="P15" s="276">
        <f>'DQO e Nitrificação'!$I$13</f>
        <v>30</v>
      </c>
      <c r="Q15" s="276"/>
      <c r="R15" s="276"/>
      <c r="S15" s="88" t="s">
        <v>118</v>
      </c>
    </row>
    <row r="16" spans="1:27" ht="18.75" thickBot="1">
      <c r="H16" s="82" t="s">
        <v>172</v>
      </c>
      <c r="I16" s="89">
        <f>IF(($D$11="1"),($I$31*$P$16/(1+$I$31)), (IF(($D$11="2"),($I$31*$P$16*$Z$29/($Z$33*(1+$I$31))),"Erro")))</f>
        <v>9985.0646219135779</v>
      </c>
      <c r="J16" s="89">
        <f>IF(($D$11="1"),($J$31*$P$16/(1+$J$31)), (IF(($D$11="2"),($J$31*$P$16*$Z$29/($Z$33*(1+$J$31))),"Erro")))</f>
        <v>9985.0646219135779</v>
      </c>
      <c r="K16" s="89">
        <f>IF(($D$11="1"),($K$31*$P$16/(1+$K$31)), (IF(($D$11="2"),($K$31*$P$16*$Z$29/($Z$33*(1+$K$31))),"Erro")))</f>
        <v>10650.735596707818</v>
      </c>
      <c r="L16" s="46" t="s">
        <v>139</v>
      </c>
      <c r="O16" s="88" t="s">
        <v>173</v>
      </c>
      <c r="P16" s="267">
        <f>'DQO e Nitrificação'!$I$14</f>
        <v>10000</v>
      </c>
      <c r="Q16" s="267"/>
      <c r="R16" s="267"/>
      <c r="S16" s="88" t="s">
        <v>139</v>
      </c>
    </row>
    <row r="17" spans="8:27" ht="18.75" thickBot="1">
      <c r="H17" s="90" t="s">
        <v>174</v>
      </c>
      <c r="I17" s="91">
        <f>IF(($D$11="1"),($I$31*$P$23/(1+$I$31)), (IF(($D$11="2"),($I$31*$P$23*$Z$29/($Z$33*(1+$I$31))),"Erro")))</f>
        <v>2156.849728180895</v>
      </c>
      <c r="J17" s="91">
        <f>IF(($D$11="1"),($J$31*$Q$23/(1+$J$31)), (IF(($D$11="2"),($J$31*$Q$23*$Z$29/($Z$33*(1+$J$31))),"Erro")))</f>
        <v>2623.640739951029</v>
      </c>
      <c r="K17" s="91">
        <f>IF(($D$11="1"),($K$31*$R$23/(1+$K$31)), (IF(($D$11="2"),($K$31*$R$23*$Z$29/($Z$33*(1+$K$31))),"Erro")))</f>
        <v>3404.224352269744</v>
      </c>
      <c r="L17" s="50" t="s">
        <v>139</v>
      </c>
      <c r="O17" s="48" t="s">
        <v>121</v>
      </c>
      <c r="P17" s="92">
        <f>'DQO e Nitrificação'!I16</f>
        <v>0.68019867069028006</v>
      </c>
      <c r="Q17" s="93">
        <f>'DQO e Nitrificação'!$J$16</f>
        <v>0.53200711776246767</v>
      </c>
      <c r="R17" s="94">
        <f>'DQO e Nitrificação'!K16</f>
        <v>0.41971047140983336</v>
      </c>
      <c r="S17" s="50" t="s">
        <v>139</v>
      </c>
    </row>
    <row r="18" spans="8:27" ht="18.75" thickBot="1">
      <c r="H18" s="48" t="s">
        <v>175</v>
      </c>
      <c r="I18" s="95">
        <f>$D$3*$D$4*24/(1.6*$I$15*$I$16)</f>
        <v>0.90537006156061062</v>
      </c>
      <c r="J18" s="95">
        <f>$D$3*$D$4*24/(1.6*$J$15*$J$16)</f>
        <v>1.0477385536432766</v>
      </c>
      <c r="K18" s="95">
        <f>$D$3*$D$4*24/(1.6*$K$15*$K$16)</f>
        <v>1.1444858566003202</v>
      </c>
      <c r="L18" s="96" t="s">
        <v>157</v>
      </c>
      <c r="O18" s="97" t="s">
        <v>176</v>
      </c>
      <c r="P18" s="98">
        <f>IF(($D$3&lt;5),ROUND('DQO e Nitrificação'!I17,2),IF(($D$3&lt;50),ROUND('DQO e Nitrificação'!I17,1),ROUND('DQO e Nitrificação'!I17,0)))</f>
        <v>17919</v>
      </c>
      <c r="Q18" s="98">
        <f>IF(($D$3&lt;5),ROUND('DQO e Nitrificação'!J17,2),IF(($D$3&lt;50),ROUND('DQO e Nitrificação'!J17,1),ROUND('DQO e Nitrificação'!J17,0)))</f>
        <v>15485</v>
      </c>
      <c r="R18" s="98">
        <f>IF(($D$3&lt;5),ROUND('DQO e Nitrificação'!K17,2),IF(($D$3&lt;50),ROUND('DQO e Nitrificação'!K17,1),ROUND('DQO e Nitrificação'!K17,0)))</f>
        <v>13288</v>
      </c>
      <c r="S18" s="99" t="s">
        <v>171</v>
      </c>
      <c r="X18" s="100" t="s">
        <v>158</v>
      </c>
      <c r="Y18" s="101">
        <f>'DQO e Nitrificação'!$T$14</f>
        <v>20</v>
      </c>
      <c r="Z18" s="64" t="s">
        <v>159</v>
      </c>
    </row>
    <row r="19" spans="8:27" ht="18.75" thickBot="1">
      <c r="H19" s="55" t="s">
        <v>160</v>
      </c>
      <c r="I19" s="102">
        <f>IF($I$18&gt;1,IF($J$31&gt;2,((0.0486*LN($D$8*$D$4/100)+0.0707+(0.0525*LN($D$8*D4/100)-0.0409)*LN($I$18)-0.029*LN($I$18)-0.012)*'Constantes e coeficientes'!$B$33^($I$14-$J$14)),((0.0486*LN($D$8*$D$4/100)+0.0707+(0.0525*LN($D$8*D4/100)-0.0409)*LN($I$18)-0.0166*LN($I$18)-0.078))*'Constantes e coeficientes'!$B$33^($I$14-$J$14)),IF($I$18&gt;0.5,((0.0486*LN($D$8*$D$4/100)+0.0707+(0.0525*LN($D$8*D4/100)-0.0409)*LN($I$18))*'Constantes e coeficientes'!$B$33^($I$14-$J$14)),0.24*($I$18)*'Constantes e coeficientes'!$B$33^($I$14-$J$14)))</f>
        <v>0.21770715888975556</v>
      </c>
      <c r="J19" s="102">
        <f>IF($J$18&gt;1,IF($J$31&gt;2,(0.0486*LN($D$8*$D$4/100)+0.0707+(0.0525*LN($D$8*D4/100)-0.0409)*LN($J$18)-0.029*LN($J$18)-0.012),(0.0486*LN($D$8*$D$4/100)+0.0707+(0.0525*LN($D$8*D4/100)-0.0409)*LN($J$18)-0.0166*LN($J$18)-0.078)),IF($J$18&gt;0.5,(0.0486*LN($D$8*$D$4/100)+0.0707+(0.0525*LN($D$8*D4/100)-0.0409)*LN($J$18)),0.24*($J$18)))</f>
        <v>0.26444956354879401</v>
      </c>
      <c r="K19" s="102">
        <f>IF($K$18&gt;1,IF($J$31&gt;2,((0.0486*LN($D$8*$D$4/100)+0.0707+(0.0525*LN($D$8*D4/100)-0.0409)*LN($K$18)-0.029*LN($K$18)-0.012)*'Constantes e coeficientes'!$B$33^($K$14-$J$14)),((0.0486*LN($D$8*$D$4/100)+0.0707+(0.0525*LN($D$8*D4/100)-0.0409)*LN($K$18)-0.0166*LN($K$18)-0.078))*'Constantes e coeficientes'!$B$33^($K$14-$J$14)),IF($K$18&gt;0.5,((0.0486*LN($D$8*$D$4/100)+0.0707+(0.0525*LN($D$8*D4/100)-0.0409)*LN($K$18))*'Constantes e coeficientes'!$B$33^($K$14-$J$14)),0.24*($K$18)*'Constantes e coeficientes'!$B$33^($K$14-$J$14)))</f>
        <v>0.32142132487645148</v>
      </c>
      <c r="L19" s="57" t="s">
        <v>177</v>
      </c>
      <c r="O19" s="103" t="s">
        <v>122</v>
      </c>
      <c r="P19" s="104">
        <f>'DQO e Nitrificação'!I18</f>
        <v>4.9775074024044983</v>
      </c>
      <c r="Q19" s="104">
        <f>'DQO e Nitrificação'!J18</f>
        <v>4.3012585192188189</v>
      </c>
      <c r="R19" s="104">
        <f>'DQO e Nitrificação'!K18</f>
        <v>3.6909990033961746</v>
      </c>
      <c r="S19" s="105" t="s">
        <v>123</v>
      </c>
    </row>
    <row r="20" spans="8:27" ht="18.75" thickBot="1">
      <c r="H20" s="83" t="s">
        <v>178</v>
      </c>
      <c r="I20" s="84">
        <f>$I$19*$I$15*$I$16</f>
        <v>7790971.0598000204</v>
      </c>
      <c r="J20" s="84">
        <f>$J$19*$J$15*$J$16</f>
        <v>8177770.9039979884</v>
      </c>
      <c r="K20" s="84">
        <f>$K$19*$K$15*$K$16</f>
        <v>9099326.8863381371</v>
      </c>
      <c r="L20" s="87" t="s">
        <v>156</v>
      </c>
      <c r="O20" s="48" t="s">
        <v>124</v>
      </c>
      <c r="P20" s="106">
        <f>'DQO e Nitrificação'!I19</f>
        <v>0.25267312897248423</v>
      </c>
      <c r="Q20" s="107">
        <f>'DQO e Nitrificação'!$J$19</f>
        <v>0.29424352664241382</v>
      </c>
      <c r="R20" s="108">
        <f>'DQO e Nitrificação'!K19</f>
        <v>0.36357375982714624</v>
      </c>
      <c r="S20" s="50" t="s">
        <v>139</v>
      </c>
      <c r="X20" s="109" t="s">
        <v>161</v>
      </c>
      <c r="Y20" s="110">
        <f>ROUNDUP(($Z$8*1000/$Y$18),0)</f>
        <v>178925</v>
      </c>
      <c r="Z20" s="111" t="s">
        <v>162</v>
      </c>
    </row>
    <row r="21" spans="8:27" ht="18.75" thickBot="1">
      <c r="H21" s="83" t="s">
        <v>179</v>
      </c>
      <c r="I21" s="112">
        <f>0.0714*$F$15/(24*$D$3)</f>
        <v>1.9278000000000002</v>
      </c>
      <c r="J21" s="112">
        <f>0.0714*$F$15/(24*$D$3)</f>
        <v>1.9278000000000002</v>
      </c>
      <c r="K21" s="112">
        <f>0.0714*$F$15/(24*$D$3)</f>
        <v>1.9278000000000002</v>
      </c>
      <c r="L21" s="113" t="s">
        <v>180</v>
      </c>
      <c r="O21" s="114" t="s">
        <v>181</v>
      </c>
      <c r="P21" s="115">
        <f>'DQO e Nitrificação'!I20</f>
        <v>100.17386854883235</v>
      </c>
      <c r="Q21" s="115">
        <f>'DQO e Nitrificação'!$J$20</f>
        <v>98.791966067147825</v>
      </c>
      <c r="R21" s="116">
        <f>'DQO e Nitrificação'!K20</f>
        <v>97.420516730626915</v>
      </c>
      <c r="S21" s="117" t="s">
        <v>139</v>
      </c>
    </row>
    <row r="22" spans="8:27" ht="18.75" thickBot="1">
      <c r="H22" s="118" t="s">
        <v>182</v>
      </c>
      <c r="I22" s="119">
        <f>2.86*$F$15/(24*1000)</f>
        <v>277.99200000000002</v>
      </c>
      <c r="J22" s="119">
        <f>2.86*$F$15/(24*1000)</f>
        <v>277.99200000000002</v>
      </c>
      <c r="K22" s="119">
        <f>2.86*$F$15/(24*1000)</f>
        <v>277.99200000000002</v>
      </c>
      <c r="L22" s="120" t="s">
        <v>128</v>
      </c>
      <c r="O22" s="121" t="s">
        <v>125</v>
      </c>
      <c r="P22" s="258">
        <v>9</v>
      </c>
      <c r="Q22" s="259"/>
      <c r="R22" s="260"/>
      <c r="S22" s="122" t="s">
        <v>139</v>
      </c>
    </row>
    <row r="23" spans="8:27" ht="18.75" thickBot="1">
      <c r="H23" s="123" t="s">
        <v>163</v>
      </c>
      <c r="I23" s="124">
        <f>$D$5-$P$20-0.12*($P$16+$P$21+$P$23)*$P$18/($P$15*24*$D$3)</f>
        <v>34.576428014487512</v>
      </c>
      <c r="J23" s="124">
        <f>$D$5-$Q$20-0.12*($P$16+$Q$21+$Q$23)*$Q$18/($P$15*24*$D$3)</f>
        <v>35.582254654441492</v>
      </c>
      <c r="K23" s="124">
        <f>$D$5-$R$20-0.12*($P$16+$R$21+$R$23)*$R$18/($P$15*24*$D$3)</f>
        <v>36.458366908135723</v>
      </c>
      <c r="L23" s="125" t="s">
        <v>139</v>
      </c>
      <c r="O23" s="126" t="s">
        <v>183</v>
      </c>
      <c r="P23" s="127">
        <f>'DQO e Nitrificação'!I22</f>
        <v>2160.0758831819635</v>
      </c>
      <c r="Q23" s="127">
        <f>'DQO e Nitrificação'!$J$22</f>
        <v>2627.5651077841735</v>
      </c>
      <c r="R23" s="128">
        <f>'DQO e Nitrificação'!K22</f>
        <v>3196.2340266169053</v>
      </c>
      <c r="S23" s="126" t="s">
        <v>139</v>
      </c>
    </row>
    <row r="24" spans="8:27" ht="18.75" thickBot="1">
      <c r="H24" s="129" t="s">
        <v>184</v>
      </c>
      <c r="I24" s="130">
        <f>(1.0024*(($I$16+$I$17)/1000)^1.644*$I$14^-0.206)/1000</f>
        <v>3.4780382820899944E-2</v>
      </c>
      <c r="J24" s="130">
        <f>(1.0024*(($J$16+$J$17)/1000)^1.644*$J$14^-0.206)/1000</f>
        <v>3.4876361843297406E-2</v>
      </c>
      <c r="K24" s="130">
        <f>(1.0024*(($K$16+$K$17)/1000)^1.644*$K$14^-0.206)/1000</f>
        <v>3.981963721236257E-2</v>
      </c>
      <c r="L24" s="125" t="s">
        <v>164</v>
      </c>
      <c r="O24" s="129" t="s">
        <v>185</v>
      </c>
      <c r="P24" s="131">
        <f>$P$16+P21+P23</f>
        <v>12260.249751730797</v>
      </c>
      <c r="Q24" s="131">
        <f t="shared" ref="Q24:R24" si="0">$P$16+Q21+Q23</f>
        <v>12726.357073851323</v>
      </c>
      <c r="R24" s="131">
        <f t="shared" si="0"/>
        <v>13293.654543347531</v>
      </c>
      <c r="S24" s="88" t="s">
        <v>139</v>
      </c>
    </row>
    <row r="25" spans="8:27" ht="18.75" thickBot="1">
      <c r="H25" s="71" t="s">
        <v>186</v>
      </c>
      <c r="I25" s="132">
        <f>$D$10^2*$I$15*$I$24</f>
        <v>60331.99974257101</v>
      </c>
      <c r="J25" s="132">
        <f>$D$10^2*$J$15*$J$24</f>
        <v>52277.852832286961</v>
      </c>
      <c r="K25" s="132">
        <f>$D$10^2*$K$15*$K$24</f>
        <v>51226.848323862498</v>
      </c>
      <c r="L25" s="120" t="s">
        <v>165</v>
      </c>
      <c r="O25" s="133" t="s">
        <v>127</v>
      </c>
      <c r="P25" s="106">
        <f>'DQO e Nitrificação'!I24</f>
        <v>1728.8580395907486</v>
      </c>
      <c r="Q25" s="106">
        <f>'DQO e Nitrificação'!J24</f>
        <v>1773.5384987306315</v>
      </c>
      <c r="R25" s="108">
        <f>'DQO e Nitrificação'!K24</f>
        <v>1813.7855133705464</v>
      </c>
      <c r="S25" s="134" t="s">
        <v>128</v>
      </c>
    </row>
    <row r="26" spans="8:27" ht="19.5" thickBot="1">
      <c r="H26" s="71" t="s">
        <v>187</v>
      </c>
      <c r="I26" s="132">
        <f>I25/I15</f>
        <v>16.83370528531557</v>
      </c>
      <c r="J26" s="132">
        <f>J25/J15</f>
        <v>16.880159132155946</v>
      </c>
      <c r="K26" s="132">
        <f>K25/K15</f>
        <v>19.272704410783483</v>
      </c>
      <c r="L26" s="120" t="s">
        <v>188</v>
      </c>
      <c r="O26" s="134" t="s">
        <v>189</v>
      </c>
      <c r="P26" s="107">
        <f>'DQO e Nitrificação'!I25</f>
        <v>312.15368255711559</v>
      </c>
      <c r="Q26" s="106">
        <f>'DQO e Nitrificação'!$J$25</f>
        <v>311.86492864444187</v>
      </c>
      <c r="R26" s="108">
        <f>'DQO e Nitrificação'!K25</f>
        <v>311.09874502447593</v>
      </c>
      <c r="S26" s="134" t="s">
        <v>128</v>
      </c>
    </row>
    <row r="27" spans="8:27" ht="18.75">
      <c r="O27" s="135" t="s">
        <v>190</v>
      </c>
      <c r="P27" s="136">
        <f>($P$25+$P$26-$I$22)*100*0.082*($I$14+273)/(0.21*1*28.84*'DQO e Nitrificação'!$D$8*'DQO e Nitrificação'!$D$9)</f>
        <v>33483.503858091099</v>
      </c>
      <c r="Q27" s="136">
        <f>($Q$25+$Q$26-$J$22)*100*0.082*($I$14+273)/(0.21*1*28.84*'DQO e Nitrificação'!$D$8*'DQO e Nitrificação'!$D$9)</f>
        <v>34326.596997986126</v>
      </c>
      <c r="R27" s="136">
        <f>($R$25+$R$26-$K$22)*100*0.082*($I$14+273)/(0.21*1*28.84*'DQO e Nitrificação'!$D$8*'DQO e Nitrificação'!$D$9)</f>
        <v>35076.422165095755</v>
      </c>
      <c r="S27" s="135" t="s">
        <v>130</v>
      </c>
      <c r="Y27" s="137" t="s">
        <v>191</v>
      </c>
    </row>
    <row r="28" spans="8:27" ht="19.5" thickBot="1">
      <c r="O28" s="138" t="s">
        <v>192</v>
      </c>
      <c r="P28" s="139">
        <f>P27/P18</f>
        <v>1.8686033739656844</v>
      </c>
      <c r="Q28" s="139">
        <f>Q27/Q18</f>
        <v>2.2167644170478611</v>
      </c>
      <c r="R28" s="139">
        <f>R27/R18</f>
        <v>2.6397066650433287</v>
      </c>
      <c r="S28" s="140" t="s">
        <v>133</v>
      </c>
    </row>
    <row r="29" spans="8:27" ht="18.75" thickBot="1">
      <c r="O29" s="141" t="s">
        <v>134</v>
      </c>
      <c r="P29" s="142">
        <f>'DQO e Nitrificação'!I28</f>
        <v>-4.5714129185158825</v>
      </c>
      <c r="Q29" s="143">
        <f>'DQO e Nitrificação'!$J$28</f>
        <v>-4.5650861213339891</v>
      </c>
      <c r="R29" s="144">
        <f>'DQO e Nitrificação'!K28</f>
        <v>-4.5549323002823865</v>
      </c>
      <c r="S29" s="145" t="s">
        <v>180</v>
      </c>
      <c r="Y29" s="146" t="s">
        <v>166</v>
      </c>
      <c r="Z29" s="147">
        <f>$Q$18/$P$15</f>
        <v>516.16666666666663</v>
      </c>
      <c r="AA29" s="148" t="s">
        <v>167</v>
      </c>
    </row>
    <row r="30" spans="8:27" ht="19.5" thickBot="1">
      <c r="H30" s="149" t="s">
        <v>168</v>
      </c>
      <c r="I30" s="149" t="s">
        <v>169</v>
      </c>
      <c r="J30" s="149" t="s">
        <v>5</v>
      </c>
      <c r="K30" s="149" t="s">
        <v>6</v>
      </c>
      <c r="Y30" s="150" t="s">
        <v>185</v>
      </c>
      <c r="Z30" s="151">
        <f>$P$16+$Q$21+$Q$23</f>
        <v>12726.357073851323</v>
      </c>
      <c r="AA30" s="152" t="s">
        <v>139</v>
      </c>
    </row>
    <row r="31" spans="8:27" ht="16.5" thickBot="1">
      <c r="H31" s="149" t="s">
        <v>86</v>
      </c>
      <c r="I31" s="149">
        <f>ROUNDUP(($I$23/$P$22)-1,0)</f>
        <v>3</v>
      </c>
      <c r="J31" s="153">
        <f>ROUNDUP(($J$23/$P$22)-1,0)</f>
        <v>3</v>
      </c>
      <c r="K31" s="149">
        <f>ROUNDUP(($K$23/$P$22)-1,0)</f>
        <v>4</v>
      </c>
      <c r="Y31" s="137" t="s">
        <v>193</v>
      </c>
    </row>
    <row r="32" spans="8:27" ht="15.75" thickBot="1"/>
    <row r="33" spans="8:27" ht="19.5" thickBot="1">
      <c r="Y33" s="154" t="s">
        <v>194</v>
      </c>
      <c r="Z33" s="155">
        <f>(($Z$29/24)*$J$31*$D$3/($D$3*(1+$J$31)-($Z$29/24)))*24</f>
        <v>387.70405065822172</v>
      </c>
      <c r="AA33" s="156" t="s">
        <v>167</v>
      </c>
    </row>
    <row r="34" spans="8:27" ht="19.5" thickBot="1">
      <c r="Y34" s="150" t="s">
        <v>185</v>
      </c>
      <c r="Z34" s="151">
        <f>Z30*Z29/Z33</f>
        <v>16943.133037860327</v>
      </c>
      <c r="AA34" s="152" t="s">
        <v>139</v>
      </c>
    </row>
    <row r="35" spans="8:27" ht="26.25">
      <c r="H35" s="302" t="s">
        <v>197</v>
      </c>
      <c r="I35" s="303"/>
      <c r="J35" s="303"/>
      <c r="K35" s="303"/>
      <c r="L35" s="303"/>
      <c r="M35" s="303"/>
      <c r="N35" s="304"/>
    </row>
  </sheetData>
  <sheetProtection algorithmName="SHA-512" hashValue="WM2gnhRpr0kyDTn9lVConTbYoTI+LQ2xWyeiLUyvWHwLp8Jtzb4PpqnPFTLvou6oFj0laRgDxC6RZf3h7JsgTw==" saltValue="DFozx1nQwYJ01RFAfDI4og==" spinCount="100000" sheet="1" selectLockedCells="1"/>
  <mergeCells count="15">
    <mergeCell ref="H35:N35"/>
    <mergeCell ref="C11:C12"/>
    <mergeCell ref="D11:D12"/>
    <mergeCell ref="E11:F11"/>
    <mergeCell ref="E12:F12"/>
    <mergeCell ref="P15:R15"/>
    <mergeCell ref="P14:R14"/>
    <mergeCell ref="P22:R22"/>
    <mergeCell ref="K5:N5"/>
    <mergeCell ref="R5:S5"/>
    <mergeCell ref="O10:S10"/>
    <mergeCell ref="H10:L10"/>
    <mergeCell ref="K6:N6"/>
    <mergeCell ref="R6:S6"/>
    <mergeCell ref="P16:R16"/>
  </mergeCells>
  <conditionalFormatting sqref="O6">
    <cfRule type="cellIs" dxfId="4" priority="9" operator="lessThan">
      <formula>0</formula>
    </cfRule>
  </conditionalFormatting>
  <conditionalFormatting sqref="P6">
    <cfRule type="cellIs" dxfId="3" priority="8" operator="lessThan">
      <formula>0</formula>
    </cfRule>
  </conditionalFormatting>
  <conditionalFormatting sqref="Q6">
    <cfRule type="cellIs" dxfId="2" priority="7" operator="lessThan">
      <formula>0</formula>
    </cfRule>
  </conditionalFormatting>
  <conditionalFormatting sqref="I26:K26">
    <cfRule type="cellIs" dxfId="1" priority="1" operator="notBetween">
      <formula>14</formula>
      <formula>20</formula>
    </cfRule>
  </conditionalFormatting>
  <conditionalFormatting sqref="I20:K20">
    <cfRule type="cellIs" dxfId="0" priority="16" operator="lessThan">
      <formula>$F$15</formula>
    </cfRule>
  </conditionalFormatting>
  <pageMargins left="0.511811024" right="0.511811024" top="0.78740157499999996" bottom="0.78740157499999996" header="0.31496062000000002" footer="0.3149606200000000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Constantes e coeficientes</vt:lpstr>
      <vt:lpstr>Equações</vt:lpstr>
      <vt:lpstr>DQO e Nitrificação</vt:lpstr>
      <vt:lpstr>Desnitrificação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Carlos Mierzwa</dc:creator>
  <cp:keywords/>
  <dc:description/>
  <cp:lastModifiedBy>José Carlos Mierzwa</cp:lastModifiedBy>
  <cp:revision/>
  <dcterms:created xsi:type="dcterms:W3CDTF">2015-08-24T23:23:28Z</dcterms:created>
  <dcterms:modified xsi:type="dcterms:W3CDTF">2018-05-15T23:05:18Z</dcterms:modified>
  <cp:category/>
  <cp:contentStatus/>
</cp:coreProperties>
</file>