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ana-de-acucar\fator_forma\"/>
    </mc:Choice>
  </mc:AlternateContent>
  <bookViews>
    <workbookView xWindow="0" yWindow="0" windowWidth="28800" windowHeight="11910"/>
  </bookViews>
  <sheets>
    <sheet name="Resultados" sheetId="9" r:id="rId1"/>
    <sheet name="Grupo1" sheetId="1" r:id="rId2"/>
    <sheet name="Grupo2" sheetId="7" r:id="rId3"/>
    <sheet name="Grupo3" sheetId="5" r:id="rId4"/>
    <sheet name="Grupo4" sheetId="8" r:id="rId5"/>
    <sheet name="Grupo5" sheetId="6" r:id="rId6"/>
    <sheet name="Grupo6" sheetId="4" r:id="rId7"/>
  </sheets>
  <calcPr calcId="162913"/>
</workbook>
</file>

<file path=xl/calcChain.xml><?xml version="1.0" encoding="utf-8"?>
<calcChain xmlns="http://schemas.openxmlformats.org/spreadsheetml/2006/main">
  <c r="H5" i="9" l="1"/>
  <c r="H6" i="9"/>
  <c r="H7" i="9"/>
  <c r="H8" i="9"/>
  <c r="H9" i="9"/>
  <c r="H10" i="9"/>
  <c r="H11" i="9"/>
  <c r="H12" i="9"/>
  <c r="H13" i="9"/>
  <c r="H14" i="9"/>
  <c r="H15" i="9"/>
  <c r="H4" i="9"/>
  <c r="J17" i="4"/>
  <c r="J16" i="4"/>
  <c r="J7" i="4"/>
  <c r="J8" i="4"/>
  <c r="J9" i="4"/>
  <c r="J10" i="4"/>
  <c r="J11" i="4"/>
  <c r="J12" i="4"/>
  <c r="J13" i="4"/>
  <c r="J14" i="4"/>
  <c r="J15" i="4"/>
  <c r="J6" i="4"/>
  <c r="I7" i="4"/>
  <c r="I8" i="4"/>
  <c r="I9" i="4"/>
  <c r="I10" i="4"/>
  <c r="I11" i="4"/>
  <c r="I12" i="4"/>
  <c r="I13" i="4"/>
  <c r="I14" i="4"/>
  <c r="I15" i="4"/>
  <c r="I6" i="4"/>
  <c r="G5" i="9"/>
  <c r="G6" i="9"/>
  <c r="G7" i="9"/>
  <c r="G8" i="9"/>
  <c r="G9" i="9"/>
  <c r="G10" i="9"/>
  <c r="G11" i="9"/>
  <c r="G12" i="9"/>
  <c r="G13" i="9"/>
  <c r="G14" i="9"/>
  <c r="G15" i="9"/>
  <c r="G4" i="9"/>
  <c r="F14" i="9"/>
  <c r="F15" i="9"/>
  <c r="G16" i="8"/>
  <c r="G15" i="8"/>
  <c r="F5" i="9"/>
  <c r="F6" i="9"/>
  <c r="F7" i="9"/>
  <c r="F8" i="9"/>
  <c r="F9" i="9"/>
  <c r="F10" i="9"/>
  <c r="F11" i="9"/>
  <c r="F12" i="9"/>
  <c r="F13" i="9"/>
  <c r="F4" i="9"/>
  <c r="E5" i="9"/>
  <c r="E6" i="9"/>
  <c r="E7" i="9"/>
  <c r="E8" i="9"/>
  <c r="E9" i="9"/>
  <c r="E10" i="9"/>
  <c r="E11" i="9"/>
  <c r="E12" i="9"/>
  <c r="E13" i="9"/>
  <c r="E14" i="9"/>
  <c r="E15" i="9"/>
  <c r="E4" i="9"/>
  <c r="F14" i="5"/>
  <c r="F13" i="5"/>
  <c r="F4" i="5"/>
  <c r="F5" i="5"/>
  <c r="F6" i="5"/>
  <c r="F7" i="5"/>
  <c r="F8" i="5"/>
  <c r="F9" i="5"/>
  <c r="F10" i="5"/>
  <c r="F11" i="5"/>
  <c r="F12" i="5"/>
  <c r="F3" i="5"/>
  <c r="E4" i="5"/>
  <c r="E5" i="5"/>
  <c r="E6" i="5"/>
  <c r="E7" i="5"/>
  <c r="E8" i="5"/>
  <c r="E9" i="5"/>
  <c r="E10" i="5"/>
  <c r="E11" i="5"/>
  <c r="E12" i="5"/>
  <c r="E3" i="5"/>
  <c r="D5" i="9"/>
  <c r="D6" i="9"/>
  <c r="D7" i="9"/>
  <c r="D8" i="9"/>
  <c r="D9" i="9"/>
  <c r="D10" i="9"/>
  <c r="D11" i="9"/>
  <c r="D12" i="9"/>
  <c r="D13" i="9"/>
  <c r="D14" i="9"/>
  <c r="D15" i="9"/>
  <c r="D4" i="9"/>
  <c r="C14" i="9"/>
  <c r="C15" i="9"/>
  <c r="C5" i="9"/>
  <c r="C6" i="9"/>
  <c r="C7" i="9"/>
  <c r="C8" i="9"/>
  <c r="C9" i="9"/>
  <c r="C10" i="9"/>
  <c r="C11" i="9"/>
  <c r="C12" i="9"/>
  <c r="C13" i="9"/>
  <c r="C4" i="9"/>
  <c r="C3" i="9"/>
  <c r="C18" i="8"/>
  <c r="C17" i="8"/>
  <c r="C14" i="8"/>
  <c r="E14" i="8" s="1"/>
  <c r="G14" i="8" s="1"/>
  <c r="C13" i="8"/>
  <c r="E13" i="8" s="1"/>
  <c r="G13" i="8" s="1"/>
  <c r="C12" i="8"/>
  <c r="E12" i="8" s="1"/>
  <c r="G12" i="8" s="1"/>
  <c r="C11" i="8"/>
  <c r="E11" i="8" s="1"/>
  <c r="G11" i="8" s="1"/>
  <c r="C10" i="8"/>
  <c r="E10" i="8" s="1"/>
  <c r="G10" i="8" s="1"/>
  <c r="E9" i="8"/>
  <c r="G9" i="8" s="1"/>
  <c r="C9" i="8"/>
  <c r="E8" i="8"/>
  <c r="G8" i="8" s="1"/>
  <c r="C8" i="8"/>
  <c r="C7" i="8"/>
  <c r="E7" i="8" s="1"/>
  <c r="G7" i="8" s="1"/>
  <c r="C6" i="8"/>
  <c r="E6" i="8" s="1"/>
  <c r="G6" i="8" s="1"/>
  <c r="C5" i="8"/>
  <c r="E5" i="8" s="1"/>
  <c r="G5" i="8" l="1"/>
  <c r="B18" i="8"/>
  <c r="B17" i="8"/>
  <c r="D19" i="8" s="1"/>
  <c r="D18" i="8" l="1"/>
  <c r="D17" i="8"/>
  <c r="G15" i="7" l="1"/>
  <c r="D15" i="7"/>
  <c r="C15" i="7"/>
  <c r="G14" i="7"/>
  <c r="D14" i="7"/>
  <c r="C14" i="7"/>
  <c r="E12" i="7"/>
  <c r="I12" i="7" s="1"/>
  <c r="E11" i="7"/>
  <c r="I11" i="7" s="1"/>
  <c r="E10" i="7"/>
  <c r="I10" i="7" s="1"/>
  <c r="E9" i="7"/>
  <c r="I9" i="7" s="1"/>
  <c r="E8" i="7"/>
  <c r="I8" i="7" s="1"/>
  <c r="E7" i="7"/>
  <c r="I7" i="7" s="1"/>
  <c r="E6" i="7"/>
  <c r="I6" i="7" s="1"/>
  <c r="E5" i="7"/>
  <c r="I5" i="7" s="1"/>
  <c r="E4" i="7"/>
  <c r="I4" i="7" s="1"/>
  <c r="E3" i="7"/>
  <c r="E15" i="7" s="1"/>
  <c r="I3" i="7" l="1"/>
  <c r="E14" i="7"/>
  <c r="I15" i="7" l="1"/>
  <c r="I14" i="7"/>
  <c r="C16" i="6"/>
  <c r="B16" i="6"/>
  <c r="D15" i="6"/>
  <c r="C15" i="6"/>
  <c r="B15" i="6"/>
  <c r="D14" i="6"/>
  <c r="F14" i="6" s="1"/>
  <c r="D13" i="6"/>
  <c r="F13" i="6" s="1"/>
  <c r="D12" i="6"/>
  <c r="F12" i="6" s="1"/>
  <c r="E11" i="6"/>
  <c r="F11" i="6" s="1"/>
  <c r="D11" i="6"/>
  <c r="E10" i="6"/>
  <c r="D10" i="6"/>
  <c r="F10" i="6" s="1"/>
  <c r="E9" i="6"/>
  <c r="E16" i="6" s="1"/>
  <c r="D9" i="6"/>
  <c r="F8" i="6"/>
  <c r="D8" i="6"/>
  <c r="F7" i="6"/>
  <c r="D7" i="6"/>
  <c r="D6" i="6"/>
  <c r="F6" i="6" s="1"/>
  <c r="F5" i="6"/>
  <c r="D5" i="6"/>
  <c r="D16" i="6" s="1"/>
  <c r="F9" i="6" l="1"/>
  <c r="F16" i="6" s="1"/>
  <c r="E15" i="6"/>
  <c r="F15" i="6" l="1"/>
  <c r="B13" i="5"/>
  <c r="C13" i="5"/>
  <c r="D13" i="5"/>
  <c r="B14" i="5"/>
  <c r="C14" i="5"/>
  <c r="D14" i="5"/>
  <c r="F17" i="4" l="1"/>
  <c r="D17" i="4"/>
  <c r="C17" i="4"/>
  <c r="B17" i="4"/>
  <c r="F16" i="4"/>
  <c r="D16" i="4"/>
  <c r="C16" i="4"/>
  <c r="B16" i="4"/>
  <c r="E15" i="4"/>
  <c r="G15" i="4" s="1"/>
  <c r="G14" i="4"/>
  <c r="E14" i="4"/>
  <c r="E13" i="4"/>
  <c r="G13" i="4" s="1"/>
  <c r="E12" i="4"/>
  <c r="G12" i="4" s="1"/>
  <c r="E11" i="4"/>
  <c r="G11" i="4" s="1"/>
  <c r="G10" i="4"/>
  <c r="E10" i="4"/>
  <c r="E9" i="4"/>
  <c r="G9" i="4" s="1"/>
  <c r="E8" i="4"/>
  <c r="G8" i="4" s="1"/>
  <c r="E7" i="4"/>
  <c r="E17" i="4" s="1"/>
  <c r="G6" i="4"/>
  <c r="E6" i="4"/>
  <c r="E16" i="4" s="1"/>
  <c r="G16" i="4" s="1"/>
  <c r="G7" i="4" l="1"/>
  <c r="E19" i="1" l="1"/>
  <c r="F19" i="1"/>
  <c r="G19" i="1"/>
  <c r="D19" i="1"/>
  <c r="E18" i="1"/>
  <c r="G18" i="1"/>
  <c r="D18" i="1"/>
  <c r="H11" i="1"/>
  <c r="H8" i="1"/>
  <c r="F10" i="1"/>
  <c r="H10" i="1" s="1"/>
  <c r="F11" i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9" i="1"/>
  <c r="H9" i="1" s="1"/>
  <c r="H19" i="1" s="1"/>
  <c r="F8" i="1"/>
  <c r="F18" i="1" s="1"/>
  <c r="H18" i="1" l="1"/>
</calcChain>
</file>

<file path=xl/sharedStrings.xml><?xml version="1.0" encoding="utf-8"?>
<sst xmlns="http://schemas.openxmlformats.org/spreadsheetml/2006/main" count="92" uniqueCount="76">
  <si>
    <t>Nomes</t>
  </si>
  <si>
    <t>Jadiel A. Silva</t>
  </si>
  <si>
    <t>Luana M. Borges</t>
  </si>
  <si>
    <t>Murilo P. Ferreira</t>
  </si>
  <si>
    <t>Stella A. Collegari</t>
  </si>
  <si>
    <t>Tiago G. Casaroto</t>
  </si>
  <si>
    <t>VG3 energia tipo 1</t>
  </si>
  <si>
    <t>Folha</t>
  </si>
  <si>
    <t>Largura (cm)</t>
  </si>
  <si>
    <t>Comp. (cm)</t>
  </si>
  <si>
    <t>AF calculado (cm²)</t>
  </si>
  <si>
    <t>AF equipamento (cm²)</t>
  </si>
  <si>
    <t>Fator Forma</t>
  </si>
  <si>
    <t>MEDIA</t>
  </si>
  <si>
    <t>DESV. PADRAO</t>
  </si>
  <si>
    <t>AF= ÁREA FOLIAR</t>
  </si>
  <si>
    <t>Variedade Cana</t>
  </si>
  <si>
    <t xml:space="preserve">GRUPO 1 </t>
  </si>
  <si>
    <t>Grupo 6 - Angelo Canassa, Matheus Nagalli, Orlando Lucato, Tamires Casagrande e Vitor Teixeira</t>
  </si>
  <si>
    <t>Avaliações área foliar variedade CTC 17</t>
  </si>
  <si>
    <t>Comprimento medido (cm)</t>
  </si>
  <si>
    <t>Largura medida (cm)</t>
  </si>
  <si>
    <t>Fator forma</t>
  </si>
  <si>
    <t>Área calculada (cm²)</t>
  </si>
  <si>
    <t>Área dada máquna (cm²)</t>
  </si>
  <si>
    <t>Desvio padrão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</si>
  <si>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</si>
  <si>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</si>
  <si>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</si>
  <si>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</si>
  <si>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</si>
  <si>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</si>
  <si>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</si>
  <si>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</si>
  <si>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</si>
  <si>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</si>
  <si>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Média</t>
  </si>
  <si>
    <t>Área (cm²)</t>
  </si>
  <si>
    <t>Largura(cm)</t>
  </si>
  <si>
    <t>Comprimento(cm)</t>
  </si>
  <si>
    <t>Folhas</t>
  </si>
  <si>
    <t>Variedade analisada: CTC9005</t>
  </si>
  <si>
    <t>Grupo 5: Alexandre, Júlia, Letícia, Orlando e Stefany</t>
  </si>
  <si>
    <t>"Cana energia" - VG1126</t>
  </si>
  <si>
    <t>Amostra</t>
  </si>
  <si>
    <t>Larg. (cm)</t>
  </si>
  <si>
    <t>IAF</t>
  </si>
  <si>
    <t>IAF medido</t>
  </si>
  <si>
    <t>DV</t>
  </si>
  <si>
    <t>Variedade</t>
  </si>
  <si>
    <t>CTC 04</t>
  </si>
  <si>
    <t>Folha Retangular</t>
  </si>
  <si>
    <t>Aparelho</t>
  </si>
  <si>
    <t>Fator forma (f)</t>
  </si>
  <si>
    <t>DesvPadrão</t>
  </si>
  <si>
    <t>Larissa Bacega Sampaio, Larissa Helena Visioli, Mariane Mariana Emanuelle Andrade, Thaís Helena Godoy Sanches</t>
  </si>
  <si>
    <t>CTC - 9004</t>
  </si>
  <si>
    <t>Planta</t>
  </si>
  <si>
    <t>Comprimento (m)</t>
  </si>
  <si>
    <t>Comprimento (cm)</t>
  </si>
  <si>
    <t>Área - Calculada</t>
  </si>
  <si>
    <t>Área - Aparelho</t>
  </si>
  <si>
    <t>Coeficiente de forma</t>
  </si>
  <si>
    <t>Área</t>
  </si>
  <si>
    <t>Coeficiente de forma (MédiaIAF/MédiaÁrea)</t>
  </si>
  <si>
    <t>Grupo 1</t>
  </si>
  <si>
    <t>CTC 4</t>
  </si>
  <si>
    <t>Grupo 2</t>
  </si>
  <si>
    <t>CTC9005</t>
  </si>
  <si>
    <t>Grupo 3</t>
  </si>
  <si>
    <t>Grupo 4</t>
  </si>
  <si>
    <t>Grupo 5</t>
  </si>
  <si>
    <t>Grupo 6</t>
  </si>
  <si>
    <t>CTC9004</t>
  </si>
  <si>
    <t>Cana energia - VG1126</t>
  </si>
  <si>
    <t>CTC17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</si>
</sst>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9" xfId="0" applyFont="1" applyBorder="1"/>
    <xf numFmtId="0" fontId="1" fillId="0" borderId="0" xfId="0" applyFont="1"/>
    <xf numFmtId="0" fontId="0" fillId="0" borderId="0" xfId="0" applyAlignment="1">
      <alignment horizontal="center"/>
    </xf>
    <xf numFmtId="0" fontId="1" fillId="0" borderId="4" xfId="0" applyFont="1" applyBorder="1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3" xfId="0" applyNumberFormat="1" applyBorder="1"/>
    <xf numFmtId="2" fontId="0" fillId="0" borderId="14" xfId="0" applyNumberFormat="1" applyBorder="1"/>
    <xf numFmtId="0" fontId="1" fillId="0" borderId="15" xfId="0" applyFont="1" applyBorder="1" applyAlignment="1">
      <alignment horizontal="right"/>
    </xf>
    <xf numFmtId="2" fontId="0" fillId="0" borderId="16" xfId="0" applyNumberFormat="1" applyBorder="1"/>
    <xf numFmtId="0" fontId="0" fillId="0" borderId="17" xfId="0" applyBorder="1"/>
    <xf numFmtId="2" fontId="0" fillId="0" borderId="17" xfId="0" applyNumberFormat="1" applyBorder="1"/>
    <xf numFmtId="0" fontId="1" fillId="0" borderId="18" xfId="0" applyFont="1" applyBorder="1" applyAlignment="1">
      <alignment horizontal="right"/>
    </xf>
    <xf numFmtId="2" fontId="0" fillId="0" borderId="19" xfId="0" applyNumberFormat="1" applyBorder="1"/>
    <xf numFmtId="2" fontId="0" fillId="0" borderId="20" xfId="0" applyNumberFormat="1" applyBorder="1"/>
    <xf numFmtId="0" fontId="0" fillId="0" borderId="20" xfId="0" applyBorder="1"/>
    <xf numFmtId="0" fontId="0" fillId="0" borderId="21" xfId="0" applyBorder="1"/>
    <xf numFmtId="2" fontId="0" fillId="0" borderId="22" xfId="0" applyNumberFormat="1" applyBorder="1"/>
    <xf numFmtId="2" fontId="0" fillId="0" borderId="9" xfId="0" applyNumberFormat="1" applyBorder="1"/>
    <xf numFmtId="0" fontId="0" fillId="0" borderId="9" xfId="0" applyBorder="1"/>
    <xf numFmtId="0" fontId="0" fillId="0" borderId="23" xfId="0" applyBorder="1"/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0" fillId="4" borderId="0" xfId="0" applyFill="1"/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3" xfId="0" applyFont="1" applyBorder="1" applyAlignment="1">
      <alignment horizontal="left"/>
    </xf>
    <xf numFmtId="2" fontId="0" fillId="0" borderId="23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left"/>
    </xf>
    <xf numFmtId="166" fontId="0" fillId="0" borderId="23" xfId="0" applyNumberFormat="1" applyBorder="1" applyAlignment="1">
      <alignment horizontal="center"/>
    </xf>
    <xf numFmtId="0" fontId="0" fillId="0" borderId="24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164" fontId="0" fillId="0" borderId="23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>
      <selection activeCell="H20" sqref="H20"/>
    </sheetView>
  </sheetViews>
  <sheetFormatPr defaultRowHeight="15" x14ac:dyDescent="0.25"/>
  <cols>
    <col min="2" max="2" width="14.28515625" bestFit="1" customWidth="1"/>
    <col min="3" max="6" width="18.7109375" customWidth="1"/>
    <col min="7" max="7" width="20.7109375" customWidth="1"/>
    <col min="8" max="8" width="18.7109375" customWidth="1"/>
  </cols>
  <sheetData>
    <row r="2" spans="2:8" x14ac:dyDescent="0.25">
      <c r="B2" s="6"/>
      <c r="C2" s="72" t="s">
        <v>65</v>
      </c>
      <c r="D2" s="19" t="s">
        <v>67</v>
      </c>
      <c r="E2" s="19" t="s">
        <v>69</v>
      </c>
      <c r="F2" s="19" t="s">
        <v>70</v>
      </c>
      <c r="G2" s="19" t="s">
        <v>71</v>
      </c>
      <c r="H2" s="19" t="s">
        <v>72</v>
      </c>
    </row>
    <row r="3" spans="2:8" x14ac:dyDescent="0.25">
      <c r="B3" s="6"/>
      <c r="C3" s="77" t="str">
        <f>Grupo1!B2</f>
        <v>VG3 energia tipo 1</v>
      </c>
      <c r="D3" s="78" t="s">
        <v>66</v>
      </c>
      <c r="E3" s="78" t="s">
        <v>68</v>
      </c>
      <c r="F3" s="78" t="s">
        <v>73</v>
      </c>
      <c r="G3" s="78" t="s">
        <v>74</v>
      </c>
      <c r="H3" s="78" t="s">
        <v>75</v>
      </c>
    </row>
    <row r="4" spans="2:8" x14ac:dyDescent="0.25">
      <c r="B4" s="79" t="s">
        <v>22</v>
      </c>
      <c r="C4" s="70">
        <f>Grupo1!H8</f>
        <v>0.63208499335989377</v>
      </c>
      <c r="D4" s="71">
        <f>Grupo2!I3</f>
        <v>0.75938697318007675</v>
      </c>
      <c r="E4" s="71">
        <f>Grupo3!F3</f>
        <v>0.31594202898550727</v>
      </c>
      <c r="F4" s="71">
        <f>Grupo4!G5</f>
        <v>0.65158381502890172</v>
      </c>
      <c r="G4" s="71">
        <f>Grupo5!F5</f>
        <v>0.57923497267759561</v>
      </c>
      <c r="H4" s="71">
        <f>Grupo6!J6</f>
        <v>0.5579354838709677</v>
      </c>
    </row>
    <row r="5" spans="2:8" x14ac:dyDescent="0.25">
      <c r="B5" s="79"/>
      <c r="C5" s="70">
        <f>Grupo1!H9</f>
        <v>0.45333702575463863</v>
      </c>
      <c r="D5" s="71">
        <f>Grupo2!I4</f>
        <v>0.77962962962962956</v>
      </c>
      <c r="E5" s="71">
        <f>Grupo3!F4</f>
        <v>0.41521068859198351</v>
      </c>
      <c r="F5" s="71">
        <f>Grupo4!G6</f>
        <v>0.7270077519379845</v>
      </c>
      <c r="G5" s="71">
        <f>Grupo5!F6</f>
        <v>0.84174863387978138</v>
      </c>
      <c r="H5" s="71">
        <f>Grupo6!J7</f>
        <v>0.56980891719745219</v>
      </c>
    </row>
    <row r="6" spans="2:8" x14ac:dyDescent="0.25">
      <c r="B6" s="79"/>
      <c r="C6" s="70">
        <f>Grupo1!H10</f>
        <v>0.46718562874251501</v>
      </c>
      <c r="D6" s="71">
        <f>Grupo2!I5</f>
        <v>0.82414965986394562</v>
      </c>
      <c r="E6" s="71">
        <f>Grupo3!F5</f>
        <v>0.44670503597122302</v>
      </c>
      <c r="F6" s="71">
        <f>Grupo4!G7</f>
        <v>0.82439948473137836</v>
      </c>
      <c r="G6" s="71">
        <f>Grupo5!F7</f>
        <v>0.52419354838709675</v>
      </c>
      <c r="H6" s="71">
        <f>Grupo6!J8</f>
        <v>0.48807404770380924</v>
      </c>
    </row>
    <row r="7" spans="2:8" x14ac:dyDescent="0.25">
      <c r="B7" s="79"/>
      <c r="C7" s="70">
        <f>Grupo1!H11</f>
        <v>0.50947058823529412</v>
      </c>
      <c r="D7" s="71">
        <f>Grupo2!I6</f>
        <v>0.73376736111111107</v>
      </c>
      <c r="E7" s="71">
        <f>Grupo3!F6</f>
        <v>0.4059775840597758</v>
      </c>
      <c r="F7" s="71">
        <f>Grupo4!G8</f>
        <v>0.67732217573221754</v>
      </c>
      <c r="G7" s="71">
        <f>Grupo5!F8</f>
        <v>0.37925264919129953</v>
      </c>
      <c r="H7" s="71">
        <f>Grupo6!J9</f>
        <v>0.50204248366013071</v>
      </c>
    </row>
    <row r="8" spans="2:8" x14ac:dyDescent="0.25">
      <c r="B8" s="79"/>
      <c r="C8" s="70">
        <f>Grupo1!H12</f>
        <v>0.3632047477744807</v>
      </c>
      <c r="D8" s="71">
        <f>Grupo2!I7</f>
        <v>0.79908256880733952</v>
      </c>
      <c r="E8" s="71">
        <f>Grupo3!F7</f>
        <v>0.44822695035460997</v>
      </c>
      <c r="F8" s="71">
        <f>Grupo4!G9</f>
        <v>0.71459074733096084</v>
      </c>
      <c r="G8" s="71">
        <f>Grupo5!F9</f>
        <v>0.56904761904761902</v>
      </c>
      <c r="H8" s="71">
        <f>Grupo6!J10</f>
        <v>0.5145639796224154</v>
      </c>
    </row>
    <row r="9" spans="2:8" x14ac:dyDescent="0.25">
      <c r="B9" s="79"/>
      <c r="C9" s="70">
        <f>Grupo1!H13</f>
        <v>0.25980555555555557</v>
      </c>
      <c r="D9" s="71">
        <f>Grupo2!I8</f>
        <v>0.70638130252100839</v>
      </c>
      <c r="E9" s="71">
        <f>Grupo3!F8</f>
        <v>0.33887130801687765</v>
      </c>
      <c r="F9" s="71">
        <f>Grupo4!G10</f>
        <v>0.80511331444759204</v>
      </c>
      <c r="G9" s="71">
        <f>Grupo5!F10</f>
        <v>0.40639966094511554</v>
      </c>
      <c r="H9" s="71">
        <f>Grupo6!J11</f>
        <v>0.57939068100358426</v>
      </c>
    </row>
    <row r="10" spans="2:8" x14ac:dyDescent="0.25">
      <c r="B10" s="79"/>
      <c r="C10" s="70">
        <f>Grupo1!H14</f>
        <v>0.4319604086845466</v>
      </c>
      <c r="D10" s="71">
        <f>Grupo2!I9</f>
        <v>0.72381320949432415</v>
      </c>
      <c r="E10" s="71">
        <f>Grupo3!F9</f>
        <v>0.40061443932411678</v>
      </c>
      <c r="F10" s="71">
        <f>Grupo4!G11</f>
        <v>0.70828947368421058</v>
      </c>
      <c r="G10" s="71">
        <f>Grupo5!F11</f>
        <v>0.65912037037037041</v>
      </c>
      <c r="H10" s="71">
        <f>Grupo6!J12</f>
        <v>0.60666666666666669</v>
      </c>
    </row>
    <row r="11" spans="2:8" x14ac:dyDescent="0.25">
      <c r="B11" s="79"/>
      <c r="C11" s="70">
        <f>Grupo1!H15</f>
        <v>0.34755244755244752</v>
      </c>
      <c r="D11" s="71">
        <f>Grupo2!I10</f>
        <v>0.65326865326865324</v>
      </c>
      <c r="E11" s="71">
        <f>Grupo3!F10</f>
        <v>0.32993630573248406</v>
      </c>
      <c r="F11" s="71">
        <f>Grupo4!G12</f>
        <v>0.68053911900065744</v>
      </c>
      <c r="G11" s="71">
        <f>Grupo5!F12</f>
        <v>0.54958823529411771</v>
      </c>
      <c r="H11" s="71">
        <f>Grupo6!J13</f>
        <v>0.72936764705882362</v>
      </c>
    </row>
    <row r="12" spans="2:8" x14ac:dyDescent="0.25">
      <c r="B12" s="79"/>
      <c r="C12" s="70">
        <f>Grupo1!H16</f>
        <v>0.33478348439073513</v>
      </c>
      <c r="D12" s="71">
        <f>Grupo2!I11</f>
        <v>0.70860615079365064</v>
      </c>
      <c r="E12" s="71">
        <f>Grupo3!F11</f>
        <v>0.38235294117647056</v>
      </c>
      <c r="F12" s="71">
        <f>Grupo4!G13</f>
        <v>0.72593257806023748</v>
      </c>
      <c r="G12" s="71">
        <f>Grupo5!F13</f>
        <v>0.44444444444444442</v>
      </c>
      <c r="H12" s="71">
        <f>Grupo6!J14</f>
        <v>0.48162640901771331</v>
      </c>
    </row>
    <row r="13" spans="2:8" x14ac:dyDescent="0.25">
      <c r="B13" s="79"/>
      <c r="C13" s="70">
        <f>Grupo1!H17</f>
        <v>0.35621951219512193</v>
      </c>
      <c r="D13" s="71">
        <f>Grupo2!I12</f>
        <v>0.75512820512820511</v>
      </c>
      <c r="E13" s="71">
        <f>Grupo3!F12</f>
        <v>0.43609022556390975</v>
      </c>
      <c r="F13" s="71">
        <f>Grupo4!G14</f>
        <v>0.6999119496855345</v>
      </c>
      <c r="G13" s="71">
        <f>Grupo5!F14</f>
        <v>0.87435897435897436</v>
      </c>
      <c r="H13" s="71">
        <f>Grupo6!J15</f>
        <v>0.45647926267281103</v>
      </c>
    </row>
    <row r="14" spans="2:8" x14ac:dyDescent="0.25">
      <c r="B14" s="72" t="s">
        <v>13</v>
      </c>
      <c r="C14" s="75">
        <f>Grupo1!H18</f>
        <v>0.41556043922452296</v>
      </c>
      <c r="D14" s="76">
        <f>Grupo2!I14</f>
        <v>0.74432137137979448</v>
      </c>
      <c r="E14" s="76">
        <f>Grupo3!F13</f>
        <v>0.39199275077769585</v>
      </c>
      <c r="F14" s="76">
        <f>Grupo4!G15</f>
        <v>0.72146904096396758</v>
      </c>
      <c r="G14" s="76">
        <f>Grupo5!F15</f>
        <v>0.58273891085964158</v>
      </c>
      <c r="H14" s="76">
        <f>Grupo6!J16</f>
        <v>0.54859555784743752</v>
      </c>
    </row>
    <row r="15" spans="2:8" x14ac:dyDescent="0.25">
      <c r="B15" s="72" t="s">
        <v>14</v>
      </c>
      <c r="C15" s="73">
        <f>Grupo1!H19</f>
        <v>0.10086388824044742</v>
      </c>
      <c r="D15" s="74">
        <f>Grupo2!I15</f>
        <v>4.9999302904629853E-2</v>
      </c>
      <c r="E15" s="74">
        <f>Grupo3!F14</f>
        <v>4.88294271637306E-2</v>
      </c>
      <c r="F15" s="74">
        <f>Grupo4!G16</f>
        <v>5.4605158843079316E-2</v>
      </c>
      <c r="G15" s="74">
        <f>Grupo5!F16</f>
        <v>0.16809925322469757</v>
      </c>
      <c r="H15" s="74">
        <f>Grupo6!J17</f>
        <v>7.9926946725049353E-2</v>
      </c>
    </row>
  </sheetData>
  <mergeCells count="1">
    <mergeCell ref="B4:B13"/>
  </mergeCells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>
      <selection activeCell="C18" sqref="C18:C19"/>
    </sheetView>
  </sheetViews>
  <sheetFormatPr defaultRowHeight="15" x14ac:dyDescent="0.25"/>
  <cols>
    <col min="1" max="1" width="16.5703125" bestFit="1" customWidth="1"/>
    <col min="2" max="2" width="17.42578125" bestFit="1" customWidth="1"/>
    <col min="3" max="3" width="14.28515625" bestFit="1" customWidth="1"/>
    <col min="4" max="4" width="11.85546875" bestFit="1" customWidth="1"/>
    <col min="5" max="5" width="11.140625" bestFit="1" customWidth="1"/>
    <col min="6" max="6" width="18" bestFit="1" customWidth="1"/>
    <col min="7" max="7" width="21.140625" bestFit="1" customWidth="1"/>
    <col min="8" max="8" width="11.5703125" bestFit="1" customWidth="1"/>
  </cols>
  <sheetData>
    <row r="1" spans="1:8" x14ac:dyDescent="0.25">
      <c r="A1" t="s">
        <v>0</v>
      </c>
      <c r="B1" t="s">
        <v>16</v>
      </c>
    </row>
    <row r="2" spans="1:8" x14ac:dyDescent="0.25">
      <c r="A2" t="s">
        <v>1</v>
      </c>
      <c r="B2" t="s">
        <v>6</v>
      </c>
    </row>
    <row r="3" spans="1:8" x14ac:dyDescent="0.25">
      <c r="A3" t="s">
        <v>2</v>
      </c>
    </row>
    <row r="4" spans="1:8" x14ac:dyDescent="0.25">
      <c r="A4" t="s">
        <v>3</v>
      </c>
    </row>
    <row r="5" spans="1:8" x14ac:dyDescent="0.25">
      <c r="A5" t="s">
        <v>4</v>
      </c>
    </row>
    <row r="6" spans="1:8" ht="15.75" thickBot="1" x14ac:dyDescent="0.3">
      <c r="A6" t="s">
        <v>5</v>
      </c>
      <c r="C6" s="1"/>
      <c r="D6" s="1"/>
      <c r="E6" s="1"/>
      <c r="F6" s="1"/>
      <c r="G6" s="1"/>
      <c r="H6" s="1"/>
    </row>
    <row r="7" spans="1:8" ht="15.75" thickBot="1" x14ac:dyDescent="0.3">
      <c r="A7" t="s">
        <v>17</v>
      </c>
      <c r="C7" s="2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4" t="s">
        <v>12</v>
      </c>
    </row>
    <row r="8" spans="1:8" x14ac:dyDescent="0.25">
      <c r="C8" s="5">
        <v>1</v>
      </c>
      <c r="D8" s="6">
        <v>3</v>
      </c>
      <c r="E8" s="6">
        <v>125.5</v>
      </c>
      <c r="F8" s="6">
        <f>D8*E8</f>
        <v>376.5</v>
      </c>
      <c r="G8" s="6">
        <v>237.98</v>
      </c>
      <c r="H8" s="7">
        <f>G8/F8</f>
        <v>0.63208499335989377</v>
      </c>
    </row>
    <row r="9" spans="1:8" x14ac:dyDescent="0.25">
      <c r="C9" s="5">
        <v>2</v>
      </c>
      <c r="D9" s="6">
        <v>2.2999999999999998</v>
      </c>
      <c r="E9" s="6">
        <v>157</v>
      </c>
      <c r="F9" s="6">
        <f>D9*E9</f>
        <v>361.09999999999997</v>
      </c>
      <c r="G9" s="6">
        <v>163.69999999999999</v>
      </c>
      <c r="H9" s="7">
        <f t="shared" ref="H9:H17" si="0">G9/F9</f>
        <v>0.45333702575463863</v>
      </c>
    </row>
    <row r="10" spans="1:8" x14ac:dyDescent="0.25">
      <c r="C10" s="5">
        <v>3</v>
      </c>
      <c r="D10" s="6">
        <v>2.5</v>
      </c>
      <c r="E10" s="6">
        <v>167</v>
      </c>
      <c r="F10" s="6">
        <f t="shared" ref="F10:F17" si="1">D10*E10</f>
        <v>417.5</v>
      </c>
      <c r="G10" s="6">
        <v>195.05</v>
      </c>
      <c r="H10" s="7">
        <f t="shared" si="0"/>
        <v>0.46718562874251501</v>
      </c>
    </row>
    <row r="11" spans="1:8" x14ac:dyDescent="0.25">
      <c r="C11" s="5">
        <v>4</v>
      </c>
      <c r="D11" s="6">
        <v>3</v>
      </c>
      <c r="E11" s="6">
        <v>170</v>
      </c>
      <c r="F11" s="6">
        <f t="shared" si="1"/>
        <v>510</v>
      </c>
      <c r="G11" s="6">
        <v>259.83</v>
      </c>
      <c r="H11" s="7">
        <f t="shared" si="0"/>
        <v>0.50947058823529412</v>
      </c>
    </row>
    <row r="12" spans="1:8" x14ac:dyDescent="0.25">
      <c r="C12" s="5">
        <v>5</v>
      </c>
      <c r="D12" s="6">
        <v>2.5</v>
      </c>
      <c r="E12" s="6">
        <v>168.5</v>
      </c>
      <c r="F12" s="6">
        <f t="shared" si="1"/>
        <v>421.25</v>
      </c>
      <c r="G12" s="6">
        <v>153</v>
      </c>
      <c r="H12" s="7">
        <f t="shared" si="0"/>
        <v>0.3632047477744807</v>
      </c>
    </row>
    <row r="13" spans="1:8" x14ac:dyDescent="0.25">
      <c r="C13" s="5">
        <v>6</v>
      </c>
      <c r="D13" s="6">
        <v>2.5</v>
      </c>
      <c r="E13" s="6">
        <v>144</v>
      </c>
      <c r="F13" s="6">
        <f t="shared" si="1"/>
        <v>360</v>
      </c>
      <c r="G13" s="6">
        <v>93.53</v>
      </c>
      <c r="H13" s="7">
        <f t="shared" si="0"/>
        <v>0.25980555555555557</v>
      </c>
    </row>
    <row r="14" spans="1:8" x14ac:dyDescent="0.25">
      <c r="C14" s="5">
        <v>7</v>
      </c>
      <c r="D14" s="6">
        <v>3.6</v>
      </c>
      <c r="E14" s="6">
        <v>174</v>
      </c>
      <c r="F14" s="6">
        <f t="shared" si="1"/>
        <v>626.4</v>
      </c>
      <c r="G14" s="6">
        <v>270.58</v>
      </c>
      <c r="H14" s="7">
        <f t="shared" si="0"/>
        <v>0.4319604086845466</v>
      </c>
    </row>
    <row r="15" spans="1:8" x14ac:dyDescent="0.25">
      <c r="C15" s="5">
        <v>8</v>
      </c>
      <c r="D15" s="6">
        <v>2.6</v>
      </c>
      <c r="E15" s="6">
        <v>143</v>
      </c>
      <c r="F15" s="6">
        <f t="shared" si="1"/>
        <v>371.8</v>
      </c>
      <c r="G15" s="6">
        <v>129.22</v>
      </c>
      <c r="H15" s="7">
        <f t="shared" si="0"/>
        <v>0.34755244755244752</v>
      </c>
    </row>
    <row r="16" spans="1:8" x14ac:dyDescent="0.25">
      <c r="C16" s="5">
        <v>9</v>
      </c>
      <c r="D16" s="6">
        <v>3</v>
      </c>
      <c r="E16" s="6">
        <v>165.5</v>
      </c>
      <c r="F16" s="6">
        <f t="shared" si="1"/>
        <v>496.5</v>
      </c>
      <c r="G16" s="6">
        <v>166.22</v>
      </c>
      <c r="H16" s="7">
        <f t="shared" si="0"/>
        <v>0.33478348439073513</v>
      </c>
    </row>
    <row r="17" spans="1:8" ht="15.75" thickBot="1" x14ac:dyDescent="0.3">
      <c r="C17" s="5">
        <v>10</v>
      </c>
      <c r="D17" s="6">
        <v>3</v>
      </c>
      <c r="E17" s="6">
        <v>164</v>
      </c>
      <c r="F17" s="6">
        <f t="shared" si="1"/>
        <v>492</v>
      </c>
      <c r="G17" s="6">
        <v>175.26</v>
      </c>
      <c r="H17" s="7">
        <f t="shared" si="0"/>
        <v>0.35621951219512193</v>
      </c>
    </row>
    <row r="18" spans="1:8" ht="15.75" thickBot="1" x14ac:dyDescent="0.3">
      <c r="C18" s="2" t="s">
        <v>13</v>
      </c>
      <c r="D18" s="3">
        <f>AVERAGE(D8:D17)</f>
        <v>2.8000000000000003</v>
      </c>
      <c r="E18" s="3">
        <f t="shared" ref="E18:H18" si="2">AVERAGE(E8:E17)</f>
        <v>157.85</v>
      </c>
      <c r="F18" s="3">
        <f t="shared" si="2"/>
        <v>443.30500000000001</v>
      </c>
      <c r="G18" s="3">
        <f t="shared" si="2"/>
        <v>184.43699999999998</v>
      </c>
      <c r="H18" s="4">
        <f t="shared" si="2"/>
        <v>0.41556043922452296</v>
      </c>
    </row>
    <row r="19" spans="1:8" ht="15.75" thickBot="1" x14ac:dyDescent="0.3">
      <c r="C19" s="8" t="s">
        <v>14</v>
      </c>
      <c r="D19" s="9">
        <f>_xlfn.STDEV.P(D8:D17)</f>
        <v>0.36878177829171116</v>
      </c>
      <c r="E19" s="9">
        <f t="shared" ref="E19:H19" si="3">_xlfn.STDEV.P(E8:E17)</f>
        <v>14.702125696646727</v>
      </c>
      <c r="F19" s="9">
        <f t="shared" si="3"/>
        <v>82.218302250775992</v>
      </c>
      <c r="G19" s="9">
        <f t="shared" si="3"/>
        <v>54.066249925438733</v>
      </c>
      <c r="H19" s="10">
        <f t="shared" si="3"/>
        <v>0.10086388824044742</v>
      </c>
    </row>
    <row r="20" spans="1:8" x14ac:dyDescent="0.25">
      <c r="A20" t="s">
        <v>15</v>
      </c>
      <c r="C20" s="1"/>
      <c r="D20" s="1"/>
      <c r="E20" s="1"/>
      <c r="F20" s="1"/>
      <c r="G20" s="1"/>
      <c r="H20" s="1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I27" sqref="I27"/>
    </sheetView>
  </sheetViews>
  <sheetFormatPr defaultRowHeight="15" x14ac:dyDescent="0.25"/>
  <cols>
    <col min="9" max="9" width="14" bestFit="1" customWidth="1"/>
  </cols>
  <sheetData>
    <row r="1" spans="1:9" x14ac:dyDescent="0.25">
      <c r="A1" s="53" t="s">
        <v>49</v>
      </c>
      <c r="B1" s="53"/>
      <c r="C1" s="53" t="s">
        <v>50</v>
      </c>
    </row>
    <row r="2" spans="1:9" x14ac:dyDescent="0.25">
      <c r="C2" t="s">
        <v>51</v>
      </c>
      <c r="G2" t="s">
        <v>52</v>
      </c>
      <c r="I2" t="s">
        <v>53</v>
      </c>
    </row>
    <row r="3" spans="1:9" x14ac:dyDescent="0.25">
      <c r="C3">
        <v>99</v>
      </c>
      <c r="D3">
        <v>2.9</v>
      </c>
      <c r="E3">
        <f>D3*C3</f>
        <v>287.09999999999997</v>
      </c>
      <c r="G3">
        <v>218.02</v>
      </c>
      <c r="I3">
        <f>G3/E3</f>
        <v>0.75938697318007675</v>
      </c>
    </row>
    <row r="4" spans="1:9" x14ac:dyDescent="0.25">
      <c r="C4">
        <v>104</v>
      </c>
      <c r="D4">
        <v>2.7</v>
      </c>
      <c r="E4">
        <f t="shared" ref="E4:E12" si="0">D4*C4</f>
        <v>280.8</v>
      </c>
      <c r="G4">
        <v>218.92</v>
      </c>
      <c r="I4">
        <f t="shared" ref="I4:I12" si="1">G4/E4</f>
        <v>0.77962962962962956</v>
      </c>
    </row>
    <row r="5" spans="1:9" x14ac:dyDescent="0.25">
      <c r="C5">
        <v>105</v>
      </c>
      <c r="D5">
        <v>2.8</v>
      </c>
      <c r="E5">
        <f t="shared" si="0"/>
        <v>294</v>
      </c>
      <c r="G5">
        <v>242.3</v>
      </c>
      <c r="I5">
        <f t="shared" si="1"/>
        <v>0.82414965986394562</v>
      </c>
    </row>
    <row r="6" spans="1:9" x14ac:dyDescent="0.25">
      <c r="C6">
        <v>108</v>
      </c>
      <c r="D6">
        <v>3.2</v>
      </c>
      <c r="E6">
        <f t="shared" si="0"/>
        <v>345.6</v>
      </c>
      <c r="G6">
        <v>253.59</v>
      </c>
      <c r="I6">
        <f t="shared" si="1"/>
        <v>0.73376736111111107</v>
      </c>
    </row>
    <row r="7" spans="1:9" x14ac:dyDescent="0.25">
      <c r="C7">
        <v>109</v>
      </c>
      <c r="D7">
        <v>3</v>
      </c>
      <c r="E7">
        <f t="shared" si="0"/>
        <v>327</v>
      </c>
      <c r="G7">
        <v>261.3</v>
      </c>
      <c r="I7">
        <f t="shared" si="1"/>
        <v>0.79908256880733952</v>
      </c>
    </row>
    <row r="8" spans="1:9" x14ac:dyDescent="0.25">
      <c r="C8">
        <v>112</v>
      </c>
      <c r="D8">
        <v>3.4</v>
      </c>
      <c r="E8">
        <f t="shared" si="0"/>
        <v>380.8</v>
      </c>
      <c r="G8">
        <v>268.99</v>
      </c>
      <c r="I8">
        <f t="shared" si="1"/>
        <v>0.70638130252100839</v>
      </c>
    </row>
    <row r="9" spans="1:9" x14ac:dyDescent="0.25">
      <c r="C9">
        <v>114</v>
      </c>
      <c r="D9">
        <v>3.4</v>
      </c>
      <c r="E9">
        <f t="shared" si="0"/>
        <v>387.59999999999997</v>
      </c>
      <c r="G9">
        <v>280.55</v>
      </c>
      <c r="I9">
        <f t="shared" si="1"/>
        <v>0.72381320949432415</v>
      </c>
    </row>
    <row r="10" spans="1:9" x14ac:dyDescent="0.25">
      <c r="C10">
        <v>117</v>
      </c>
      <c r="D10">
        <v>3.7</v>
      </c>
      <c r="E10">
        <f t="shared" si="0"/>
        <v>432.90000000000003</v>
      </c>
      <c r="G10">
        <v>282.8</v>
      </c>
      <c r="I10">
        <f t="shared" si="1"/>
        <v>0.65326865326865324</v>
      </c>
    </row>
    <row r="11" spans="1:9" x14ac:dyDescent="0.25">
      <c r="C11">
        <v>126</v>
      </c>
      <c r="D11">
        <v>3.2</v>
      </c>
      <c r="E11">
        <f t="shared" si="0"/>
        <v>403.20000000000005</v>
      </c>
      <c r="G11">
        <v>285.70999999999998</v>
      </c>
      <c r="I11">
        <f t="shared" si="1"/>
        <v>0.70860615079365064</v>
      </c>
    </row>
    <row r="12" spans="1:9" x14ac:dyDescent="0.25">
      <c r="C12">
        <v>130</v>
      </c>
      <c r="D12">
        <v>3</v>
      </c>
      <c r="E12">
        <f t="shared" si="0"/>
        <v>390</v>
      </c>
      <c r="G12">
        <v>294.5</v>
      </c>
      <c r="I12">
        <f t="shared" si="1"/>
        <v>0.75512820512820511</v>
      </c>
    </row>
    <row r="14" spans="1:9" x14ac:dyDescent="0.25">
      <c r="B14" t="s">
        <v>36</v>
      </c>
      <c r="C14">
        <f t="shared" ref="C14:G14" si="2">AVERAGE(C3:C12)</f>
        <v>112.4</v>
      </c>
      <c r="D14">
        <f t="shared" si="2"/>
        <v>3.1299999999999994</v>
      </c>
      <c r="E14">
        <f t="shared" si="2"/>
        <v>352.9</v>
      </c>
      <c r="G14">
        <f t="shared" si="2"/>
        <v>260.66800000000001</v>
      </c>
      <c r="I14">
        <f>AVERAGE(I3:I12)</f>
        <v>0.74432137137979448</v>
      </c>
    </row>
    <row r="15" spans="1:9" x14ac:dyDescent="0.25">
      <c r="B15" t="s">
        <v>54</v>
      </c>
      <c r="C15">
        <f>_xlfn.STDEV.S(C3:C12)</f>
        <v>9.7433738167707258</v>
      </c>
      <c r="D15">
        <f t="shared" ref="D15:I15" si="3">_xlfn.STDEV.S(D3:D12)</f>
        <v>0.30930028559098793</v>
      </c>
      <c r="E15">
        <f t="shared" si="3"/>
        <v>53.759092254241153</v>
      </c>
      <c r="G15">
        <f t="shared" si="3"/>
        <v>27.235004763069977</v>
      </c>
      <c r="I15">
        <f t="shared" si="3"/>
        <v>4.9999302904629853E-2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5" zoomScaleNormal="115" workbookViewId="0">
      <selection activeCell="F14" sqref="F14"/>
    </sheetView>
  </sheetViews>
  <sheetFormatPr defaultRowHeight="15" x14ac:dyDescent="0.25"/>
  <cols>
    <col min="1" max="1" width="13.7109375" bestFit="1" customWidth="1"/>
    <col min="2" max="2" width="17.5703125" bestFit="1" customWidth="1"/>
    <col min="3" max="3" width="11.42578125" bestFit="1" customWidth="1"/>
    <col min="4" max="4" width="10.28515625" bestFit="1" customWidth="1"/>
  </cols>
  <sheetData>
    <row r="1" spans="1:6" ht="15.75" x14ac:dyDescent="0.25">
      <c r="A1" s="40" t="s">
        <v>41</v>
      </c>
      <c r="B1" s="40"/>
      <c r="C1" s="40"/>
      <c r="D1" s="40"/>
    </row>
    <row r="2" spans="1:6" x14ac:dyDescent="0.25">
      <c r="A2" s="38" t="s">
        <v>40</v>
      </c>
      <c r="B2" s="39" t="s">
        <v>39</v>
      </c>
      <c r="C2" s="38" t="s">
        <v>38</v>
      </c>
      <c r="D2" s="38" t="s">
        <v>37</v>
      </c>
    </row>
    <row r="3" spans="1:6" x14ac:dyDescent="0.25">
      <c r="A3" s="37">
        <v>1</v>
      </c>
      <c r="B3" s="36">
        <v>138</v>
      </c>
      <c r="C3" s="35">
        <v>3</v>
      </c>
      <c r="D3" s="34">
        <v>130.80000000000001</v>
      </c>
      <c r="E3">
        <f>B3*C3</f>
        <v>414</v>
      </c>
      <c r="F3">
        <f>D3/E3</f>
        <v>0.31594202898550727</v>
      </c>
    </row>
    <row r="4" spans="1:6" x14ac:dyDescent="0.25">
      <c r="A4" s="37">
        <v>2</v>
      </c>
      <c r="B4" s="36">
        <v>139</v>
      </c>
      <c r="C4" s="35">
        <v>2.1</v>
      </c>
      <c r="D4" s="34">
        <v>121.2</v>
      </c>
      <c r="E4">
        <f t="shared" ref="E4:E12" si="0">B4*C4</f>
        <v>291.90000000000003</v>
      </c>
      <c r="F4">
        <f t="shared" ref="F4:F12" si="1">D4/E4</f>
        <v>0.41521068859198351</v>
      </c>
    </row>
    <row r="5" spans="1:6" x14ac:dyDescent="0.25">
      <c r="A5" s="37">
        <v>3</v>
      </c>
      <c r="B5" s="36">
        <v>139</v>
      </c>
      <c r="C5" s="35">
        <v>2.5</v>
      </c>
      <c r="D5" s="34">
        <v>155.22999999999999</v>
      </c>
      <c r="E5">
        <f t="shared" si="0"/>
        <v>347.5</v>
      </c>
      <c r="F5">
        <f t="shared" si="1"/>
        <v>0.44670503597122302</v>
      </c>
    </row>
    <row r="6" spans="1:6" x14ac:dyDescent="0.25">
      <c r="A6" s="37">
        <v>4</v>
      </c>
      <c r="B6" s="36">
        <v>146</v>
      </c>
      <c r="C6" s="35">
        <v>2.2000000000000002</v>
      </c>
      <c r="D6" s="34">
        <v>130.4</v>
      </c>
      <c r="E6">
        <f t="shared" si="0"/>
        <v>321.20000000000005</v>
      </c>
      <c r="F6">
        <f t="shared" si="1"/>
        <v>0.4059775840597758</v>
      </c>
    </row>
    <row r="7" spans="1:6" x14ac:dyDescent="0.25">
      <c r="A7" s="37">
        <v>5</v>
      </c>
      <c r="B7" s="36">
        <v>141</v>
      </c>
      <c r="C7" s="35">
        <v>2</v>
      </c>
      <c r="D7" s="34">
        <v>126.4</v>
      </c>
      <c r="E7">
        <f t="shared" si="0"/>
        <v>282</v>
      </c>
      <c r="F7">
        <f t="shared" si="1"/>
        <v>0.44822695035460997</v>
      </c>
    </row>
    <row r="8" spans="1:6" x14ac:dyDescent="0.25">
      <c r="A8" s="37">
        <v>6</v>
      </c>
      <c r="B8" s="36">
        <v>158</v>
      </c>
      <c r="C8" s="35">
        <v>2.4</v>
      </c>
      <c r="D8" s="34">
        <v>128.5</v>
      </c>
      <c r="E8">
        <f t="shared" si="0"/>
        <v>379.2</v>
      </c>
      <c r="F8">
        <f t="shared" si="1"/>
        <v>0.33887130801687765</v>
      </c>
    </row>
    <row r="9" spans="1:6" x14ac:dyDescent="0.25">
      <c r="A9" s="37">
        <v>7</v>
      </c>
      <c r="B9" s="36">
        <v>155</v>
      </c>
      <c r="C9" s="35">
        <v>2.1</v>
      </c>
      <c r="D9" s="34">
        <v>130.4</v>
      </c>
      <c r="E9">
        <f t="shared" si="0"/>
        <v>325.5</v>
      </c>
      <c r="F9">
        <f t="shared" si="1"/>
        <v>0.40061443932411678</v>
      </c>
    </row>
    <row r="10" spans="1:6" x14ac:dyDescent="0.25">
      <c r="A10" s="37">
        <v>8</v>
      </c>
      <c r="B10" s="36">
        <v>157</v>
      </c>
      <c r="C10" s="35">
        <v>2.5</v>
      </c>
      <c r="D10" s="34">
        <v>129.5</v>
      </c>
      <c r="E10">
        <f t="shared" si="0"/>
        <v>392.5</v>
      </c>
      <c r="F10">
        <f t="shared" si="1"/>
        <v>0.32993630573248406</v>
      </c>
    </row>
    <row r="11" spans="1:6" x14ac:dyDescent="0.25">
      <c r="A11" s="37">
        <v>9</v>
      </c>
      <c r="B11" s="36">
        <v>170</v>
      </c>
      <c r="C11" s="35">
        <v>2.6</v>
      </c>
      <c r="D11" s="34">
        <v>169</v>
      </c>
      <c r="E11">
        <f t="shared" si="0"/>
        <v>442</v>
      </c>
      <c r="F11">
        <f t="shared" si="1"/>
        <v>0.38235294117647056</v>
      </c>
    </row>
    <row r="12" spans="1:6" ht="15.75" thickBot="1" x14ac:dyDescent="0.3">
      <c r="A12" s="33">
        <v>10</v>
      </c>
      <c r="B12" s="32">
        <v>95</v>
      </c>
      <c r="C12" s="31">
        <v>2.8</v>
      </c>
      <c r="D12" s="30">
        <v>116</v>
      </c>
      <c r="E12">
        <f t="shared" si="0"/>
        <v>266</v>
      </c>
      <c r="F12">
        <f t="shared" si="1"/>
        <v>0.43609022556390975</v>
      </c>
    </row>
    <row r="13" spans="1:6" x14ac:dyDescent="0.25">
      <c r="A13" s="29" t="s">
        <v>36</v>
      </c>
      <c r="B13" s="28">
        <f>AVERAGE(B3:B12)</f>
        <v>143.80000000000001</v>
      </c>
      <c r="C13" s="27">
        <f>AVERAGE(C3:C12)</f>
        <v>2.4200000000000004</v>
      </c>
      <c r="D13" s="26">
        <f>AVERAGE(D3:D12)</f>
        <v>133.74299999999999</v>
      </c>
      <c r="F13">
        <f>AVERAGE(F3:F12)</f>
        <v>0.39199275077769585</v>
      </c>
    </row>
    <row r="14" spans="1:6" ht="15.75" thickBot="1" x14ac:dyDescent="0.3">
      <c r="A14" s="25" t="s">
        <v>25</v>
      </c>
      <c r="B14" s="24">
        <f>STDEV(B3:B12)</f>
        <v>20.170385332076457</v>
      </c>
      <c r="C14" s="24">
        <f>STDEV(C3:C12)</f>
        <v>0.32591750830880656</v>
      </c>
      <c r="D14" s="23">
        <f>STDEV(D3:D12)</f>
        <v>16.01149729274437</v>
      </c>
      <c r="F14">
        <f>_xlfn.STDEV.S(F3:F12)</f>
        <v>4.88294271637306E-2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K14" sqref="K14"/>
    </sheetView>
  </sheetViews>
  <sheetFormatPr defaultRowHeight="15" x14ac:dyDescent="0.25"/>
  <cols>
    <col min="1" max="1" width="12.7109375" style="15" bestFit="1" customWidth="1"/>
    <col min="2" max="3" width="16.28515625" style="15" bestFit="1" customWidth="1"/>
    <col min="4" max="4" width="18.42578125" style="15" bestFit="1" customWidth="1"/>
    <col min="5" max="5" width="14.28515625" style="15" bestFit="1" customWidth="1"/>
    <col min="6" max="6" width="13.7109375" style="15" bestFit="1" customWidth="1"/>
    <col min="7" max="7" width="18.42578125" style="15" bestFit="1" customWidth="1"/>
  </cols>
  <sheetData>
    <row r="1" spans="1:7" x14ac:dyDescent="0.25">
      <c r="A1" s="54" t="s">
        <v>55</v>
      </c>
      <c r="B1" s="54"/>
      <c r="C1" s="54"/>
      <c r="D1" s="54"/>
      <c r="E1" s="54"/>
      <c r="F1" s="54"/>
      <c r="G1" s="54"/>
    </row>
    <row r="2" spans="1:7" x14ac:dyDescent="0.25">
      <c r="A2"/>
      <c r="B2"/>
      <c r="C2"/>
      <c r="D2"/>
      <c r="E2"/>
      <c r="F2"/>
      <c r="G2"/>
    </row>
    <row r="3" spans="1:7" x14ac:dyDescent="0.25">
      <c r="A3" s="55" t="s">
        <v>56</v>
      </c>
      <c r="B3" s="55"/>
      <c r="C3" s="55"/>
      <c r="D3" s="55"/>
      <c r="E3" s="55"/>
      <c r="F3" s="55"/>
      <c r="G3" s="55"/>
    </row>
    <row r="4" spans="1:7" x14ac:dyDescent="0.25">
      <c r="A4" s="56" t="s">
        <v>57</v>
      </c>
      <c r="B4" s="56" t="s">
        <v>58</v>
      </c>
      <c r="C4" s="56" t="s">
        <v>59</v>
      </c>
      <c r="D4" s="56" t="s">
        <v>8</v>
      </c>
      <c r="E4" s="56" t="s">
        <v>60</v>
      </c>
      <c r="F4" s="56" t="s">
        <v>61</v>
      </c>
      <c r="G4" s="56" t="s">
        <v>62</v>
      </c>
    </row>
    <row r="5" spans="1:7" x14ac:dyDescent="0.25">
      <c r="A5" s="57">
        <v>1</v>
      </c>
      <c r="B5" s="58">
        <v>1.73</v>
      </c>
      <c r="C5" s="59">
        <f>(B5*100)</f>
        <v>173</v>
      </c>
      <c r="D5" s="59">
        <v>5</v>
      </c>
      <c r="E5" s="60">
        <f>(C5*D5)</f>
        <v>865</v>
      </c>
      <c r="F5" s="60">
        <v>563.62</v>
      </c>
      <c r="G5" s="58">
        <f>(F5/E5)</f>
        <v>0.65158381502890172</v>
      </c>
    </row>
    <row r="6" spans="1:7" x14ac:dyDescent="0.25">
      <c r="A6" s="57">
        <v>2</v>
      </c>
      <c r="B6" s="58">
        <v>1.075</v>
      </c>
      <c r="C6" s="59">
        <f t="shared" ref="C6:C14" si="0">(B6*100)</f>
        <v>107.5</v>
      </c>
      <c r="D6" s="59">
        <v>4.5</v>
      </c>
      <c r="E6" s="60">
        <f t="shared" ref="E6:E14" si="1">(C6*D6)</f>
        <v>483.75</v>
      </c>
      <c r="F6" s="60">
        <v>351.69</v>
      </c>
      <c r="G6" s="58">
        <f t="shared" ref="G6:G14" si="2">(F6/E6)</f>
        <v>0.7270077519379845</v>
      </c>
    </row>
    <row r="7" spans="1:7" x14ac:dyDescent="0.25">
      <c r="A7" s="57">
        <v>3</v>
      </c>
      <c r="B7" s="58">
        <v>1.2450000000000001</v>
      </c>
      <c r="C7" s="59">
        <f t="shared" si="0"/>
        <v>124.50000000000001</v>
      </c>
      <c r="D7" s="59">
        <v>5.3</v>
      </c>
      <c r="E7" s="60">
        <f t="shared" si="1"/>
        <v>659.85</v>
      </c>
      <c r="F7" s="60">
        <v>543.98</v>
      </c>
      <c r="G7" s="58">
        <f t="shared" si="2"/>
        <v>0.82439948473137836</v>
      </c>
    </row>
    <row r="8" spans="1:7" x14ac:dyDescent="0.25">
      <c r="A8" s="57">
        <v>4</v>
      </c>
      <c r="B8" s="58">
        <v>1.1950000000000001</v>
      </c>
      <c r="C8" s="59">
        <f t="shared" si="0"/>
        <v>119.5</v>
      </c>
      <c r="D8" s="59">
        <v>5</v>
      </c>
      <c r="E8" s="60">
        <f t="shared" si="1"/>
        <v>597.5</v>
      </c>
      <c r="F8" s="60">
        <v>404.7</v>
      </c>
      <c r="G8" s="58">
        <f t="shared" si="2"/>
        <v>0.67732217573221754</v>
      </c>
    </row>
    <row r="9" spans="1:7" x14ac:dyDescent="0.25">
      <c r="A9" s="57">
        <v>5</v>
      </c>
      <c r="B9" s="58">
        <v>1.405</v>
      </c>
      <c r="C9" s="59">
        <f t="shared" si="0"/>
        <v>140.5</v>
      </c>
      <c r="D9" s="59">
        <v>6</v>
      </c>
      <c r="E9" s="60">
        <f t="shared" si="1"/>
        <v>843</v>
      </c>
      <c r="F9" s="60">
        <v>602.4</v>
      </c>
      <c r="G9" s="58">
        <f t="shared" si="2"/>
        <v>0.71459074733096084</v>
      </c>
    </row>
    <row r="10" spans="1:7" x14ac:dyDescent="0.25">
      <c r="A10" s="57">
        <v>6</v>
      </c>
      <c r="B10" s="58">
        <v>1.4119999999999999</v>
      </c>
      <c r="C10" s="59">
        <f t="shared" si="0"/>
        <v>141.19999999999999</v>
      </c>
      <c r="D10" s="59">
        <v>5</v>
      </c>
      <c r="E10" s="60">
        <f t="shared" si="1"/>
        <v>706</v>
      </c>
      <c r="F10" s="60">
        <v>568.41</v>
      </c>
      <c r="G10" s="58">
        <f t="shared" si="2"/>
        <v>0.80511331444759204</v>
      </c>
    </row>
    <row r="11" spans="1:7" x14ac:dyDescent="0.25">
      <c r="A11" s="57">
        <v>7</v>
      </c>
      <c r="B11" s="58">
        <v>1.52</v>
      </c>
      <c r="C11" s="59">
        <f t="shared" si="0"/>
        <v>152</v>
      </c>
      <c r="D11" s="59">
        <v>4.5</v>
      </c>
      <c r="E11" s="60">
        <f t="shared" si="1"/>
        <v>684</v>
      </c>
      <c r="F11" s="60">
        <v>484.47</v>
      </c>
      <c r="G11" s="58">
        <f t="shared" si="2"/>
        <v>0.70828947368421058</v>
      </c>
    </row>
    <row r="12" spans="1:7" x14ac:dyDescent="0.25">
      <c r="A12" s="57">
        <v>8</v>
      </c>
      <c r="B12" s="58">
        <v>1.69</v>
      </c>
      <c r="C12" s="59">
        <f t="shared" si="0"/>
        <v>169</v>
      </c>
      <c r="D12" s="59">
        <v>4.5</v>
      </c>
      <c r="E12" s="60">
        <f t="shared" si="1"/>
        <v>760.5</v>
      </c>
      <c r="F12" s="60">
        <v>517.54999999999995</v>
      </c>
      <c r="G12" s="58">
        <f t="shared" si="2"/>
        <v>0.68053911900065744</v>
      </c>
    </row>
    <row r="13" spans="1:7" x14ac:dyDescent="0.25">
      <c r="A13" s="57">
        <v>9</v>
      </c>
      <c r="B13" s="58">
        <v>1.54</v>
      </c>
      <c r="C13" s="59">
        <f t="shared" si="0"/>
        <v>154</v>
      </c>
      <c r="D13" s="59">
        <v>4.7</v>
      </c>
      <c r="E13" s="60">
        <f t="shared" si="1"/>
        <v>723.80000000000007</v>
      </c>
      <c r="F13" s="60">
        <v>525.42999999999995</v>
      </c>
      <c r="G13" s="58">
        <f t="shared" si="2"/>
        <v>0.72593257806023748</v>
      </c>
    </row>
    <row r="14" spans="1:7" x14ac:dyDescent="0.25">
      <c r="A14" s="57">
        <v>10</v>
      </c>
      <c r="B14" s="58">
        <v>1.59</v>
      </c>
      <c r="C14" s="59">
        <f t="shared" si="0"/>
        <v>159</v>
      </c>
      <c r="D14" s="59">
        <v>5</v>
      </c>
      <c r="E14" s="60">
        <f t="shared" si="1"/>
        <v>795</v>
      </c>
      <c r="F14" s="60">
        <v>556.42999999999995</v>
      </c>
      <c r="G14" s="58">
        <f t="shared" si="2"/>
        <v>0.6999119496855345</v>
      </c>
    </row>
    <row r="15" spans="1:7" x14ac:dyDescent="0.25">
      <c r="G15">
        <f>AVERAGE(G5:G14)</f>
        <v>0.72146904096396758</v>
      </c>
    </row>
    <row r="16" spans="1:7" x14ac:dyDescent="0.25">
      <c r="B16" s="57" t="s">
        <v>63</v>
      </c>
      <c r="C16" s="57" t="s">
        <v>46</v>
      </c>
      <c r="D16" s="57" t="s">
        <v>62</v>
      </c>
      <c r="G16">
        <f>_xlfn.STDEV.S(G5:G14)</f>
        <v>5.4605158843079316E-2</v>
      </c>
    </row>
    <row r="17" spans="1:4" ht="14.45" customHeight="1" x14ac:dyDescent="0.25">
      <c r="A17" s="61" t="s">
        <v>36</v>
      </c>
      <c r="B17" s="62">
        <f>AVERAGE(E5:E14)</f>
        <v>711.84</v>
      </c>
      <c r="C17" s="62">
        <f>AVERAGE(F5:F14)</f>
        <v>511.86800000000005</v>
      </c>
      <c r="D17" s="63">
        <f>AVERAGE(G5:G14)</f>
        <v>0.72146904096396758</v>
      </c>
    </row>
    <row r="18" spans="1:4" ht="14.45" customHeight="1" x14ac:dyDescent="0.25">
      <c r="A18" s="64" t="s">
        <v>25</v>
      </c>
      <c r="B18" s="60">
        <f>_xlfn.STDEV.S(E5:E14)</f>
        <v>114.84200209176265</v>
      </c>
      <c r="C18" s="60">
        <f>_xlfn.STDEV.S(F5:F14)</f>
        <v>78.31354215232723</v>
      </c>
      <c r="D18" s="65">
        <f>_xlfn.STDEV.S(G5:G14)</f>
        <v>5.4605158843079316E-2</v>
      </c>
    </row>
    <row r="19" spans="1:4" x14ac:dyDescent="0.25">
      <c r="A19" s="66" t="s">
        <v>64</v>
      </c>
      <c r="B19" s="67"/>
      <c r="C19" s="68"/>
      <c r="D19" s="69">
        <f>$C$17/$B$17</f>
        <v>0.7190773207462352</v>
      </c>
    </row>
  </sheetData>
  <mergeCells count="3">
    <mergeCell ref="A1:G1"/>
    <mergeCell ref="A3:G3"/>
    <mergeCell ref="A19:C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15" sqref="F15:F16"/>
    </sheetView>
  </sheetViews>
  <sheetFormatPr defaultRowHeight="15" x14ac:dyDescent="0.25"/>
  <cols>
    <col min="2" max="3" width="11.85546875" bestFit="1" customWidth="1"/>
    <col min="4" max="4" width="8.42578125" bestFit="1" customWidth="1"/>
    <col min="5" max="5" width="12.140625" bestFit="1" customWidth="1"/>
    <col min="6" max="6" width="11.85546875" bestFit="1" customWidth="1"/>
  </cols>
  <sheetData>
    <row r="1" spans="1:6" ht="15.75" x14ac:dyDescent="0.25">
      <c r="A1" s="41" t="s">
        <v>42</v>
      </c>
    </row>
    <row r="2" spans="1:6" ht="15.75" x14ac:dyDescent="0.25">
      <c r="A2" s="41" t="s">
        <v>43</v>
      </c>
    </row>
    <row r="3" spans="1:6" ht="16.5" thickBot="1" x14ac:dyDescent="0.3">
      <c r="A3" s="41"/>
    </row>
    <row r="4" spans="1:6" ht="15.75" thickBot="1" x14ac:dyDescent="0.3">
      <c r="A4" s="42" t="s">
        <v>44</v>
      </c>
      <c r="B4" s="43" t="s">
        <v>45</v>
      </c>
      <c r="C4" s="43" t="s">
        <v>9</v>
      </c>
      <c r="D4" s="43" t="s">
        <v>46</v>
      </c>
      <c r="E4" s="43" t="s">
        <v>47</v>
      </c>
      <c r="F4" s="44" t="s">
        <v>22</v>
      </c>
    </row>
    <row r="5" spans="1:6" x14ac:dyDescent="0.25">
      <c r="A5" s="45">
        <v>1</v>
      </c>
      <c r="B5" s="46">
        <v>1.22</v>
      </c>
      <c r="C5" s="46">
        <v>150</v>
      </c>
      <c r="D5" s="46">
        <f>B5*C5</f>
        <v>183</v>
      </c>
      <c r="E5" s="46">
        <v>106</v>
      </c>
      <c r="F5" s="47">
        <f>E5/D5</f>
        <v>0.57923497267759561</v>
      </c>
    </row>
    <row r="6" spans="1:6" x14ac:dyDescent="0.25">
      <c r="A6" s="45">
        <v>2</v>
      </c>
      <c r="B6" s="46">
        <v>1.22</v>
      </c>
      <c r="C6" s="46">
        <v>150</v>
      </c>
      <c r="D6" s="46">
        <f t="shared" ref="D6:D14" si="0">B6*C6</f>
        <v>183</v>
      </c>
      <c r="E6" s="46">
        <v>154.04</v>
      </c>
      <c r="F6" s="47">
        <f t="shared" ref="F6:F14" si="1">E6/D6</f>
        <v>0.84174863387978138</v>
      </c>
    </row>
    <row r="7" spans="1:6" x14ac:dyDescent="0.25">
      <c r="A7" s="45">
        <v>3</v>
      </c>
      <c r="B7" s="46">
        <v>1.6</v>
      </c>
      <c r="C7" s="46">
        <v>155</v>
      </c>
      <c r="D7" s="46">
        <f t="shared" si="0"/>
        <v>248</v>
      </c>
      <c r="E7" s="46">
        <v>130</v>
      </c>
      <c r="F7" s="47">
        <f t="shared" si="1"/>
        <v>0.52419354838709675</v>
      </c>
    </row>
    <row r="8" spans="1:6" x14ac:dyDescent="0.25">
      <c r="A8" s="45">
        <v>4</v>
      </c>
      <c r="B8" s="46">
        <v>1.65</v>
      </c>
      <c r="C8" s="46">
        <v>163</v>
      </c>
      <c r="D8" s="46">
        <f t="shared" si="0"/>
        <v>268.95</v>
      </c>
      <c r="E8" s="46">
        <v>102</v>
      </c>
      <c r="F8" s="47">
        <f t="shared" si="1"/>
        <v>0.37925264919129953</v>
      </c>
    </row>
    <row r="9" spans="1:6" x14ac:dyDescent="0.25">
      <c r="A9" s="45">
        <v>5</v>
      </c>
      <c r="B9" s="46">
        <v>1.4</v>
      </c>
      <c r="C9" s="46">
        <v>150</v>
      </c>
      <c r="D9" s="46">
        <f t="shared" si="0"/>
        <v>210</v>
      </c>
      <c r="E9" s="46">
        <f>(55.5+64)</f>
        <v>119.5</v>
      </c>
      <c r="F9" s="47">
        <f t="shared" si="1"/>
        <v>0.56904761904761902</v>
      </c>
    </row>
    <row r="10" spans="1:6" x14ac:dyDescent="0.25">
      <c r="A10" s="45">
        <v>6</v>
      </c>
      <c r="B10" s="46">
        <v>1.65</v>
      </c>
      <c r="C10" s="46">
        <v>143</v>
      </c>
      <c r="D10" s="46">
        <f t="shared" si="0"/>
        <v>235.95</v>
      </c>
      <c r="E10" s="46">
        <f>1.45+43.41+51.03</f>
        <v>95.89</v>
      </c>
      <c r="F10" s="47">
        <f t="shared" si="1"/>
        <v>0.40639966094511554</v>
      </c>
    </row>
    <row r="11" spans="1:6" x14ac:dyDescent="0.25">
      <c r="A11" s="45">
        <v>7</v>
      </c>
      <c r="B11" s="46">
        <v>1.6</v>
      </c>
      <c r="C11" s="46">
        <v>135</v>
      </c>
      <c r="D11" s="46">
        <f t="shared" si="0"/>
        <v>216</v>
      </c>
      <c r="E11" s="46">
        <f>71+71.37</f>
        <v>142.37</v>
      </c>
      <c r="F11" s="47">
        <f t="shared" si="1"/>
        <v>0.65912037037037041</v>
      </c>
    </row>
    <row r="12" spans="1:6" x14ac:dyDescent="0.25">
      <c r="A12" s="45">
        <v>8</v>
      </c>
      <c r="B12" s="46">
        <v>1</v>
      </c>
      <c r="C12" s="46">
        <v>170</v>
      </c>
      <c r="D12" s="46">
        <f t="shared" si="0"/>
        <v>170</v>
      </c>
      <c r="E12" s="46">
        <v>93.43</v>
      </c>
      <c r="F12" s="47">
        <f t="shared" si="1"/>
        <v>0.54958823529411771</v>
      </c>
    </row>
    <row r="13" spans="1:6" x14ac:dyDescent="0.25">
      <c r="A13" s="45">
        <v>9</v>
      </c>
      <c r="B13" s="46">
        <v>1.2</v>
      </c>
      <c r="C13" s="46">
        <v>150</v>
      </c>
      <c r="D13" s="46">
        <f t="shared" si="0"/>
        <v>180</v>
      </c>
      <c r="E13" s="46">
        <v>80</v>
      </c>
      <c r="F13" s="47">
        <f t="shared" si="1"/>
        <v>0.44444444444444442</v>
      </c>
    </row>
    <row r="14" spans="1:6" ht="15.75" thickBot="1" x14ac:dyDescent="0.3">
      <c r="A14" s="45">
        <v>10</v>
      </c>
      <c r="B14" s="46">
        <v>1.3</v>
      </c>
      <c r="C14" s="46">
        <v>150</v>
      </c>
      <c r="D14" s="46">
        <f t="shared" si="0"/>
        <v>195</v>
      </c>
      <c r="E14" s="46">
        <v>170.5</v>
      </c>
      <c r="F14" s="47">
        <f t="shared" si="1"/>
        <v>0.87435897435897436</v>
      </c>
    </row>
    <row r="15" spans="1:6" ht="15.75" thickBot="1" x14ac:dyDescent="0.3">
      <c r="A15" s="42" t="s">
        <v>36</v>
      </c>
      <c r="B15" s="48">
        <f>AVERAGE(B5:B14)</f>
        <v>1.3839999999999999</v>
      </c>
      <c r="C15" s="48">
        <f t="shared" ref="C15:F15" si="2">AVERAGE(C5:C14)</f>
        <v>151.6</v>
      </c>
      <c r="D15" s="48">
        <f t="shared" si="2"/>
        <v>208.99</v>
      </c>
      <c r="E15" s="48">
        <f t="shared" si="2"/>
        <v>119.373</v>
      </c>
      <c r="F15" s="49">
        <f t="shared" si="2"/>
        <v>0.58273891085964158</v>
      </c>
    </row>
    <row r="16" spans="1:6" ht="15.75" thickBot="1" x14ac:dyDescent="0.3">
      <c r="A16" s="50" t="s">
        <v>48</v>
      </c>
      <c r="B16" s="51">
        <f>_xlfn.STDEV.S(B5:B14)</f>
        <v>0.23027519768022536</v>
      </c>
      <c r="C16" s="51">
        <f t="shared" ref="C16:F16" si="3">_xlfn.STDEV.S(C5:C14)</f>
        <v>9.674709297958259</v>
      </c>
      <c r="D16" s="51">
        <f t="shared" si="3"/>
        <v>33.000511780543221</v>
      </c>
      <c r="E16" s="51">
        <f t="shared" si="3"/>
        <v>29.274494416357285</v>
      </c>
      <c r="F16" s="52">
        <f t="shared" si="3"/>
        <v>0.16809925322469757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M21" sqref="M21"/>
    </sheetView>
  </sheetViews>
  <sheetFormatPr defaultRowHeight="15" x14ac:dyDescent="0.25"/>
  <cols>
    <col min="1" max="1" width="13.7109375" bestFit="1" customWidth="1"/>
    <col min="2" max="2" width="27.85546875" bestFit="1" customWidth="1"/>
    <col min="3" max="3" width="21.5703125" bestFit="1" customWidth="1"/>
    <col min="4" max="4" width="11.28515625" bestFit="1" customWidth="1"/>
    <col min="5" max="5" width="21.140625" bestFit="1" customWidth="1"/>
    <col min="6" max="6" width="25.7109375" bestFit="1" customWidth="1"/>
    <col min="7" max="7" width="15.140625" bestFit="1" customWidth="1"/>
  </cols>
  <sheetData>
    <row r="1" spans="1:10" ht="18.75" x14ac:dyDescent="0.3">
      <c r="A1" s="11" t="s">
        <v>18</v>
      </c>
      <c r="B1" s="11"/>
      <c r="C1" s="11"/>
      <c r="D1" s="11"/>
      <c r="E1" s="11"/>
      <c r="F1" s="11"/>
      <c r="G1" s="11"/>
    </row>
    <row r="3" spans="1:10" ht="18.75" x14ac:dyDescent="0.3">
      <c r="A3" s="12" t="s">
        <v>19</v>
      </c>
      <c r="B3" s="12"/>
      <c r="C3" s="12"/>
      <c r="D3" s="12"/>
      <c r="E3" s="12"/>
      <c r="F3" s="12"/>
      <c r="G3" s="12"/>
    </row>
    <row r="5" spans="1:10" ht="15.75" x14ac:dyDescent="0.25">
      <c r="A5" s="13" t="s">
        <v>7</v>
      </c>
      <c r="B5" s="13" t="s">
        <v>20</v>
      </c>
      <c r="C5" s="13" t="s">
        <v>21</v>
      </c>
      <c r="D5" s="13" t="s">
        <v>22</v>
      </c>
      <c r="E5" s="13" t="s">
        <v>23</v>
      </c>
      <c r="F5" s="13" t="s">
        <v>24</v>
      </c>
      <c r="G5" s="13" t="s">
        <v>25</v>
      </c>
    </row>
    <row r="6" spans="1:10" x14ac:dyDescent="0.25">
      <c r="A6" s="14" t="s">
        <v>26</v>
      </c>
      <c r="B6" s="15">
        <v>155</v>
      </c>
      <c r="C6" s="15">
        <v>5</v>
      </c>
      <c r="D6" s="15">
        <v>0.7</v>
      </c>
      <c r="E6" s="15">
        <f>B6*C6*D6</f>
        <v>542.5</v>
      </c>
      <c r="F6" s="15">
        <v>432.4</v>
      </c>
      <c r="G6" s="15">
        <f>_xlfn.STDEV.S(E6,F6)</f>
        <v>77.852456608638917</v>
      </c>
      <c r="I6">
        <f>B6*C6</f>
        <v>775</v>
      </c>
      <c r="J6">
        <f>F6/I6</f>
        <v>0.5579354838709677</v>
      </c>
    </row>
    <row r="7" spans="1:10" x14ac:dyDescent="0.25">
      <c r="A7" s="14" t="s">
        <v>27</v>
      </c>
      <c r="B7" s="15">
        <v>157</v>
      </c>
      <c r="C7" s="15">
        <v>5</v>
      </c>
      <c r="D7" s="15">
        <v>0.7</v>
      </c>
      <c r="E7" s="15">
        <f t="shared" ref="E7:E15" si="0">B7*C7*D7</f>
        <v>549.5</v>
      </c>
      <c r="F7" s="15">
        <v>447.3</v>
      </c>
      <c r="G7" s="15">
        <f t="shared" ref="G7:G15" si="1">_xlfn.STDEV.S(E7,F7)</f>
        <v>72.266313037265846</v>
      </c>
      <c r="I7">
        <f t="shared" ref="I7:I17" si="2">B7*C7</f>
        <v>785</v>
      </c>
      <c r="J7">
        <f t="shared" ref="J7:J15" si="3">F7/I7</f>
        <v>0.56980891719745219</v>
      </c>
    </row>
    <row r="8" spans="1:10" x14ac:dyDescent="0.25">
      <c r="A8" s="14" t="s">
        <v>28</v>
      </c>
      <c r="B8" s="15">
        <v>159</v>
      </c>
      <c r="C8" s="15">
        <v>5.3</v>
      </c>
      <c r="D8" s="15">
        <v>0.7</v>
      </c>
      <c r="E8" s="15">
        <f t="shared" si="0"/>
        <v>589.88999999999987</v>
      </c>
      <c r="F8" s="15">
        <v>411.3</v>
      </c>
      <c r="G8" s="15">
        <f t="shared" si="1"/>
        <v>126.28220005210548</v>
      </c>
      <c r="I8">
        <f t="shared" si="2"/>
        <v>842.69999999999993</v>
      </c>
      <c r="J8">
        <f t="shared" si="3"/>
        <v>0.48807404770380924</v>
      </c>
    </row>
    <row r="9" spans="1:10" x14ac:dyDescent="0.25">
      <c r="A9" s="14" t="s">
        <v>29</v>
      </c>
      <c r="B9" s="15">
        <v>144</v>
      </c>
      <c r="C9" s="15">
        <v>5.0999999999999996</v>
      </c>
      <c r="D9" s="15">
        <v>0.7</v>
      </c>
      <c r="E9" s="15">
        <f t="shared" si="0"/>
        <v>514.07999999999993</v>
      </c>
      <c r="F9" s="15">
        <v>368.7</v>
      </c>
      <c r="G9" s="15">
        <f t="shared" si="1"/>
        <v>102.79918384890014</v>
      </c>
      <c r="I9">
        <f t="shared" si="2"/>
        <v>734.4</v>
      </c>
      <c r="J9">
        <f t="shared" si="3"/>
        <v>0.50204248366013071</v>
      </c>
    </row>
    <row r="10" spans="1:10" x14ac:dyDescent="0.25">
      <c r="A10" s="14" t="s">
        <v>30</v>
      </c>
      <c r="B10" s="15">
        <v>142</v>
      </c>
      <c r="C10" s="15">
        <v>4.7</v>
      </c>
      <c r="D10" s="15">
        <v>0.7</v>
      </c>
      <c r="E10" s="15">
        <f t="shared" si="0"/>
        <v>467.17999999999995</v>
      </c>
      <c r="F10" s="15">
        <v>343.42</v>
      </c>
      <c r="G10" s="15">
        <f t="shared" si="1"/>
        <v>87.51153523964723</v>
      </c>
      <c r="I10">
        <f t="shared" si="2"/>
        <v>667.4</v>
      </c>
      <c r="J10">
        <f t="shared" si="3"/>
        <v>0.5145639796224154</v>
      </c>
    </row>
    <row r="11" spans="1:10" x14ac:dyDescent="0.25">
      <c r="A11" s="14" t="s">
        <v>31</v>
      </c>
      <c r="B11" s="15">
        <v>124</v>
      </c>
      <c r="C11" s="15">
        <v>4.5</v>
      </c>
      <c r="D11" s="15">
        <v>0.7</v>
      </c>
      <c r="E11" s="15">
        <f t="shared" si="0"/>
        <v>390.59999999999997</v>
      </c>
      <c r="F11" s="15">
        <v>323.3</v>
      </c>
      <c r="G11" s="15">
        <f t="shared" si="1"/>
        <v>47.588286373854615</v>
      </c>
      <c r="I11">
        <f t="shared" si="2"/>
        <v>558</v>
      </c>
      <c r="J11">
        <f t="shared" si="3"/>
        <v>0.57939068100358426</v>
      </c>
    </row>
    <row r="12" spans="1:10" x14ac:dyDescent="0.25">
      <c r="A12" s="14" t="s">
        <v>32</v>
      </c>
      <c r="B12" s="15">
        <v>150</v>
      </c>
      <c r="C12" s="15">
        <v>4.5</v>
      </c>
      <c r="D12" s="15">
        <v>0.7</v>
      </c>
      <c r="E12" s="15">
        <f t="shared" si="0"/>
        <v>472.49999999999994</v>
      </c>
      <c r="F12" s="15">
        <v>409.5</v>
      </c>
      <c r="G12" s="15">
        <f t="shared" si="1"/>
        <v>44.547727214752456</v>
      </c>
      <c r="I12">
        <f t="shared" si="2"/>
        <v>675</v>
      </c>
      <c r="J12">
        <f t="shared" si="3"/>
        <v>0.60666666666666669</v>
      </c>
    </row>
    <row r="13" spans="1:10" x14ac:dyDescent="0.25">
      <c r="A13" s="14" t="s">
        <v>33</v>
      </c>
      <c r="B13" s="15">
        <v>136</v>
      </c>
      <c r="C13" s="15">
        <v>5</v>
      </c>
      <c r="D13" s="15">
        <v>0.7</v>
      </c>
      <c r="E13" s="15">
        <f t="shared" si="0"/>
        <v>475.99999999999994</v>
      </c>
      <c r="F13" s="15">
        <v>495.97</v>
      </c>
      <c r="G13" s="15">
        <f t="shared" si="1"/>
        <v>14.120922420295413</v>
      </c>
      <c r="I13">
        <f t="shared" si="2"/>
        <v>680</v>
      </c>
      <c r="J13">
        <f t="shared" si="3"/>
        <v>0.72936764705882362</v>
      </c>
    </row>
    <row r="14" spans="1:10" x14ac:dyDescent="0.25">
      <c r="A14" s="14" t="s">
        <v>34</v>
      </c>
      <c r="B14" s="15">
        <v>138</v>
      </c>
      <c r="C14" s="15">
        <v>4.5</v>
      </c>
      <c r="D14" s="15">
        <v>0.7</v>
      </c>
      <c r="E14" s="15">
        <f t="shared" si="0"/>
        <v>434.7</v>
      </c>
      <c r="F14" s="15">
        <v>299.08999999999997</v>
      </c>
      <c r="G14" s="15">
        <f t="shared" si="1"/>
        <v>95.890750596707989</v>
      </c>
      <c r="I14">
        <f t="shared" si="2"/>
        <v>621</v>
      </c>
      <c r="J14">
        <f t="shared" si="3"/>
        <v>0.48162640901771331</v>
      </c>
    </row>
    <row r="15" spans="1:10" ht="15.75" thickBot="1" x14ac:dyDescent="0.3">
      <c r="A15" s="16" t="s">
        <v>35</v>
      </c>
      <c r="B15" s="17">
        <v>155</v>
      </c>
      <c r="C15" s="17">
        <v>3.5</v>
      </c>
      <c r="D15" s="17">
        <v>0.7</v>
      </c>
      <c r="E15" s="17">
        <f t="shared" si="0"/>
        <v>379.75</v>
      </c>
      <c r="F15" s="17">
        <v>247.64</v>
      </c>
      <c r="G15" s="17">
        <f t="shared" si="1"/>
        <v>93.415876862554711</v>
      </c>
      <c r="I15">
        <f t="shared" si="2"/>
        <v>542.5</v>
      </c>
      <c r="J15">
        <f t="shared" si="3"/>
        <v>0.45647926267281103</v>
      </c>
    </row>
    <row r="16" spans="1:10" ht="15.75" thickBot="1" x14ac:dyDescent="0.3">
      <c r="A16" s="14" t="s">
        <v>36</v>
      </c>
      <c r="B16" s="15">
        <f>AVERAGE($B$6:$B$15)</f>
        <v>146</v>
      </c>
      <c r="C16" s="15">
        <f>AVERAGE($C$6:$C$15)</f>
        <v>4.7099999999999991</v>
      </c>
      <c r="D16" s="15">
        <f>AVERAGE(D6:$D$15)</f>
        <v>0.70000000000000007</v>
      </c>
      <c r="E16" s="15">
        <f>AVERAGE($E$6:$E$15)</f>
        <v>481.66999999999996</v>
      </c>
      <c r="F16" s="18">
        <f>AVERAGE($F$6:$F$15)</f>
        <v>377.86200000000002</v>
      </c>
      <c r="G16" s="19">
        <f>_xlfn.STDEV.S(E16,F16)</f>
        <v>73.403340741413245</v>
      </c>
      <c r="J16" s="49">
        <f t="shared" ref="J16" si="4">AVERAGE(J6:J15)</f>
        <v>0.54859555784743752</v>
      </c>
    </row>
    <row r="17" spans="1:10" ht="15.75" thickBot="1" x14ac:dyDescent="0.3">
      <c r="A17" s="20" t="s">
        <v>25</v>
      </c>
      <c r="B17" s="21">
        <f>_xlfn.STDEV.S(B6:B15)</f>
        <v>11.234866364235145</v>
      </c>
      <c r="C17" s="21">
        <f>_xlfn.STDEV.S(C6:C15)</f>
        <v>0.51088159097779706</v>
      </c>
      <c r="D17" s="21">
        <f>_xlfn.STDEV.S(D6:D15)</f>
        <v>1.1702778228589004E-16</v>
      </c>
      <c r="E17" s="21">
        <f>_xlfn.STDEV.S(E6:E15)</f>
        <v>68.537892520204522</v>
      </c>
      <c r="F17" s="22">
        <f>_xlfn.STDEV.S(F6:F15)</f>
        <v>75.479647411294394</v>
      </c>
      <c r="G17" s="21"/>
      <c r="J17" s="52">
        <f t="shared" ref="J17" si="5">_xlfn.STDEV.S(J6:J15)</f>
        <v>7.9926946725049353E-2</v>
      </c>
    </row>
  </sheetData>
  <mergeCells count="2">
    <mergeCell ref="A1:G1"/>
    <mergeCell ref="A3:G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Resultados</vt:lpstr>
      <vt:lpstr>Grupo1</vt:lpstr>
      <vt:lpstr>Grupo2</vt:lpstr>
      <vt:lpstr>Grupo3</vt:lpstr>
      <vt:lpstr>Grupo4</vt:lpstr>
      <vt:lpstr>Grupo5</vt:lpstr>
      <vt:lpstr>Grupo6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Usuario</cp:lastModifiedBy>
  <dcterms:created xsi:type="dcterms:W3CDTF">2018-05-03T18:28:43Z</dcterms:created>
  <dcterms:modified xsi:type="dcterms:W3CDTF">2018-05-10T20:05:07Z</dcterms:modified>
</cp:coreProperties>
</file>