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925" activeTab="1"/>
  </bookViews>
  <sheets>
    <sheet name="SEM IR" sheetId="1" r:id="rId1"/>
    <sheet name="COM IR (20%)" sheetId="4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K6" i="4" l="1"/>
  <c r="K5" i="4"/>
  <c r="K4" i="4"/>
  <c r="K3" i="4"/>
  <c r="J5" i="4" l="1"/>
  <c r="C38" i="4" s="1"/>
  <c r="C39" i="4" s="1"/>
  <c r="C49" i="4" s="1"/>
  <c r="C34" i="4"/>
  <c r="C33" i="4"/>
  <c r="C29" i="4"/>
  <c r="C28" i="4"/>
  <c r="C26" i="4"/>
  <c r="F8" i="4"/>
  <c r="D8" i="4"/>
  <c r="C8" i="4"/>
  <c r="J9" i="4"/>
  <c r="C40" i="4" s="1"/>
  <c r="C50" i="4" s="1"/>
  <c r="G5" i="4"/>
  <c r="C25" i="4" s="1"/>
  <c r="C27" i="4" s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27" i="1"/>
  <c r="C28" i="1" s="1"/>
  <c r="C26" i="1"/>
  <c r="C23" i="1"/>
  <c r="C25" i="1" s="1"/>
  <c r="C24" i="1"/>
  <c r="G8" i="4" l="1"/>
  <c r="C30" i="4"/>
  <c r="C45" i="4"/>
  <c r="C41" i="4"/>
  <c r="C48" i="4"/>
  <c r="C35" i="4"/>
  <c r="C47" i="4"/>
  <c r="J6" i="4"/>
  <c r="G5" i="1"/>
  <c r="G8" i="1" s="1"/>
  <c r="J7" i="1"/>
  <c r="J5" i="1"/>
  <c r="F8" i="1"/>
  <c r="D8" i="1"/>
  <c r="C8" i="1"/>
  <c r="C36" i="4" l="1"/>
  <c r="C37" i="4" s="1"/>
  <c r="J7" i="4"/>
  <c r="C51" i="4"/>
  <c r="J6" i="1"/>
  <c r="J8" i="1" s="1"/>
  <c r="C42" i="4" l="1"/>
  <c r="C44" i="4"/>
  <c r="C46" i="4" s="1"/>
  <c r="C52" i="4" s="1"/>
  <c r="J8" i="4"/>
  <c r="J10" i="4" s="1"/>
</calcChain>
</file>

<file path=xl/comments1.xml><?xml version="1.0" encoding="utf-8"?>
<comments xmlns="http://schemas.openxmlformats.org/spreadsheetml/2006/main">
  <authors>
    <author>Roni Cleber Bonizio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Lucro operacional bruto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Lucro operacional líquido</t>
        </r>
      </text>
    </comment>
  </commentList>
</comments>
</file>

<file path=xl/sharedStrings.xml><?xml version="1.0" encoding="utf-8"?>
<sst xmlns="http://schemas.openxmlformats.org/spreadsheetml/2006/main" count="109" uniqueCount="53">
  <si>
    <t>ATIVO</t>
  </si>
  <si>
    <t>Disponibilidades</t>
  </si>
  <si>
    <t>Contas a receber</t>
  </si>
  <si>
    <t>Estoques</t>
  </si>
  <si>
    <t>Imobilizado</t>
  </si>
  <si>
    <t>TOTAL</t>
  </si>
  <si>
    <t>BALANÇOS PATRIMONIAIS ($ milhões)</t>
  </si>
  <si>
    <t>PASSIVO + PL</t>
  </si>
  <si>
    <t>Fornec a pagar</t>
  </si>
  <si>
    <t>Contas a pagar</t>
  </si>
  <si>
    <t>Emprést a pagar</t>
  </si>
  <si>
    <t>PL</t>
  </si>
  <si>
    <t>Receita de venda</t>
  </si>
  <si>
    <t>(-) Cst/desp oper</t>
  </si>
  <si>
    <t>(-) Juros dívida</t>
  </si>
  <si>
    <t>(-) Custo oport</t>
  </si>
  <si>
    <t>(=) Lucro líquido</t>
  </si>
  <si>
    <t xml:space="preserve">(=) EVA® </t>
  </si>
  <si>
    <t>Sabendo-se que o custo de oportunidade do capital investido pelo sócio é de 20%aa, pede-se:</t>
  </si>
  <si>
    <t>DRE - 2017 ($milhões)</t>
  </si>
  <si>
    <t>3 - Apure o EVA® da empresa e faça um breve relatório interpretando os indicadores apurados.</t>
  </si>
  <si>
    <t>1 - o valor do capital investido médio do ano 2017, o peso do capital de terceiros e dos sócios</t>
  </si>
  <si>
    <t>2 - Apure a Margem operacional, o Giro do investimento, o ROI e o custo do capital investido no ano</t>
  </si>
  <si>
    <r>
      <rPr>
        <b/>
        <i/>
        <u/>
        <sz val="10"/>
        <color theme="1"/>
        <rFont val="Calibri"/>
        <family val="2"/>
        <scheme val="minor"/>
      </rPr>
      <t>Respostas</t>
    </r>
    <r>
      <rPr>
        <i/>
        <sz val="10"/>
        <color theme="1"/>
        <rFont val="Calibri"/>
        <family val="2"/>
        <scheme val="minor"/>
      </rPr>
      <t>: Capital investido médio = $1,0 bilhão; terceiros = 25%; sócios = 75%</t>
    </r>
  </si>
  <si>
    <r>
      <rPr>
        <b/>
        <i/>
        <u/>
        <sz val="10"/>
        <color theme="1"/>
        <rFont val="Calibri"/>
        <family val="2"/>
        <scheme val="minor"/>
      </rPr>
      <t>Respostas</t>
    </r>
    <r>
      <rPr>
        <i/>
        <sz val="10"/>
        <color theme="1"/>
        <rFont val="Calibri"/>
        <family val="2"/>
        <scheme val="minor"/>
      </rPr>
      <t>: Margem = 5%; Giro = 4 vezes no ano; ROI = 20%aa; WACC = 18,75%aa</t>
    </r>
  </si>
  <si>
    <r>
      <rPr>
        <b/>
        <i/>
        <u/>
        <sz val="10"/>
        <color theme="1"/>
        <rFont val="Calibri"/>
        <family val="2"/>
        <scheme val="minor"/>
      </rPr>
      <t>Resposta</t>
    </r>
    <r>
      <rPr>
        <i/>
        <sz val="10"/>
        <color theme="1"/>
        <rFont val="Calibri"/>
        <family val="2"/>
        <scheme val="minor"/>
      </rPr>
      <t>: EVA® = $12,5 milhões</t>
    </r>
  </si>
  <si>
    <t>Capital investido</t>
  </si>
  <si>
    <t>Giro</t>
  </si>
  <si>
    <t>Fixo</t>
  </si>
  <si>
    <t>Terceiros</t>
  </si>
  <si>
    <t>Sócios</t>
  </si>
  <si>
    <t>BALANÇO - 2017 - $MM - MÉD</t>
  </si>
  <si>
    <t>DRE - 2017 - $MM</t>
  </si>
  <si>
    <t>(-) C/D operac</t>
  </si>
  <si>
    <t>(=) Lucro operac</t>
  </si>
  <si>
    <t>(-) Juros das dívidas</t>
  </si>
  <si>
    <t>(-) Custo de oportunid</t>
  </si>
  <si>
    <t>(=) CUSTO TOTAL DO CAP</t>
  </si>
  <si>
    <t>EVA®</t>
  </si>
  <si>
    <t>Margem</t>
  </si>
  <si>
    <t>ROI</t>
  </si>
  <si>
    <t>We</t>
  </si>
  <si>
    <t>Wi</t>
  </si>
  <si>
    <t>Ki</t>
  </si>
  <si>
    <t>Ke</t>
  </si>
  <si>
    <t>WACC</t>
  </si>
  <si>
    <t>(=) Lucro antes IR</t>
  </si>
  <si>
    <t>(-) IR (20%)</t>
  </si>
  <si>
    <t>(=) Lucro líquid</t>
  </si>
  <si>
    <t>(=) EBIT</t>
  </si>
  <si>
    <t>(-) IR</t>
  </si>
  <si>
    <t>(=) NOPAT</t>
  </si>
  <si>
    <t>(+) Benefício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</si>
</sst>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4" fontId="1" fillId="5" borderId="0" xfId="0" applyNumberFormat="1" applyFont="1" applyFill="1"/>
    <xf numFmtId="0" fontId="2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3" fontId="0" fillId="2" borderId="0" xfId="0" applyNumberFormat="1" applyFill="1"/>
    <xf numFmtId="164" fontId="2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1" fillId="5" borderId="0" xfId="0" applyFont="1" applyFill="1" applyAlignment="1">
      <alignment horizontal="center"/>
    </xf>
    <xf numFmtId="164" fontId="6" fillId="6" borderId="0" xfId="0" applyNumberFormat="1" applyFont="1" applyFill="1" applyBorder="1" applyAlignment="1">
      <alignment horizontal="left" wrapText="1"/>
    </xf>
    <xf numFmtId="0" fontId="2" fillId="7" borderId="0" xfId="0" applyFont="1" applyFill="1" applyAlignment="1">
      <alignment horizontal="left"/>
    </xf>
    <xf numFmtId="164" fontId="2" fillId="7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164" fontId="2" fillId="9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left"/>
    </xf>
    <xf numFmtId="164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left"/>
    </xf>
    <xf numFmtId="0" fontId="11" fillId="10" borderId="0" xfId="0" applyFont="1" applyFill="1" applyAlignment="1">
      <alignment horizontal="left"/>
    </xf>
    <xf numFmtId="164" fontId="11" fillId="10" borderId="0" xfId="0" applyNumberFormat="1" applyFont="1" applyFill="1" applyAlignment="1">
      <alignment horizontal="center"/>
    </xf>
    <xf numFmtId="0" fontId="12" fillId="9" borderId="0" xfId="0" applyFont="1" applyFill="1" applyAlignment="1">
      <alignment horizontal="left"/>
    </xf>
    <xf numFmtId="164" fontId="12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left"/>
    </xf>
    <xf numFmtId="164" fontId="13" fillId="9" borderId="0" xfId="0" applyNumberFormat="1" applyFont="1" applyFill="1" applyAlignment="1">
      <alignment horizontal="center"/>
    </xf>
    <xf numFmtId="0" fontId="13" fillId="11" borderId="0" xfId="0" applyFont="1" applyFill="1" applyAlignment="1">
      <alignment horizontal="left"/>
    </xf>
    <xf numFmtId="164" fontId="13" fillId="11" borderId="0" xfId="0" applyNumberFormat="1" applyFont="1" applyFill="1" applyAlignment="1">
      <alignment horizontal="center"/>
    </xf>
    <xf numFmtId="14" fontId="1" fillId="5" borderId="0" xfId="0" applyNumberFormat="1" applyFont="1" applyFill="1" applyAlignment="1"/>
    <xf numFmtId="164" fontId="1" fillId="5" borderId="0" xfId="0" applyNumberFormat="1" applyFont="1" applyFill="1" applyAlignment="1">
      <alignment horizontal="center"/>
    </xf>
    <xf numFmtId="165" fontId="10" fillId="7" borderId="0" xfId="1" applyNumberFormat="1" applyFont="1" applyFill="1" applyAlignment="1">
      <alignment horizontal="center"/>
    </xf>
    <xf numFmtId="165" fontId="11" fillId="10" borderId="0" xfId="1" applyNumberFormat="1" applyFont="1" applyFill="1" applyAlignment="1">
      <alignment horizontal="center"/>
    </xf>
    <xf numFmtId="0" fontId="12" fillId="8" borderId="0" xfId="0" applyFont="1" applyFill="1" applyAlignment="1">
      <alignment horizontal="left"/>
    </xf>
    <xf numFmtId="164" fontId="12" fillId="8" borderId="0" xfId="0" applyNumberFormat="1" applyFont="1" applyFill="1" applyAlignment="1">
      <alignment horizontal="center"/>
    </xf>
    <xf numFmtId="165" fontId="12" fillId="8" borderId="0" xfId="1" applyNumberFormat="1" applyFont="1" applyFill="1" applyAlignment="1">
      <alignment horizontal="center"/>
    </xf>
    <xf numFmtId="165" fontId="13" fillId="9" borderId="0" xfId="1" applyNumberFormat="1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64" fontId="6" fillId="6" borderId="0" xfId="0" applyNumberFormat="1" applyFont="1" applyFill="1" applyBorder="1" applyAlignment="1">
      <alignment horizontal="left" wrapText="1" indent="2"/>
    </xf>
    <xf numFmtId="164" fontId="4" fillId="6" borderId="0" xfId="0" applyNumberFormat="1" applyFont="1" applyFill="1" applyBorder="1" applyAlignment="1">
      <alignment horizontal="left" wrapText="1"/>
    </xf>
    <xf numFmtId="0" fontId="1" fillId="5" borderId="0" xfId="0" applyFont="1" applyFill="1" applyAlignment="1">
      <alignment horizontal="center"/>
    </xf>
    <xf numFmtId="164" fontId="5" fillId="6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opLeftCell="A24" workbookViewId="0">
      <selection activeCell="C48" sqref="C48"/>
    </sheetView>
  </sheetViews>
  <sheetFormatPr defaultRowHeight="15" x14ac:dyDescent="0.25"/>
  <cols>
    <col min="1" max="1" width="2.5703125" style="1" customWidth="1"/>
    <col min="2" max="2" width="24.28515625" style="1" customWidth="1"/>
    <col min="3" max="3" width="12" style="1" customWidth="1"/>
    <col min="4" max="4" width="10.7109375" style="1" bestFit="1" customWidth="1"/>
    <col min="5" max="5" width="16" style="1" bestFit="1" customWidth="1"/>
    <col min="6" max="7" width="10.7109375" style="1" bestFit="1" customWidth="1"/>
    <col min="8" max="8" width="2.140625" style="1" customWidth="1"/>
    <col min="9" max="9" width="17.5703125" style="1" customWidth="1"/>
    <col min="10" max="16384" width="9.140625" style="1"/>
  </cols>
  <sheetData>
    <row r="2" spans="2:10" x14ac:dyDescent="0.25">
      <c r="B2" s="40" t="s">
        <v>6</v>
      </c>
      <c r="C2" s="40"/>
      <c r="D2" s="40"/>
      <c r="E2" s="40"/>
      <c r="F2" s="40"/>
      <c r="G2" s="40"/>
      <c r="I2" s="40" t="s">
        <v>19</v>
      </c>
      <c r="J2" s="40"/>
    </row>
    <row r="3" spans="2:10" x14ac:dyDescent="0.25">
      <c r="B3" s="6" t="s">
        <v>0</v>
      </c>
      <c r="C3" s="3">
        <v>42735</v>
      </c>
      <c r="D3" s="3">
        <v>43100</v>
      </c>
      <c r="E3" s="6" t="s">
        <v>7</v>
      </c>
      <c r="F3" s="3">
        <v>42735</v>
      </c>
      <c r="G3" s="3">
        <v>43100</v>
      </c>
      <c r="I3" s="14" t="s">
        <v>12</v>
      </c>
      <c r="J3" s="15">
        <v>4000</v>
      </c>
    </row>
    <row r="4" spans="2:10" x14ac:dyDescent="0.25">
      <c r="B4" s="14" t="s">
        <v>1</v>
      </c>
      <c r="C4" s="15">
        <v>0.5</v>
      </c>
      <c r="D4" s="15">
        <v>0.6</v>
      </c>
      <c r="E4" s="14" t="s">
        <v>8</v>
      </c>
      <c r="F4" s="15">
        <v>290</v>
      </c>
      <c r="G4" s="15">
        <v>285</v>
      </c>
      <c r="H4" s="7"/>
      <c r="I4" s="14" t="s">
        <v>13</v>
      </c>
      <c r="J4" s="15">
        <v>-3800</v>
      </c>
    </row>
    <row r="5" spans="2:10" x14ac:dyDescent="0.25">
      <c r="B5" s="14" t="s">
        <v>2</v>
      </c>
      <c r="C5" s="15">
        <v>145.5</v>
      </c>
      <c r="D5" s="15">
        <v>155.4</v>
      </c>
      <c r="E5" s="14" t="s">
        <v>9</v>
      </c>
      <c r="F5" s="15">
        <v>280</v>
      </c>
      <c r="G5" s="15">
        <f>304-9+50</f>
        <v>345</v>
      </c>
      <c r="H5" s="7"/>
      <c r="I5" s="16" t="s">
        <v>14</v>
      </c>
      <c r="J5" s="17">
        <f>-250*0.15</f>
        <v>-37.5</v>
      </c>
    </row>
    <row r="6" spans="2:10" x14ac:dyDescent="0.25">
      <c r="B6" s="14" t="s">
        <v>3</v>
      </c>
      <c r="C6" s="15">
        <v>326</v>
      </c>
      <c r="D6" s="15">
        <v>314</v>
      </c>
      <c r="E6" s="16" t="s">
        <v>10</v>
      </c>
      <c r="F6" s="17">
        <v>260</v>
      </c>
      <c r="G6" s="17">
        <v>240</v>
      </c>
      <c r="H6" s="7"/>
      <c r="I6" s="5" t="s">
        <v>16</v>
      </c>
      <c r="J6" s="9">
        <f>+SUM(J3:J5)</f>
        <v>162.5</v>
      </c>
    </row>
    <row r="7" spans="2:10" x14ac:dyDescent="0.25">
      <c r="B7" s="14" t="s">
        <v>4</v>
      </c>
      <c r="C7" s="15">
        <v>958</v>
      </c>
      <c r="D7" s="15">
        <v>1300</v>
      </c>
      <c r="E7" s="16" t="s">
        <v>11</v>
      </c>
      <c r="F7" s="17">
        <v>600</v>
      </c>
      <c r="G7" s="17">
        <v>900</v>
      </c>
      <c r="H7" s="7"/>
      <c r="I7" s="16" t="s">
        <v>15</v>
      </c>
      <c r="J7" s="17">
        <f>-750*20%</f>
        <v>-150</v>
      </c>
    </row>
    <row r="8" spans="2:10" x14ac:dyDescent="0.25">
      <c r="B8" s="5" t="s">
        <v>5</v>
      </c>
      <c r="C8" s="9">
        <f>+SUM(C4:C7)</f>
        <v>1430</v>
      </c>
      <c r="D8" s="9">
        <f>+SUM(D4:D7)</f>
        <v>1770</v>
      </c>
      <c r="E8" s="5" t="s">
        <v>5</v>
      </c>
      <c r="F8" s="9">
        <f>+SUM(F4:F7)</f>
        <v>1430</v>
      </c>
      <c r="G8" s="9">
        <f>+SUM(G4:G7)</f>
        <v>1770</v>
      </c>
      <c r="H8" s="7"/>
      <c r="I8" s="5" t="s">
        <v>17</v>
      </c>
      <c r="J8" s="9">
        <f>SUM(J6:J7)</f>
        <v>12.5</v>
      </c>
    </row>
    <row r="9" spans="2:10" x14ac:dyDescent="0.25">
      <c r="B9" s="2"/>
      <c r="C9" s="10"/>
      <c r="D9" s="10"/>
      <c r="E9" s="10"/>
      <c r="F9" s="10"/>
      <c r="G9" s="10"/>
      <c r="H9" s="10"/>
      <c r="I9" s="11"/>
      <c r="J9" s="11"/>
    </row>
    <row r="10" spans="2:10" s="11" customFormat="1" ht="15" customHeight="1" x14ac:dyDescent="0.25">
      <c r="B10" s="41" t="s">
        <v>18</v>
      </c>
      <c r="C10" s="41"/>
      <c r="D10" s="41"/>
      <c r="E10" s="41"/>
      <c r="F10" s="41"/>
      <c r="G10" s="41"/>
      <c r="H10" s="41"/>
      <c r="I10" s="41"/>
      <c r="J10" s="41"/>
    </row>
    <row r="11" spans="2:10" s="11" customFormat="1" x14ac:dyDescent="0.25">
      <c r="B11" s="39" t="s">
        <v>21</v>
      </c>
      <c r="C11" s="39"/>
      <c r="D11" s="39"/>
      <c r="E11" s="39"/>
      <c r="F11" s="39"/>
      <c r="G11" s="39"/>
      <c r="H11" s="39"/>
      <c r="I11" s="39"/>
      <c r="J11" s="39"/>
    </row>
    <row r="12" spans="2:10" s="11" customFormat="1" x14ac:dyDescent="0.25">
      <c r="B12" s="38" t="s">
        <v>23</v>
      </c>
      <c r="C12" s="38"/>
      <c r="D12" s="38"/>
      <c r="E12" s="38"/>
      <c r="F12" s="38"/>
      <c r="G12" s="38"/>
      <c r="H12" s="38"/>
      <c r="I12" s="38"/>
      <c r="J12" s="38"/>
    </row>
    <row r="13" spans="2:10" s="11" customFormat="1" ht="6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s="11" customFormat="1" x14ac:dyDescent="0.25">
      <c r="B14" s="39" t="s">
        <v>22</v>
      </c>
      <c r="C14" s="39"/>
      <c r="D14" s="39"/>
      <c r="E14" s="39"/>
      <c r="F14" s="39"/>
      <c r="G14" s="39"/>
      <c r="H14" s="39"/>
      <c r="I14" s="39"/>
      <c r="J14" s="39"/>
    </row>
    <row r="15" spans="2:10" s="11" customFormat="1" x14ac:dyDescent="0.25">
      <c r="B15" s="38" t="s">
        <v>24</v>
      </c>
      <c r="C15" s="38"/>
      <c r="D15" s="38"/>
      <c r="E15" s="38"/>
      <c r="F15" s="38"/>
      <c r="G15" s="38"/>
      <c r="H15" s="38"/>
      <c r="I15" s="38"/>
      <c r="J15" s="38"/>
    </row>
    <row r="16" spans="2:10" s="11" customFormat="1" ht="6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s="11" customFormat="1" x14ac:dyDescent="0.25">
      <c r="B17" s="39" t="s">
        <v>20</v>
      </c>
      <c r="C17" s="39"/>
      <c r="D17" s="39"/>
      <c r="E17" s="39"/>
      <c r="F17" s="39"/>
      <c r="G17" s="39"/>
      <c r="H17" s="39"/>
      <c r="I17" s="39"/>
      <c r="J17" s="39"/>
    </row>
    <row r="18" spans="2:10" s="11" customFormat="1" x14ac:dyDescent="0.25">
      <c r="B18" s="38" t="s">
        <v>25</v>
      </c>
      <c r="C18" s="38"/>
      <c r="D18" s="38"/>
      <c r="E18" s="38"/>
      <c r="F18" s="38"/>
      <c r="G18" s="38"/>
      <c r="H18" s="38"/>
      <c r="I18" s="38"/>
      <c r="J18" s="38"/>
    </row>
    <row r="19" spans="2:10" s="11" customFormat="1" ht="6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C20" s="10"/>
      <c r="D20" s="10"/>
      <c r="E20" s="10"/>
      <c r="F20" s="7"/>
      <c r="G20" s="7"/>
      <c r="H20" s="7"/>
    </row>
    <row r="21" spans="2:10" x14ac:dyDescent="0.25">
      <c r="B21" s="37" t="s">
        <v>31</v>
      </c>
      <c r="C21" s="37"/>
      <c r="D21" s="10"/>
      <c r="E21" s="10"/>
      <c r="F21" s="7"/>
      <c r="G21" s="7"/>
      <c r="H21" s="7"/>
    </row>
    <row r="22" spans="2:10" x14ac:dyDescent="0.25">
      <c r="B22" s="18" t="s">
        <v>26</v>
      </c>
      <c r="C22" s="19"/>
    </row>
    <row r="23" spans="2:10" x14ac:dyDescent="0.25">
      <c r="B23" s="20" t="s">
        <v>27</v>
      </c>
      <c r="C23" s="19">
        <f>+SUM(C4:D6)/2-SUM(F4:G5)/2</f>
        <v>-129</v>
      </c>
    </row>
    <row r="24" spans="2:10" x14ac:dyDescent="0.25">
      <c r="B24" s="20" t="s">
        <v>28</v>
      </c>
      <c r="C24" s="19">
        <f>+AVERAGE(C7:D7)</f>
        <v>1129</v>
      </c>
    </row>
    <row r="25" spans="2:10" x14ac:dyDescent="0.25">
      <c r="B25" s="21" t="s">
        <v>5</v>
      </c>
      <c r="C25" s="22">
        <f>SUM(C23:C24)</f>
        <v>1000</v>
      </c>
    </row>
    <row r="26" spans="2:10" x14ac:dyDescent="0.25">
      <c r="B26" s="23" t="s">
        <v>29</v>
      </c>
      <c r="C26" s="24">
        <f>+AVERAGE(F6:G6)</f>
        <v>250</v>
      </c>
    </row>
    <row r="27" spans="2:10" x14ac:dyDescent="0.25">
      <c r="B27" s="23" t="s">
        <v>30</v>
      </c>
      <c r="C27" s="24">
        <f t="shared" ref="C27" si="0">+AVERAGE(F7:G7)</f>
        <v>750</v>
      </c>
    </row>
    <row r="28" spans="2:10" x14ac:dyDescent="0.25">
      <c r="B28" s="27" t="s">
        <v>5</v>
      </c>
      <c r="C28" s="28">
        <f>SUM(C26:C27)</f>
        <v>1000</v>
      </c>
    </row>
    <row r="30" spans="2:10" x14ac:dyDescent="0.25">
      <c r="B30" s="37" t="s">
        <v>32</v>
      </c>
      <c r="C30" s="37"/>
    </row>
    <row r="31" spans="2:10" x14ac:dyDescent="0.25">
      <c r="B31" s="21" t="s">
        <v>12</v>
      </c>
      <c r="C31" s="22">
        <f>+J3</f>
        <v>4000</v>
      </c>
    </row>
    <row r="32" spans="2:10" x14ac:dyDescent="0.25">
      <c r="B32" s="20" t="s">
        <v>33</v>
      </c>
      <c r="C32" s="19">
        <f>+J4</f>
        <v>-3800</v>
      </c>
    </row>
    <row r="33" spans="2:3" x14ac:dyDescent="0.25">
      <c r="B33" s="21" t="s">
        <v>34</v>
      </c>
      <c r="C33" s="22">
        <f>SUM(C31:C32)</f>
        <v>200</v>
      </c>
    </row>
    <row r="34" spans="2:3" x14ac:dyDescent="0.25">
      <c r="B34" s="33" t="s">
        <v>35</v>
      </c>
      <c r="C34" s="34">
        <f>+J5</f>
        <v>-37.5</v>
      </c>
    </row>
    <row r="35" spans="2:3" x14ac:dyDescent="0.25">
      <c r="B35" s="33" t="s">
        <v>36</v>
      </c>
      <c r="C35" s="34">
        <f>+J7</f>
        <v>-150</v>
      </c>
    </row>
    <row r="36" spans="2:3" x14ac:dyDescent="0.25">
      <c r="B36" s="25" t="s">
        <v>37</v>
      </c>
      <c r="C36" s="26">
        <f>SUM(C34:C35)</f>
        <v>-187.5</v>
      </c>
    </row>
    <row r="37" spans="2:3" x14ac:dyDescent="0.25">
      <c r="B37" s="29" t="s">
        <v>38</v>
      </c>
      <c r="C37" s="30">
        <f>+C33+C36</f>
        <v>12.5</v>
      </c>
    </row>
    <row r="39" spans="2:3" x14ac:dyDescent="0.25">
      <c r="B39" s="20" t="s">
        <v>39</v>
      </c>
      <c r="C39" s="31">
        <f>+C33/C31</f>
        <v>0.05</v>
      </c>
    </row>
    <row r="40" spans="2:3" x14ac:dyDescent="0.25">
      <c r="B40" s="20" t="s">
        <v>27</v>
      </c>
      <c r="C40" s="19">
        <f>+C31/C25</f>
        <v>4</v>
      </c>
    </row>
    <row r="41" spans="2:3" x14ac:dyDescent="0.25">
      <c r="B41" s="21" t="s">
        <v>40</v>
      </c>
      <c r="C41" s="32">
        <f>+C39*C40</f>
        <v>0.2</v>
      </c>
    </row>
    <row r="42" spans="2:3" x14ac:dyDescent="0.25">
      <c r="B42" s="33" t="s">
        <v>42</v>
      </c>
      <c r="C42" s="35">
        <f>+C26/$C$28</f>
        <v>0.25</v>
      </c>
    </row>
    <row r="43" spans="2:3" x14ac:dyDescent="0.25">
      <c r="B43" s="33" t="s">
        <v>41</v>
      </c>
      <c r="C43" s="35">
        <f>+C27/$C$28</f>
        <v>0.75</v>
      </c>
    </row>
    <row r="44" spans="2:3" x14ac:dyDescent="0.25">
      <c r="B44" s="33" t="s">
        <v>43</v>
      </c>
      <c r="C44" s="35">
        <f>-C34/C26</f>
        <v>0.15</v>
      </c>
    </row>
    <row r="45" spans="2:3" x14ac:dyDescent="0.25">
      <c r="B45" s="33" t="s">
        <v>44</v>
      </c>
      <c r="C45" s="35">
        <f>-C35/C27</f>
        <v>0.2</v>
      </c>
    </row>
    <row r="46" spans="2:3" x14ac:dyDescent="0.25">
      <c r="B46" s="25" t="s">
        <v>45</v>
      </c>
      <c r="C46" s="36">
        <f>+C42*C44+C43*C45</f>
        <v>0.18750000000000003</v>
      </c>
    </row>
    <row r="47" spans="2:3" x14ac:dyDescent="0.25">
      <c r="B47" s="29" t="s">
        <v>38</v>
      </c>
      <c r="C47" s="30">
        <f>+(C41-C46)*C25</f>
        <v>12.499999999999984</v>
      </c>
    </row>
  </sheetData>
  <mergeCells count="11">
    <mergeCell ref="B2:G2"/>
    <mergeCell ref="I2:J2"/>
    <mergeCell ref="B10:J10"/>
    <mergeCell ref="B11:J11"/>
    <mergeCell ref="B12:J12"/>
    <mergeCell ref="B21:C21"/>
    <mergeCell ref="B30:C30"/>
    <mergeCell ref="B18:J18"/>
    <mergeCell ref="B14:J14"/>
    <mergeCell ref="B17:J17"/>
    <mergeCell ref="B15:J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2"/>
  <sheetViews>
    <sheetView tabSelected="1" workbookViewId="0">
      <selection activeCell="K7" sqref="K7"/>
    </sheetView>
  </sheetViews>
  <sheetFormatPr defaultRowHeight="15" outlineLevelRow="1" x14ac:dyDescent="0.25"/>
  <cols>
    <col min="1" max="1" width="2.5703125" style="1" customWidth="1"/>
    <col min="2" max="2" width="24.28515625" style="1" customWidth="1"/>
    <col min="3" max="3" width="12" style="1" customWidth="1"/>
    <col min="4" max="4" width="10.7109375" style="1" bestFit="1" customWidth="1"/>
    <col min="5" max="5" width="16" style="1" bestFit="1" customWidth="1"/>
    <col min="6" max="7" width="10.7109375" style="1" bestFit="1" customWidth="1"/>
    <col min="8" max="8" width="2.140625" style="1" customWidth="1"/>
    <col min="9" max="9" width="17.5703125" style="1" customWidth="1"/>
    <col min="10" max="16384" width="9.140625" style="1"/>
  </cols>
  <sheetData>
    <row r="2" spans="2:11" x14ac:dyDescent="0.25">
      <c r="B2" s="40" t="s">
        <v>6</v>
      </c>
      <c r="C2" s="40"/>
      <c r="D2" s="40"/>
      <c r="E2" s="40"/>
      <c r="F2" s="40"/>
      <c r="G2" s="40"/>
      <c r="I2" s="40" t="s">
        <v>19</v>
      </c>
      <c r="J2" s="40"/>
    </row>
    <row r="3" spans="2:11" x14ac:dyDescent="0.25">
      <c r="B3" s="12" t="s">
        <v>0</v>
      </c>
      <c r="C3" s="3">
        <v>42735</v>
      </c>
      <c r="D3" s="3">
        <v>43100</v>
      </c>
      <c r="E3" s="12" t="s">
        <v>7</v>
      </c>
      <c r="F3" s="3">
        <v>42735</v>
      </c>
      <c r="G3" s="3">
        <v>43100</v>
      </c>
      <c r="I3" s="14" t="s">
        <v>12</v>
      </c>
      <c r="J3" s="15">
        <v>4000</v>
      </c>
      <c r="K3" s="1">
        <f>+J3*(1-20%)</f>
        <v>3200</v>
      </c>
    </row>
    <row r="4" spans="2:11" x14ac:dyDescent="0.25">
      <c r="B4" s="14" t="s">
        <v>1</v>
      </c>
      <c r="C4" s="15">
        <v>0.5</v>
      </c>
      <c r="D4" s="15">
        <v>0.6</v>
      </c>
      <c r="E4" s="14" t="s">
        <v>8</v>
      </c>
      <c r="F4" s="15">
        <v>290</v>
      </c>
      <c r="G4" s="15">
        <v>285</v>
      </c>
      <c r="H4" s="7"/>
      <c r="I4" s="14" t="s">
        <v>13</v>
      </c>
      <c r="J4" s="15">
        <v>-3800</v>
      </c>
      <c r="K4" s="1">
        <f>+J4*(1-20%)</f>
        <v>-3040</v>
      </c>
    </row>
    <row r="5" spans="2:11" x14ac:dyDescent="0.25">
      <c r="B5" s="14" t="s">
        <v>2</v>
      </c>
      <c r="C5" s="15">
        <v>145.5</v>
      </c>
      <c r="D5" s="15">
        <v>155.4</v>
      </c>
      <c r="E5" s="14" t="s">
        <v>9</v>
      </c>
      <c r="F5" s="15">
        <v>280</v>
      </c>
      <c r="G5" s="15">
        <f>304-9+50</f>
        <v>345</v>
      </c>
      <c r="H5" s="7"/>
      <c r="I5" s="16" t="s">
        <v>14</v>
      </c>
      <c r="J5" s="17">
        <f>-250*0.15</f>
        <v>-37.5</v>
      </c>
      <c r="K5" s="1">
        <f>+J5*(1-20%)</f>
        <v>-30</v>
      </c>
    </row>
    <row r="6" spans="2:11" x14ac:dyDescent="0.25">
      <c r="B6" s="14" t="s">
        <v>3</v>
      </c>
      <c r="C6" s="15">
        <v>326</v>
      </c>
      <c r="D6" s="15">
        <v>314</v>
      </c>
      <c r="E6" s="16" t="s">
        <v>10</v>
      </c>
      <c r="F6" s="17">
        <v>260</v>
      </c>
      <c r="G6" s="17">
        <v>240</v>
      </c>
      <c r="H6" s="7"/>
      <c r="I6" s="5" t="s">
        <v>46</v>
      </c>
      <c r="J6" s="9">
        <f>+SUM(J3:J5)</f>
        <v>162.5</v>
      </c>
      <c r="K6" s="1">
        <f>SUM(K3:K5)</f>
        <v>130</v>
      </c>
    </row>
    <row r="7" spans="2:11" x14ac:dyDescent="0.25">
      <c r="B7" s="14" t="s">
        <v>4</v>
      </c>
      <c r="C7" s="15">
        <v>958</v>
      </c>
      <c r="D7" s="15">
        <v>1300</v>
      </c>
      <c r="E7" s="16" t="s">
        <v>11</v>
      </c>
      <c r="F7" s="17">
        <v>600</v>
      </c>
      <c r="G7" s="17">
        <v>900</v>
      </c>
      <c r="H7" s="7"/>
      <c r="I7" s="4" t="s">
        <v>47</v>
      </c>
      <c r="J7" s="8">
        <f>-J6*20%</f>
        <v>-32.5</v>
      </c>
    </row>
    <row r="8" spans="2:11" x14ac:dyDescent="0.25">
      <c r="B8" s="5" t="s">
        <v>5</v>
      </c>
      <c r="C8" s="9">
        <f>+SUM(C4:C7)</f>
        <v>1430</v>
      </c>
      <c r="D8" s="9">
        <f>+SUM(D4:D7)</f>
        <v>1770</v>
      </c>
      <c r="E8" s="5" t="s">
        <v>5</v>
      </c>
      <c r="F8" s="9">
        <f>+SUM(F4:F7)</f>
        <v>1430</v>
      </c>
      <c r="G8" s="9">
        <f>+SUM(G4:G7)</f>
        <v>1770</v>
      </c>
      <c r="H8" s="7"/>
      <c r="I8" s="5" t="s">
        <v>48</v>
      </c>
      <c r="J8" s="9">
        <f>+SUM(J6:J7)</f>
        <v>130</v>
      </c>
    </row>
    <row r="9" spans="2:11" x14ac:dyDescent="0.25">
      <c r="B9" s="2"/>
      <c r="C9" s="10"/>
      <c r="D9" s="10"/>
      <c r="E9" s="10"/>
      <c r="F9" s="10"/>
      <c r="G9" s="10"/>
      <c r="H9" s="10"/>
      <c r="I9" s="16" t="s">
        <v>15</v>
      </c>
      <c r="J9" s="17">
        <f>-750*20%</f>
        <v>-150</v>
      </c>
    </row>
    <row r="10" spans="2:11" x14ac:dyDescent="0.25">
      <c r="B10" s="2"/>
      <c r="C10" s="10"/>
      <c r="D10" s="10"/>
      <c r="E10" s="10"/>
      <c r="F10" s="10"/>
      <c r="G10" s="10"/>
      <c r="H10" s="10"/>
      <c r="I10" s="5" t="s">
        <v>17</v>
      </c>
      <c r="J10" s="9">
        <f>SUM(J8:J9)</f>
        <v>-20</v>
      </c>
    </row>
    <row r="11" spans="2:11" x14ac:dyDescent="0.25">
      <c r="B11" s="2"/>
      <c r="C11" s="10"/>
      <c r="D11" s="10"/>
      <c r="E11" s="10"/>
      <c r="F11" s="10"/>
      <c r="G11" s="10"/>
      <c r="H11" s="10"/>
      <c r="I11" s="11"/>
      <c r="J11" s="11"/>
    </row>
    <row r="12" spans="2:11" s="11" customFormat="1" ht="15" customHeight="1" x14ac:dyDescent="0.25">
      <c r="B12" s="41" t="s">
        <v>18</v>
      </c>
      <c r="C12" s="41"/>
      <c r="D12" s="41"/>
      <c r="E12" s="41"/>
      <c r="F12" s="41"/>
      <c r="G12" s="41"/>
      <c r="H12" s="41"/>
      <c r="I12" s="41"/>
      <c r="J12" s="41"/>
    </row>
    <row r="13" spans="2:11" s="11" customFormat="1" x14ac:dyDescent="0.25">
      <c r="B13" s="39" t="s">
        <v>21</v>
      </c>
      <c r="C13" s="39"/>
      <c r="D13" s="39"/>
      <c r="E13" s="39"/>
      <c r="F13" s="39"/>
      <c r="G13" s="39"/>
      <c r="H13" s="39"/>
      <c r="I13" s="39"/>
      <c r="J13" s="39"/>
    </row>
    <row r="14" spans="2:11" s="11" customFormat="1" x14ac:dyDescent="0.25">
      <c r="B14" s="38" t="s">
        <v>23</v>
      </c>
      <c r="C14" s="38"/>
      <c r="D14" s="38"/>
      <c r="E14" s="38"/>
      <c r="F14" s="38"/>
      <c r="G14" s="38"/>
      <c r="H14" s="38"/>
      <c r="I14" s="38"/>
      <c r="J14" s="38"/>
    </row>
    <row r="15" spans="2:11" s="11" customFormat="1" ht="6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</row>
    <row r="16" spans="2:11" s="11" customFormat="1" x14ac:dyDescent="0.25">
      <c r="B16" s="39" t="s">
        <v>22</v>
      </c>
      <c r="C16" s="39"/>
      <c r="D16" s="39"/>
      <c r="E16" s="39"/>
      <c r="F16" s="39"/>
      <c r="G16" s="39"/>
      <c r="H16" s="39"/>
      <c r="I16" s="39"/>
      <c r="J16" s="39"/>
    </row>
    <row r="17" spans="2:10" s="11" customFormat="1" x14ac:dyDescent="0.25">
      <c r="B17" s="38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2:10" s="11" customFormat="1" ht="6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s="11" customFormat="1" x14ac:dyDescent="0.25">
      <c r="B19" s="39" t="s">
        <v>20</v>
      </c>
      <c r="C19" s="39"/>
      <c r="D19" s="39"/>
      <c r="E19" s="39"/>
      <c r="F19" s="39"/>
      <c r="G19" s="39"/>
      <c r="H19" s="39"/>
      <c r="I19" s="39"/>
      <c r="J19" s="39"/>
    </row>
    <row r="20" spans="2:10" s="11" customFormat="1" x14ac:dyDescent="0.25">
      <c r="B20" s="38" t="s">
        <v>25</v>
      </c>
      <c r="C20" s="38"/>
      <c r="D20" s="38"/>
      <c r="E20" s="38"/>
      <c r="F20" s="38"/>
      <c r="G20" s="38"/>
      <c r="H20" s="38"/>
      <c r="I20" s="38"/>
      <c r="J20" s="38"/>
    </row>
    <row r="21" spans="2:10" s="11" customFormat="1" ht="6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C22" s="10"/>
      <c r="D22" s="10"/>
      <c r="E22" s="10"/>
      <c r="F22" s="7"/>
      <c r="G22" s="7"/>
      <c r="H22" s="7"/>
    </row>
    <row r="23" spans="2:10" x14ac:dyDescent="0.25">
      <c r="B23" s="37" t="s">
        <v>31</v>
      </c>
      <c r="C23" s="37"/>
      <c r="D23" s="10"/>
      <c r="E23" s="10"/>
      <c r="F23" s="7"/>
      <c r="G23" s="7"/>
      <c r="H23" s="7"/>
    </row>
    <row r="24" spans="2:10" x14ac:dyDescent="0.25">
      <c r="B24" s="18" t="s">
        <v>26</v>
      </c>
      <c r="C24" s="19"/>
    </row>
    <row r="25" spans="2:10" x14ac:dyDescent="0.25">
      <c r="B25" s="20" t="s">
        <v>27</v>
      </c>
      <c r="C25" s="19">
        <f>+SUM(C4:D6)/2-SUM(F4:G5)/2</f>
        <v>-129</v>
      </c>
    </row>
    <row r="26" spans="2:10" x14ac:dyDescent="0.25">
      <c r="B26" s="20" t="s">
        <v>28</v>
      </c>
      <c r="C26" s="19">
        <f>+AVERAGE(C7:D7)</f>
        <v>1129</v>
      </c>
    </row>
    <row r="27" spans="2:10" x14ac:dyDescent="0.25">
      <c r="B27" s="21" t="s">
        <v>5</v>
      </c>
      <c r="C27" s="22">
        <f>SUM(C25:C26)</f>
        <v>1000</v>
      </c>
    </row>
    <row r="28" spans="2:10" x14ac:dyDescent="0.25">
      <c r="B28" s="23" t="s">
        <v>29</v>
      </c>
      <c r="C28" s="24">
        <f>+AVERAGE(F6:G6)</f>
        <v>250</v>
      </c>
    </row>
    <row r="29" spans="2:10" x14ac:dyDescent="0.25">
      <c r="B29" s="23" t="s">
        <v>30</v>
      </c>
      <c r="C29" s="24">
        <f t="shared" ref="C29" si="0">+AVERAGE(F7:G7)</f>
        <v>750</v>
      </c>
    </row>
    <row r="30" spans="2:10" x14ac:dyDescent="0.25">
      <c r="B30" s="27" t="s">
        <v>5</v>
      </c>
      <c r="C30" s="28">
        <f>SUM(C28:C29)</f>
        <v>1000</v>
      </c>
    </row>
    <row r="32" spans="2:10" outlineLevel="1" x14ac:dyDescent="0.25">
      <c r="B32" s="37" t="s">
        <v>32</v>
      </c>
      <c r="C32" s="37"/>
    </row>
    <row r="33" spans="2:3" outlineLevel="1" x14ac:dyDescent="0.25">
      <c r="B33" s="21" t="s">
        <v>12</v>
      </c>
      <c r="C33" s="22">
        <f>+J3</f>
        <v>4000</v>
      </c>
    </row>
    <row r="34" spans="2:3" outlineLevel="1" x14ac:dyDescent="0.25">
      <c r="B34" s="20" t="s">
        <v>33</v>
      </c>
      <c r="C34" s="19">
        <f>+J4</f>
        <v>-3800</v>
      </c>
    </row>
    <row r="35" spans="2:3" outlineLevel="1" x14ac:dyDescent="0.25">
      <c r="B35" s="21" t="s">
        <v>49</v>
      </c>
      <c r="C35" s="22">
        <f>SUM(C33:C34)</f>
        <v>200</v>
      </c>
    </row>
    <row r="36" spans="2:3" outlineLevel="1" x14ac:dyDescent="0.25">
      <c r="B36" s="20" t="s">
        <v>50</v>
      </c>
      <c r="C36" s="19">
        <f>-C35*20%</f>
        <v>-40</v>
      </c>
    </row>
    <row r="37" spans="2:3" outlineLevel="1" x14ac:dyDescent="0.25">
      <c r="B37" s="21" t="s">
        <v>51</v>
      </c>
      <c r="C37" s="22">
        <f>SUM(C35:C36)</f>
        <v>160</v>
      </c>
    </row>
    <row r="38" spans="2:3" outlineLevel="1" x14ac:dyDescent="0.25">
      <c r="B38" s="33" t="s">
        <v>35</v>
      </c>
      <c r="C38" s="34">
        <f>+J5</f>
        <v>-37.5</v>
      </c>
    </row>
    <row r="39" spans="2:3" outlineLevel="1" x14ac:dyDescent="0.25">
      <c r="B39" s="33" t="s">
        <v>52</v>
      </c>
      <c r="C39" s="34">
        <f>-C38*20%</f>
        <v>7.5</v>
      </c>
    </row>
    <row r="40" spans="2:3" outlineLevel="1" x14ac:dyDescent="0.25">
      <c r="B40" s="33" t="s">
        <v>36</v>
      </c>
      <c r="C40" s="34">
        <f>+J9</f>
        <v>-150</v>
      </c>
    </row>
    <row r="41" spans="2:3" outlineLevel="1" x14ac:dyDescent="0.25">
      <c r="B41" s="25" t="s">
        <v>37</v>
      </c>
      <c r="C41" s="26">
        <f>SUM(C38:C40)</f>
        <v>-180</v>
      </c>
    </row>
    <row r="42" spans="2:3" outlineLevel="1" x14ac:dyDescent="0.25">
      <c r="B42" s="29" t="s">
        <v>38</v>
      </c>
      <c r="C42" s="30">
        <f>+C37+C41</f>
        <v>-20</v>
      </c>
    </row>
    <row r="43" spans="2:3" outlineLevel="1" x14ac:dyDescent="0.25"/>
    <row r="44" spans="2:3" x14ac:dyDescent="0.25">
      <c r="B44" s="20" t="s">
        <v>39</v>
      </c>
      <c r="C44" s="31">
        <f>+C37/C33</f>
        <v>0.04</v>
      </c>
    </row>
    <row r="45" spans="2:3" x14ac:dyDescent="0.25">
      <c r="B45" s="20" t="s">
        <v>27</v>
      </c>
      <c r="C45" s="19">
        <f>+C33/C27</f>
        <v>4</v>
      </c>
    </row>
    <row r="46" spans="2:3" x14ac:dyDescent="0.25">
      <c r="B46" s="21" t="s">
        <v>40</v>
      </c>
      <c r="C46" s="32">
        <f>+C44*C45</f>
        <v>0.16</v>
      </c>
    </row>
    <row r="47" spans="2:3" x14ac:dyDescent="0.25">
      <c r="B47" s="33" t="s">
        <v>42</v>
      </c>
      <c r="C47" s="35">
        <f>+C28/$C$30</f>
        <v>0.25</v>
      </c>
    </row>
    <row r="48" spans="2:3" x14ac:dyDescent="0.25">
      <c r="B48" s="33" t="s">
        <v>41</v>
      </c>
      <c r="C48" s="35">
        <f>+C29/$C$30</f>
        <v>0.75</v>
      </c>
    </row>
    <row r="49" spans="2:3" x14ac:dyDescent="0.25">
      <c r="B49" s="33" t="s">
        <v>43</v>
      </c>
      <c r="C49" s="35">
        <f>-SUM(C38:C39)/C28</f>
        <v>0.12</v>
      </c>
    </row>
    <row r="50" spans="2:3" x14ac:dyDescent="0.25">
      <c r="B50" s="33" t="s">
        <v>44</v>
      </c>
      <c r="C50" s="35">
        <f>-C40/C29</f>
        <v>0.2</v>
      </c>
    </row>
    <row r="51" spans="2:3" x14ac:dyDescent="0.25">
      <c r="B51" s="25" t="s">
        <v>45</v>
      </c>
      <c r="C51" s="36">
        <f>+C47*C49+C48*C50</f>
        <v>0.18000000000000002</v>
      </c>
    </row>
    <row r="52" spans="2:3" x14ac:dyDescent="0.25">
      <c r="B52" s="29" t="s">
        <v>38</v>
      </c>
      <c r="C52" s="30">
        <f>+(C46-C51)*C27</f>
        <v>-20.000000000000018</v>
      </c>
    </row>
  </sheetData>
  <mergeCells count="11">
    <mergeCell ref="B16:J16"/>
    <mergeCell ref="B2:G2"/>
    <mergeCell ref="I2:J2"/>
    <mergeCell ref="B12:J12"/>
    <mergeCell ref="B13:J13"/>
    <mergeCell ref="B14:J14"/>
    <mergeCell ref="B17:J17"/>
    <mergeCell ref="B19:J19"/>
    <mergeCell ref="B20:J20"/>
    <mergeCell ref="B23:C23"/>
    <mergeCell ref="B32:C3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SEM IR</vt:lpstr>
      <vt:lpstr>COM IR (20%)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rbonizio</dc:creator>
  <cp:lastModifiedBy>Roni Cleber Bonizio</cp:lastModifiedBy>
  <dcterms:created xsi:type="dcterms:W3CDTF">2018-04-26T23:37:50Z</dcterms:created>
  <dcterms:modified xsi:type="dcterms:W3CDTF">2018-05-03T23:34:38Z</dcterms:modified>
</cp:coreProperties>
</file>