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10_ncr:8100000_{0891E85C-D40D-4419-B3A2-9D7FD4190C8A}" xr6:coauthVersionLast="32" xr6:coauthVersionMax="32" xr10:uidLastSave="{00000000-0000-0000-0000-000000000000}"/>
  <bookViews>
    <workbookView xWindow="0" yWindow="0" windowWidth="3555" windowHeight="6780" firstSheet="1" activeTab="2" xr2:uid="{00000000-000D-0000-FFFF-FFFF00000000}"/>
  </bookViews>
  <sheets>
    <sheet name="EXEMPLO COMÉRCIO DE LIVROS" sheetId="1" r:id="rId1"/>
    <sheet name="ENUNCIADO" sheetId="6" r:id="rId2"/>
    <sheet name="CIA EXEMPLAR - LANÇAMENTOS" sheetId="4" r:id="rId3"/>
    <sheet name="CIA EXEMPLAR - DEMONSTR CONTÁBE" sheetId="5" r:id="rId4"/>
  </sheets>
  <definedNames>
    <definedName name="_ftn1" localSheetId="1">ENUNCIADO!$C$72</definedName>
    <definedName name="_ftnref1" localSheetId="1">ENUNCIADO!$C$68</definedName>
  </definedNames>
  <calcPr calcId="162913"/>
</workbook>
</file>

<file path=xl/calcChain.xml><?xml version="1.0" encoding="utf-8"?>
<calcChain xmlns="http://schemas.openxmlformats.org/spreadsheetml/2006/main">
  <c r="C133" i="4" l="1"/>
  <c r="B254" i="4" l="1"/>
  <c r="B244" i="4"/>
  <c r="B245" i="4" s="1"/>
  <c r="B246" i="4" s="1"/>
  <c r="B248" i="4" s="1"/>
  <c r="B249" i="4" s="1"/>
  <c r="B250" i="4" s="1"/>
  <c r="B251" i="4" s="1"/>
  <c r="B252" i="4" s="1"/>
  <c r="B253" i="4" s="1"/>
  <c r="B128" i="6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I37" i="5"/>
  <c r="I35" i="5"/>
  <c r="I34" i="5"/>
  <c r="B89" i="6" l="1"/>
  <c r="B90" i="6" s="1"/>
  <c r="B91" i="6" s="1"/>
  <c r="B92" i="6" s="1"/>
  <c r="B93" i="6" s="1"/>
  <c r="B94" i="6" s="1"/>
  <c r="B95" i="6" s="1"/>
  <c r="B96" i="6" s="1"/>
  <c r="B97" i="6" s="1"/>
  <c r="B98" i="6" s="1"/>
  <c r="B127" i="6" l="1"/>
  <c r="C48" i="5" l="1"/>
  <c r="D44" i="5" s="1"/>
  <c r="N43" i="5"/>
  <c r="M43" i="5"/>
  <c r="L43" i="5"/>
  <c r="K43" i="5"/>
  <c r="J43" i="5"/>
  <c r="I43" i="5"/>
  <c r="H43" i="5"/>
  <c r="G43" i="5"/>
  <c r="F43" i="5"/>
  <c r="E43" i="5"/>
  <c r="D43" i="5"/>
  <c r="C43" i="5"/>
  <c r="F37" i="5"/>
  <c r="E37" i="5"/>
  <c r="D37" i="5"/>
  <c r="H35" i="5"/>
  <c r="F35" i="5"/>
  <c r="H34" i="5"/>
  <c r="F34" i="5"/>
  <c r="F32" i="5"/>
  <c r="H31" i="5"/>
  <c r="G31" i="5"/>
  <c r="F31" i="5"/>
  <c r="F33" i="5" s="1"/>
  <c r="E31" i="5"/>
  <c r="D31" i="5"/>
  <c r="C16" i="5"/>
  <c r="D3" i="5"/>
  <c r="D16" i="5" s="1"/>
  <c r="B219" i="4"/>
  <c r="B220" i="4" s="1"/>
  <c r="B221" i="4" s="1"/>
  <c r="B222" i="4" s="1"/>
  <c r="B223" i="4" s="1"/>
  <c r="B197" i="4"/>
  <c r="B198" i="4" s="1"/>
  <c r="B199" i="4" s="1"/>
  <c r="B200" i="4" s="1"/>
  <c r="B201" i="4" s="1"/>
  <c r="B202" i="4" s="1"/>
  <c r="B203" i="4" s="1"/>
  <c r="B204" i="4" s="1"/>
  <c r="B174" i="4"/>
  <c r="B175" i="4" s="1"/>
  <c r="B176" i="4" s="1"/>
  <c r="B177" i="4" s="1"/>
  <c r="B178" i="4" s="1"/>
  <c r="B179" i="4" s="1"/>
  <c r="B180" i="4" s="1"/>
  <c r="B181" i="4" s="1"/>
  <c r="B182" i="4" s="1"/>
  <c r="B151" i="4"/>
  <c r="B152" i="4" s="1"/>
  <c r="B153" i="4" s="1"/>
  <c r="B154" i="4" s="1"/>
  <c r="B155" i="4" s="1"/>
  <c r="B156" i="4" s="1"/>
  <c r="B157" i="4" s="1"/>
  <c r="B158" i="4" s="1"/>
  <c r="B159" i="4" s="1"/>
  <c r="E3" i="5" l="1"/>
  <c r="B114" i="6"/>
  <c r="B115" i="6" s="1"/>
  <c r="B116" i="6" s="1"/>
  <c r="B117" i="6" s="1"/>
  <c r="B118" i="6" s="1"/>
  <c r="B119" i="6" s="1"/>
  <c r="B120" i="6" s="1"/>
  <c r="B121" i="6" s="1"/>
  <c r="B102" i="6"/>
  <c r="B103" i="6" s="1"/>
  <c r="B104" i="6" s="1"/>
  <c r="B105" i="6" s="1"/>
  <c r="B106" i="6" s="1"/>
  <c r="B107" i="6" s="1"/>
  <c r="B108" i="6" s="1"/>
  <c r="B109" i="6" s="1"/>
  <c r="B110" i="6" s="1"/>
  <c r="Q136" i="4"/>
  <c r="I47" i="5" s="1"/>
  <c r="M135" i="4"/>
  <c r="C134" i="4"/>
  <c r="F124" i="4"/>
  <c r="F138" i="4" s="1"/>
  <c r="L132" i="4"/>
  <c r="L131" i="4"/>
  <c r="I130" i="4"/>
  <c r="S130" i="4" s="1"/>
  <c r="I36" i="5" s="1"/>
  <c r="C129" i="4"/>
  <c r="C128" i="4"/>
  <c r="S127" i="4"/>
  <c r="I32" i="5" s="1"/>
  <c r="C126" i="4"/>
  <c r="C125" i="4"/>
  <c r="B128" i="4"/>
  <c r="B129" i="4" s="1"/>
  <c r="B130" i="4" s="1"/>
  <c r="B131" i="4" s="1"/>
  <c r="B132" i="4" s="1"/>
  <c r="B133" i="4" s="1"/>
  <c r="B134" i="4" s="1"/>
  <c r="B135" i="4" s="1"/>
  <c r="B136" i="4" s="1"/>
  <c r="H113" i="4"/>
  <c r="S109" i="4"/>
  <c r="H36" i="5" s="1"/>
  <c r="B107" i="4"/>
  <c r="M112" i="4"/>
  <c r="L111" i="4"/>
  <c r="L110" i="4"/>
  <c r="C108" i="4"/>
  <c r="C104" i="4"/>
  <c r="S92" i="4"/>
  <c r="G35" i="5" s="1"/>
  <c r="S91" i="4"/>
  <c r="G34" i="5" s="1"/>
  <c r="I90" i="4"/>
  <c r="S90" i="4" s="1"/>
  <c r="G36" i="5" s="1"/>
  <c r="M89" i="4"/>
  <c r="C87" i="4"/>
  <c r="S86" i="4"/>
  <c r="G37" i="5" s="1"/>
  <c r="S84" i="4"/>
  <c r="G32" i="5" s="1"/>
  <c r="G33" i="5" s="1"/>
  <c r="D82" i="4"/>
  <c r="C82" i="4" s="1"/>
  <c r="B122" i="6" l="1"/>
  <c r="B123" i="6" s="1"/>
  <c r="G39" i="5"/>
  <c r="G46" i="5" s="1"/>
  <c r="F3" i="5"/>
  <c r="E16" i="5"/>
  <c r="S126" i="4"/>
  <c r="B53" i="6"/>
  <c r="B54" i="6" s="1"/>
  <c r="B55" i="6" s="1"/>
  <c r="B56" i="6" s="1"/>
  <c r="B57" i="6" s="1"/>
  <c r="S137" i="4" l="1"/>
  <c r="Q137" i="4" s="1"/>
  <c r="I31" i="5"/>
  <c r="I33" i="5" s="1"/>
  <c r="I39" i="5" s="1"/>
  <c r="I46" i="5" s="1"/>
  <c r="F16" i="5"/>
  <c r="G3" i="5"/>
  <c r="L72" i="4"/>
  <c r="F18" i="5" s="1"/>
  <c r="S67" i="4"/>
  <c r="F36" i="5" s="1"/>
  <c r="F39" i="5" s="1"/>
  <c r="F46" i="5" s="1"/>
  <c r="I50" i="4"/>
  <c r="S47" i="4"/>
  <c r="E36" i="5" s="1"/>
  <c r="C42" i="4"/>
  <c r="S41" i="4"/>
  <c r="E32" i="5" s="1"/>
  <c r="E33" i="5" s="1"/>
  <c r="E39" i="5" l="1"/>
  <c r="E46" i="5" s="1"/>
  <c r="I59" i="4"/>
  <c r="I72" i="4" s="1"/>
  <c r="F10" i="5" s="1"/>
  <c r="E10" i="5"/>
  <c r="G16" i="5"/>
  <c r="H3" i="5"/>
  <c r="L81" i="4"/>
  <c r="L94" i="4" s="1"/>
  <c r="G18" i="5" s="1"/>
  <c r="S71" i="4"/>
  <c r="Q71" i="4" s="1"/>
  <c r="M26" i="4"/>
  <c r="C25" i="4"/>
  <c r="I81" i="4" l="1"/>
  <c r="I94" i="4" s="1"/>
  <c r="G10" i="5" s="1"/>
  <c r="H16" i="5"/>
  <c r="I3" i="5"/>
  <c r="L103" i="4"/>
  <c r="L115" i="4" s="1"/>
  <c r="H18" i="5" s="1"/>
  <c r="S49" i="4"/>
  <c r="Q49" i="4" s="1"/>
  <c r="E11" i="4"/>
  <c r="D11" i="4"/>
  <c r="D20" i="4" s="1"/>
  <c r="D29" i="4" s="1"/>
  <c r="D5" i="5" s="1"/>
  <c r="G11" i="4"/>
  <c r="C8" i="5" s="1"/>
  <c r="H11" i="4"/>
  <c r="H20" i="4" s="1"/>
  <c r="H29" i="4" s="1"/>
  <c r="D9" i="5" s="1"/>
  <c r="J11" i="4"/>
  <c r="J20" i="4" s="1"/>
  <c r="J29" i="4" s="1"/>
  <c r="J38" i="4" s="1"/>
  <c r="J50" i="4" s="1"/>
  <c r="J59" i="4" s="1"/>
  <c r="J72" i="4" s="1"/>
  <c r="J81" i="4" s="1"/>
  <c r="J94" i="4" s="1"/>
  <c r="J103" i="4" s="1"/>
  <c r="J115" i="4" s="1"/>
  <c r="J124" i="4" s="1"/>
  <c r="J138" i="4" s="1"/>
  <c r="K11" i="4"/>
  <c r="C17" i="5" s="1"/>
  <c r="M11" i="4"/>
  <c r="C19" i="5" s="1"/>
  <c r="P11" i="4"/>
  <c r="C23" i="5" s="1"/>
  <c r="C50" i="5" s="1"/>
  <c r="Q11" i="4"/>
  <c r="Q20" i="4" s="1"/>
  <c r="S11" i="4"/>
  <c r="S20" i="4" s="1"/>
  <c r="C11" i="4"/>
  <c r="C4" i="5" s="1"/>
  <c r="I103" i="4" l="1"/>
  <c r="I115" i="4" s="1"/>
  <c r="H10" i="5" s="1"/>
  <c r="E20" i="4"/>
  <c r="E22" i="4" s="1"/>
  <c r="S22" i="4" s="1"/>
  <c r="D32" i="5" s="1"/>
  <c r="D33" i="5" s="1"/>
  <c r="D39" i="5" s="1"/>
  <c r="D46" i="5" s="1"/>
  <c r="D48" i="5" s="1"/>
  <c r="C6" i="5"/>
  <c r="C15" i="5" s="1"/>
  <c r="C25" i="5"/>
  <c r="J3" i="5"/>
  <c r="I16" i="5"/>
  <c r="I124" i="4"/>
  <c r="I138" i="4" s="1"/>
  <c r="L124" i="4"/>
  <c r="L138" i="4" s="1"/>
  <c r="D38" i="4"/>
  <c r="D50" i="4" s="1"/>
  <c r="E5" i="5" s="1"/>
  <c r="H38" i="4"/>
  <c r="H50" i="4" s="1"/>
  <c r="E9" i="5" s="1"/>
  <c r="C20" i="4"/>
  <c r="M20" i="4"/>
  <c r="M29" i="4" s="1"/>
  <c r="D19" i="5" s="1"/>
  <c r="G20" i="4"/>
  <c r="G29" i="4" s="1"/>
  <c r="D8" i="5" s="1"/>
  <c r="K20" i="4"/>
  <c r="P20" i="4"/>
  <c r="P29" i="4" s="1"/>
  <c r="D23" i="5" s="1"/>
  <c r="D14" i="4"/>
  <c r="D13" i="4"/>
  <c r="D26" i="1"/>
  <c r="E26" i="1" s="1"/>
  <c r="D21" i="1"/>
  <c r="E21" i="1" s="1"/>
  <c r="E15" i="1"/>
  <c r="E14" i="1"/>
  <c r="D15" i="1"/>
  <c r="D14" i="1"/>
  <c r="C15" i="1"/>
  <c r="C14" i="1"/>
  <c r="C23" i="1" s="1"/>
  <c r="E8" i="1"/>
  <c r="D8" i="1"/>
  <c r="E7" i="1"/>
  <c r="D7" i="1"/>
  <c r="C8" i="1"/>
  <c r="C9" i="1" s="1"/>
  <c r="C11" i="1" s="1"/>
  <c r="E6" i="1"/>
  <c r="E13" i="1" s="1"/>
  <c r="D6" i="1"/>
  <c r="D13" i="1" s="1"/>
  <c r="C6" i="1"/>
  <c r="C13" i="1" s="1"/>
  <c r="E44" i="5" l="1"/>
  <c r="E48" i="5" s="1"/>
  <c r="I18" i="5"/>
  <c r="C27" i="5"/>
  <c r="E29" i="4"/>
  <c r="D6" i="5" s="1"/>
  <c r="I10" i="5"/>
  <c r="J16" i="5"/>
  <c r="K3" i="5"/>
  <c r="D23" i="1"/>
  <c r="E23" i="1" s="1"/>
  <c r="D59" i="4"/>
  <c r="D72" i="4" s="1"/>
  <c r="F5" i="5" s="1"/>
  <c r="H59" i="4"/>
  <c r="H72" i="4" s="1"/>
  <c r="F9" i="5" s="1"/>
  <c r="C16" i="1"/>
  <c r="C18" i="1" s="1"/>
  <c r="C28" i="1" s="1"/>
  <c r="P38" i="4"/>
  <c r="P50" i="4" s="1"/>
  <c r="E23" i="5" s="1"/>
  <c r="M38" i="4"/>
  <c r="M50" i="4" s="1"/>
  <c r="E19" i="5" s="1"/>
  <c r="S28" i="4"/>
  <c r="Q28" i="4" s="1"/>
  <c r="Q29" i="4" s="1"/>
  <c r="D24" i="5" s="1"/>
  <c r="D50" i="5" s="1"/>
  <c r="G38" i="4"/>
  <c r="G50" i="4" s="1"/>
  <c r="E8" i="5" s="1"/>
  <c r="D15" i="4"/>
  <c r="K24" i="4"/>
  <c r="C24" i="4" s="1"/>
  <c r="C29" i="4" s="1"/>
  <c r="D4" i="5" s="1"/>
  <c r="C22" i="1"/>
  <c r="C25" i="1" s="1"/>
  <c r="D10" i="1"/>
  <c r="C29" i="1"/>
  <c r="D16" i="1"/>
  <c r="D18" i="1" s="1"/>
  <c r="D28" i="1" s="1"/>
  <c r="E9" i="1"/>
  <c r="E16" i="1"/>
  <c r="E18" i="1" s="1"/>
  <c r="D9" i="1"/>
  <c r="C38" i="4" l="1"/>
  <c r="C50" i="4" s="1"/>
  <c r="E4" i="5" s="1"/>
  <c r="D15" i="5"/>
  <c r="E38" i="4"/>
  <c r="E50" i="4" s="1"/>
  <c r="E6" i="5" s="1"/>
  <c r="F44" i="5"/>
  <c r="F48" i="5" s="1"/>
  <c r="K16" i="5"/>
  <c r="L3" i="5"/>
  <c r="S29" i="4"/>
  <c r="S38" i="4" s="1"/>
  <c r="S50" i="4" s="1"/>
  <c r="S59" i="4" s="1"/>
  <c r="S72" i="4" s="1"/>
  <c r="S81" i="4" s="1"/>
  <c r="S93" i="4" s="1"/>
  <c r="Q93" i="4" s="1"/>
  <c r="H81" i="4"/>
  <c r="H94" i="4" s="1"/>
  <c r="G9" i="5" s="1"/>
  <c r="D81" i="4"/>
  <c r="D94" i="4" s="1"/>
  <c r="G5" i="5" s="1"/>
  <c r="G59" i="4"/>
  <c r="G72" i="4" s="1"/>
  <c r="F8" i="5" s="1"/>
  <c r="M59" i="4"/>
  <c r="M72" i="4" s="1"/>
  <c r="F19" i="5" s="1"/>
  <c r="P59" i="4"/>
  <c r="P72" i="4" s="1"/>
  <c r="F23" i="5" s="1"/>
  <c r="Q38" i="4"/>
  <c r="Q50" i="4" s="1"/>
  <c r="E24" i="5" s="1"/>
  <c r="E50" i="5" s="1"/>
  <c r="D31" i="4"/>
  <c r="K29" i="4"/>
  <c r="D29" i="1"/>
  <c r="E28" i="1"/>
  <c r="E29" i="1" s="1"/>
  <c r="D11" i="1"/>
  <c r="E59" i="4" l="1"/>
  <c r="E72" i="4" s="1"/>
  <c r="F6" i="5" s="1"/>
  <c r="C59" i="4"/>
  <c r="C72" i="4" s="1"/>
  <c r="D52" i="4"/>
  <c r="C81" i="4"/>
  <c r="C94" i="4" s="1"/>
  <c r="G4" i="5" s="1"/>
  <c r="D32" i="4"/>
  <c r="D33" i="4" s="1"/>
  <c r="D17" i="5"/>
  <c r="D25" i="5" s="1"/>
  <c r="D27" i="5" s="1"/>
  <c r="G44" i="5"/>
  <c r="G48" i="5" s="1"/>
  <c r="E15" i="5"/>
  <c r="L16" i="5"/>
  <c r="M3" i="5"/>
  <c r="D103" i="4"/>
  <c r="D115" i="4" s="1"/>
  <c r="H5" i="5" s="1"/>
  <c r="H103" i="4"/>
  <c r="H115" i="4" s="1"/>
  <c r="H9" i="5" s="1"/>
  <c r="S94" i="4"/>
  <c r="S103" i="4" s="1"/>
  <c r="G81" i="4"/>
  <c r="G94" i="4" s="1"/>
  <c r="G8" i="5" s="1"/>
  <c r="P81" i="4"/>
  <c r="P94" i="4" s="1"/>
  <c r="G23" i="5" s="1"/>
  <c r="M81" i="4"/>
  <c r="M94" i="4" s="1"/>
  <c r="G19" i="5" s="1"/>
  <c r="Q59" i="4"/>
  <c r="Q72" i="4" s="1"/>
  <c r="F24" i="5" s="1"/>
  <c r="F50" i="5" s="1"/>
  <c r="K38" i="4"/>
  <c r="K50" i="4" s="1"/>
  <c r="E17" i="5" s="1"/>
  <c r="E25" i="5" s="1"/>
  <c r="D22" i="1"/>
  <c r="D25" i="1" s="1"/>
  <c r="E10" i="1"/>
  <c r="E11" i="1" s="1"/>
  <c r="E22" i="1" s="1"/>
  <c r="E25" i="1" s="1"/>
  <c r="E81" i="4" l="1"/>
  <c r="E94" i="4" s="1"/>
  <c r="G6" i="5" s="1"/>
  <c r="D74" i="4"/>
  <c r="F4" i="5"/>
  <c r="F15" i="5" s="1"/>
  <c r="E27" i="5"/>
  <c r="C103" i="4"/>
  <c r="C115" i="4" s="1"/>
  <c r="H4" i="5" s="1"/>
  <c r="H44" i="5"/>
  <c r="G15" i="5"/>
  <c r="N3" i="5"/>
  <c r="N16" i="5" s="1"/>
  <c r="M16" i="5"/>
  <c r="M103" i="4"/>
  <c r="M115" i="4" s="1"/>
  <c r="H19" i="5" s="1"/>
  <c r="E103" i="4"/>
  <c r="E106" i="4" s="1"/>
  <c r="S106" i="4" s="1"/>
  <c r="H32" i="5" s="1"/>
  <c r="H33" i="5" s="1"/>
  <c r="H39" i="5" s="1"/>
  <c r="H46" i="5" s="1"/>
  <c r="G103" i="4"/>
  <c r="G115" i="4" s="1"/>
  <c r="H8" i="5" s="1"/>
  <c r="P103" i="4"/>
  <c r="P115" i="4" s="1"/>
  <c r="H23" i="5" s="1"/>
  <c r="H124" i="4"/>
  <c r="H138" i="4" s="1"/>
  <c r="D124" i="4"/>
  <c r="D138" i="4" s="1"/>
  <c r="D96" i="4"/>
  <c r="Q81" i="4"/>
  <c r="Q94" i="4" s="1"/>
  <c r="G24" i="5" s="1"/>
  <c r="G50" i="5" s="1"/>
  <c r="D53" i="4"/>
  <c r="D54" i="4" s="1"/>
  <c r="K59" i="4"/>
  <c r="K72" i="4" s="1"/>
  <c r="C124" i="4" l="1"/>
  <c r="C138" i="4" s="1"/>
  <c r="I4" i="5" s="1"/>
  <c r="K81" i="4"/>
  <c r="K94" i="4" s="1"/>
  <c r="G17" i="5" s="1"/>
  <c r="G25" i="5" s="1"/>
  <c r="G27" i="5" s="1"/>
  <c r="F17" i="5"/>
  <c r="F25" i="5" s="1"/>
  <c r="F27" i="5" s="1"/>
  <c r="I5" i="5"/>
  <c r="H48" i="5"/>
  <c r="I9" i="5"/>
  <c r="Q103" i="4"/>
  <c r="G124" i="4"/>
  <c r="G138" i="4" s="1"/>
  <c r="S114" i="4"/>
  <c r="Q114" i="4" s="1"/>
  <c r="P124" i="4"/>
  <c r="P138" i="4" s="1"/>
  <c r="M124" i="4"/>
  <c r="M138" i="4" s="1"/>
  <c r="E115" i="4"/>
  <c r="H6" i="5" s="1"/>
  <c r="H15" i="5" s="1"/>
  <c r="D75" i="4"/>
  <c r="D76" i="4" s="1"/>
  <c r="D97" i="4" l="1"/>
  <c r="D98" i="4" s="1"/>
  <c r="K103" i="4"/>
  <c r="K115" i="4" s="1"/>
  <c r="H17" i="5" s="1"/>
  <c r="I19" i="5"/>
  <c r="I44" i="5"/>
  <c r="I48" i="5" s="1"/>
  <c r="I8" i="5"/>
  <c r="S115" i="4"/>
  <c r="S124" i="4" s="1"/>
  <c r="S138" i="4" s="1"/>
  <c r="D117" i="4"/>
  <c r="E124" i="4"/>
  <c r="E138" i="4" s="1"/>
  <c r="I6" i="5" s="1"/>
  <c r="Q115" i="4"/>
  <c r="I15" i="5" l="1"/>
  <c r="K124" i="4"/>
  <c r="K138" i="4" s="1"/>
  <c r="D118" i="4"/>
  <c r="D119" i="4" s="1"/>
  <c r="H24" i="5"/>
  <c r="D140" i="4"/>
  <c r="Q124" i="4"/>
  <c r="Q138" i="4" s="1"/>
  <c r="I24" i="5" s="1"/>
  <c r="I50" i="5" s="1"/>
  <c r="I17" i="5" l="1"/>
  <c r="I25" i="5" s="1"/>
  <c r="I27" i="5" s="1"/>
  <c r="H25" i="5"/>
  <c r="H27" i="5" s="1"/>
  <c r="H50" i="5"/>
  <c r="D141" i="4"/>
  <c r="D142" i="4" s="1"/>
  <c r="P25" i="5" l="1"/>
  <c r="J50" i="5"/>
  <c r="D163" i="4"/>
  <c r="D164" i="4"/>
  <c r="J27" i="5"/>
  <c r="D187" i="4"/>
  <c r="D165" i="4" l="1"/>
  <c r="D209" i="4"/>
  <c r="K50" i="5"/>
  <c r="P26" i="5" l="1"/>
  <c r="D186" i="4"/>
  <c r="D188" i="4" s="1"/>
  <c r="D232" i="4"/>
  <c r="L50" i="5"/>
  <c r="L27" i="5" l="1"/>
  <c r="D208" i="4"/>
  <c r="D210" i="4" s="1"/>
  <c r="K27" i="5"/>
  <c r="N50" i="5"/>
  <c r="M50" i="5"/>
  <c r="M27" i="5" l="1"/>
  <c r="D231" i="4"/>
  <c r="D233" i="4" s="1"/>
  <c r="D259" i="4"/>
  <c r="N27" i="5" l="1"/>
  <c r="D258" i="4"/>
  <c r="D26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Roni Cleber Bonizio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5 vezes, sem entrada</t>
        </r>
      </text>
    </comment>
  </commentList>
</comments>
</file>

<file path=xl/sharedStrings.xml><?xml version="1.0" encoding="utf-8"?>
<sst xmlns="http://schemas.openxmlformats.org/spreadsheetml/2006/main" count="442" uniqueCount="182">
  <si>
    <t>MAR</t>
  </si>
  <si>
    <t>ABR</t>
  </si>
  <si>
    <t>MAI</t>
  </si>
  <si>
    <t>Compra livros à vista</t>
  </si>
  <si>
    <r>
      <t xml:space="preserve">Venda de </t>
    </r>
    <r>
      <rPr>
        <b/>
        <u/>
        <sz val="11"/>
        <color theme="1"/>
        <rFont val="Calibri"/>
        <family val="2"/>
        <scheme val="minor"/>
      </rPr>
      <t>todos</t>
    </r>
    <r>
      <rPr>
        <sz val="11"/>
        <color theme="1"/>
        <rFont val="Calibri"/>
        <family val="2"/>
        <scheme val="minor"/>
      </rPr>
      <t xml:space="preserve"> os livros</t>
    </r>
  </si>
  <si>
    <t>FLUXO DE CAIXA</t>
  </si>
  <si>
    <t>(-) Saidas de caixa</t>
  </si>
  <si>
    <t>Entradas de caixa</t>
  </si>
  <si>
    <t>(=) FLUXO DE CAIXA</t>
  </si>
  <si>
    <t>Saldo inicial de caixa</t>
  </si>
  <si>
    <t>Saldo final de caixa</t>
  </si>
  <si>
    <t>RESULTADO</t>
  </si>
  <si>
    <t>Receita de venda</t>
  </si>
  <si>
    <t>(-) CMV</t>
  </si>
  <si>
    <t>(=) Lucro bruto</t>
  </si>
  <si>
    <t>(=) Lucro líquido</t>
  </si>
  <si>
    <t>BALANÇOS PATRIMONIAIS</t>
  </si>
  <si>
    <t>ATIVO</t>
  </si>
  <si>
    <t>TOTAL</t>
  </si>
  <si>
    <t>PASSIO + PL</t>
  </si>
  <si>
    <t>Disponibilidades</t>
  </si>
  <si>
    <t>Contas a receber de clientes</t>
  </si>
  <si>
    <t>Capital investido pelo sócio</t>
  </si>
  <si>
    <t>Lucros reinvestidos</t>
  </si>
  <si>
    <t>ASPECTO PATRIMONIAL</t>
  </si>
  <si>
    <t>ASPECTO ECONÔMICO (DESEMPENHO)</t>
  </si>
  <si>
    <t>ASPECTO FINANCEIRO (FÔLEGO)</t>
  </si>
  <si>
    <t>PASSIVO + PL</t>
  </si>
  <si>
    <t>Dispon</t>
  </si>
  <si>
    <t>Si</t>
  </si>
  <si>
    <t>Sf</t>
  </si>
  <si>
    <t>Capital</t>
  </si>
  <si>
    <t>P+PL</t>
  </si>
  <si>
    <t>Terrenos</t>
  </si>
  <si>
    <t>Estoque</t>
  </si>
  <si>
    <t>Forn a pagar</t>
  </si>
  <si>
    <t>Financ a pagar</t>
  </si>
  <si>
    <t>Capital social</t>
  </si>
  <si>
    <t>DEMONSTRAÇÕES DOS RESULTADOS DOS EXERCÍCIOS</t>
  </si>
  <si>
    <t>JAN</t>
  </si>
  <si>
    <t>FEV</t>
  </si>
  <si>
    <t>(=) LUCRO LÍQUIDO</t>
  </si>
  <si>
    <t>DEMONSTRAÇÕES DAS MUTAÇÕES DO PL</t>
  </si>
  <si>
    <t>Saldo inicial do PL</t>
  </si>
  <si>
    <t>Aporte de capital</t>
  </si>
  <si>
    <t>Saldo final do PL</t>
  </si>
  <si>
    <t>JANEIRO</t>
  </si>
  <si>
    <t xml:space="preserve"> Distribuição de lucros aos sócios: 50.000 à vista. </t>
  </si>
  <si>
    <t xml:space="preserve"> Pagamento do saldo de dividendos.</t>
  </si>
  <si>
    <t xml:space="preserve"> Juros de empréstimos incorridos no mês  e capitalizados, 8.000.</t>
  </si>
  <si>
    <t xml:space="preserve"> Pagamento de 50.000 de empréstimos de curto prazo.</t>
  </si>
  <si>
    <t xml:space="preserve"> Despesa de seguro do mês, parcela 5/12.</t>
  </si>
  <si>
    <t xml:space="preserve"> Gastos administrativos de 10.000 a pagar no mês seguinte.</t>
  </si>
  <si>
    <t xml:space="preserve"> Gastos comerciais de 18.000 a pagar no mês seguinte.</t>
  </si>
  <si>
    <t xml:space="preserve"> Vida útil de veículos = 5 anos.</t>
  </si>
  <si>
    <t xml:space="preserve"> Venda de 1.100 unidades  por 490.000, sendo 100.000 a  receber.</t>
  </si>
  <si>
    <t xml:space="preserve"> Aquisição de mais 500 unidades de estoques no valor de 195.000, a pagar. </t>
  </si>
  <si>
    <t xml:space="preserve"> Aquisição de 1.000 unidades no valor de 380.000, sendo 180.000 a pagar. A empresa  optou por utilizar  o PEPS.</t>
  </si>
  <si>
    <t>Dezembro</t>
  </si>
  <si>
    <t xml:space="preserve"> Distribuição de lucros aos sócios: 10.000 a pagar. </t>
  </si>
  <si>
    <t xml:space="preserve"> Entrada de novo sócio. Integralização de capital de 100.000, sendo metade em dinheiro  e metade em terrenos.</t>
  </si>
  <si>
    <t xml:space="preserve"> Pagamento de 30.000 de empréstimos de curto prazo.</t>
  </si>
  <si>
    <t xml:space="preserve"> Despesa de seguro do mês, parcela 4/12.</t>
  </si>
  <si>
    <t xml:space="preserve"> Gastos comerciais de 15.000 a pagar no mês seguinte.</t>
  </si>
  <si>
    <t xml:space="preserve"> Aquisição de estoques no valor de 360.000, sendo 200.000 a pagar.</t>
  </si>
  <si>
    <t xml:space="preserve"> Venda de todos os estoques iniciais por 405.000, sendo 130.000 a receber.</t>
  </si>
  <si>
    <t>Novembro</t>
  </si>
  <si>
    <t xml:space="preserve"> Distribuição de lucro aos sócios:1.000 a pagar.</t>
  </si>
  <si>
    <t xml:space="preserve"> Despesa de seguro do mês, parcela 3/12.</t>
  </si>
  <si>
    <t xml:space="preserve"> Gastos administrativos de 8.000 a pagar no mês seguinte.</t>
  </si>
  <si>
    <t xml:space="preserve"> Aquisição de estoques no valor de 350.000, sendo 210.000 a pagar.</t>
  </si>
  <si>
    <t xml:space="preserve"> Venda de todos os estoques iniciais por 400.000, sendo 150.000 a receber.</t>
  </si>
  <si>
    <t>Outubro</t>
  </si>
  <si>
    <t xml:space="preserve"> Distribuição de lucros aos sócios: 15.000 a pagar.</t>
  </si>
  <si>
    <t xml:space="preserve"> Juros de empréstimos incorridos no mês 10.000 e capitalizados.</t>
  </si>
  <si>
    <t xml:space="preserve"> Aquisição de empréstimo a Longo Prazo no valor de 150.000</t>
  </si>
  <si>
    <t xml:space="preserve"> Despesa de seguro do mês, parcela 2/12</t>
  </si>
  <si>
    <t xml:space="preserve"> Aquisição de estoques no valor de 340.000, sendo 200.000 a pagar.</t>
  </si>
  <si>
    <t xml:space="preserve"> Venda de todos os estoques iniciais por 390.000, sendo 100.000 a receber.</t>
  </si>
  <si>
    <t>Recebimento de saldo inicial de contas a receber.</t>
  </si>
  <si>
    <t>Setembro</t>
  </si>
  <si>
    <t xml:space="preserve"> Distribuição de lucros aos sócios: 5.000, a pagar.</t>
  </si>
  <si>
    <t xml:space="preserve"> Pagamento de 50.000 do saldo de empréstimos</t>
  </si>
  <si>
    <t xml:space="preserve"> Despesa de seguro do mês, parcela 1/12</t>
  </si>
  <si>
    <t xml:space="preserve"> Juros de empréstimos incorridos no mês: 4.000 e capitalizados.</t>
  </si>
  <si>
    <t xml:space="preserve"> Gastos administrativos de 5.000 a pagar no mês seguinte.</t>
  </si>
  <si>
    <t xml:space="preserve"> Gastos comerciais de 10.000 a pagar no mês seguinte.</t>
  </si>
  <si>
    <t xml:space="preserve"> Aquisição de estoques no valor de 320.000, sendo 100.000 a pagar.</t>
  </si>
  <si>
    <t xml:space="preserve"> Pagamento de saldo inicial de contas e fornecedores a pagar.</t>
  </si>
  <si>
    <t xml:space="preserve"> Venda de todos os estoques iniciais por 450.000, sendo 50.000 a receber.</t>
  </si>
  <si>
    <t xml:space="preserve"> Recebimento de saldo inicial de contas a receber.</t>
  </si>
  <si>
    <t>Agosto</t>
  </si>
  <si>
    <t>[1] Vigência a partir de agosto</t>
  </si>
  <si>
    <t xml:space="preserve"> Distribuição de dividendos aos sócios no valor de 10.000 a vista</t>
  </si>
  <si>
    <t>Pagamento de 100.000 de empréstimos.</t>
  </si>
  <si>
    <t>Aquisição de seguros dos veículos com duração de 12 meses no valor de 6.000 à vista.[1]</t>
  </si>
  <si>
    <t>Juros de empréstimos incorridos e pagos no mês: 4.000 .</t>
  </si>
  <si>
    <t>Gastos administrativos de 5.000 a pagar no mês seguinte.</t>
  </si>
  <si>
    <t>Gastos comerciais de 10.000 a pagar no mês seguinte.</t>
  </si>
  <si>
    <t>Vida útil de veículos = 5 anos.</t>
  </si>
  <si>
    <t>Aquisição de estoques no valor de 330.000, sendo 150.000 a pagar.</t>
  </si>
  <si>
    <t>Pagamento de saldo inicial de fornecedores e contas a pagar.</t>
  </si>
  <si>
    <t>Julho</t>
  </si>
  <si>
    <t>Aquisição de dois caminhões no valor de 360.000 a vista</t>
  </si>
  <si>
    <t>Contratação de empréstimos no valor de 400.000</t>
  </si>
  <si>
    <t>Gastos administrativos de 5.000 a pagar no mês seguinte</t>
  </si>
  <si>
    <t>Gastos comerciais de 10.000 a pagar no mês seguinte</t>
  </si>
  <si>
    <t>Vida util de veículos = 5 anos</t>
  </si>
  <si>
    <t>Aquisição de estoques no valor de 300.000, sendo 200.000 a pagar</t>
  </si>
  <si>
    <t>Pagamento do saldo inicial de contas a pagar</t>
  </si>
  <si>
    <t>Recebimento do saldo inicial de contas a receber</t>
  </si>
  <si>
    <t>Junho</t>
  </si>
  <si>
    <t>Venda de todos os estoques iniciais por 250.000 sendo 50.000 a receber</t>
  </si>
  <si>
    <t>Vida útil de veículos = 5 anos</t>
  </si>
  <si>
    <t>Pagamento do saldo de empréstimos a pagar</t>
  </si>
  <si>
    <t>Aquisição de estoques no valor de 200.000, sendo 150.000 a pagar</t>
  </si>
  <si>
    <t>Juros do empréstimo, incorridos e pagos no mês: 2.000</t>
  </si>
  <si>
    <t>Maio</t>
  </si>
  <si>
    <t>Vida útil de veículos =5 anos</t>
  </si>
  <si>
    <t>Aquisição de estoques no valor de 150.000, sendo 50.000 a pagar</t>
  </si>
  <si>
    <t>Venda de todos os estoques iniciais por 180.000, sendo 50.000 a receber</t>
  </si>
  <si>
    <t>Abril</t>
  </si>
  <si>
    <t>Vida útil de veículos=5 anos</t>
  </si>
  <si>
    <t>Pagamento de 1/3 do saldo de empréstimos</t>
  </si>
  <si>
    <t>Venda de todos os estoques iniciais por 150.000, sendo 20.000 a receber</t>
  </si>
  <si>
    <t>Março</t>
  </si>
  <si>
    <t>Aquisição de um caminhão no valor de 180.000 a vista</t>
  </si>
  <si>
    <t>Aquisição de mercadorias para venda no valor de 80.000 sendo 70.000 a pagar</t>
  </si>
  <si>
    <t>Venda de 80% das mercadorias disponíveis por 60.000 sendo 10.000 a receber</t>
  </si>
  <si>
    <t>Fevereiro</t>
  </si>
  <si>
    <t>Contratação de empréstimos no valor de 150.000</t>
  </si>
  <si>
    <t>Aquisição de mercadorias para venda no valor de 50.000 sendo 30.000 a pagar</t>
  </si>
  <si>
    <t>Aquisição de um terreno no valor de 20.000</t>
  </si>
  <si>
    <t xml:space="preserve"> Integralização de capital em dinheiro: 100.000</t>
  </si>
  <si>
    <t>Janeiro</t>
  </si>
  <si>
    <t>Exercício Cia Exemplar</t>
  </si>
  <si>
    <t>FEVEREIRO</t>
  </si>
  <si>
    <t>RESULT DO PERÍODO</t>
  </si>
  <si>
    <t>Contas a receber</t>
  </si>
  <si>
    <t>Reserva</t>
  </si>
  <si>
    <t>Pagamento do saldo inicial de contas a pagar/fornecedores a pagar</t>
  </si>
  <si>
    <t>Veículos</t>
  </si>
  <si>
    <r>
      <t xml:space="preserve">Juros do empréstimo, </t>
    </r>
    <r>
      <rPr>
        <b/>
        <u/>
        <sz val="11"/>
        <color theme="1"/>
        <rFont val="Calibri"/>
        <family val="2"/>
        <scheme val="minor"/>
      </rPr>
      <t>incorridos</t>
    </r>
    <r>
      <rPr>
        <sz val="11"/>
        <color theme="1"/>
        <rFont val="Calibri"/>
        <family val="2"/>
        <scheme val="minor"/>
      </rPr>
      <t xml:space="preserve"> e </t>
    </r>
    <r>
      <rPr>
        <b/>
        <u/>
        <sz val="11"/>
        <color theme="1"/>
        <rFont val="Calibri"/>
        <family val="2"/>
        <scheme val="minor"/>
      </rPr>
      <t>pagos</t>
    </r>
    <r>
      <rPr>
        <sz val="11"/>
        <color theme="1"/>
        <rFont val="Calibri"/>
        <family val="2"/>
        <scheme val="minor"/>
      </rPr>
      <t xml:space="preserve"> no mês: 3.000</t>
    </r>
  </si>
  <si>
    <t>Reservas</t>
  </si>
  <si>
    <t>MARÇO</t>
  </si>
  <si>
    <r>
      <t xml:space="preserve">Juros do empréstimo, </t>
    </r>
    <r>
      <rPr>
        <b/>
        <u/>
        <sz val="11"/>
        <color theme="1"/>
        <rFont val="Calibri"/>
        <family val="2"/>
        <scheme val="minor"/>
      </rPr>
      <t>incorridos</t>
    </r>
    <r>
      <rPr>
        <sz val="11"/>
        <color theme="1"/>
        <rFont val="Calibri"/>
        <family val="2"/>
        <scheme val="minor"/>
      </rPr>
      <t xml:space="preserve"> e </t>
    </r>
    <r>
      <rPr>
        <b/>
        <u/>
        <sz val="11"/>
        <color theme="1"/>
        <rFont val="Calibri"/>
        <family val="2"/>
        <scheme val="minor"/>
      </rPr>
      <t>pagos</t>
    </r>
    <r>
      <rPr>
        <sz val="11"/>
        <color theme="1"/>
        <rFont val="Calibri"/>
        <family val="2"/>
        <scheme val="minor"/>
      </rPr>
      <t xml:space="preserve"> no mês: 2.000</t>
    </r>
  </si>
  <si>
    <t>Aquisição de estoques no valor de 100.000, sendo 90.000 a pagar</t>
  </si>
  <si>
    <t>(-) Deprec acumul</t>
  </si>
  <si>
    <t>(-) Despesa depreciação</t>
  </si>
  <si>
    <t>Resultado do período</t>
  </si>
  <si>
    <t>ABRIL</t>
  </si>
  <si>
    <t>Contas a pagar</t>
  </si>
  <si>
    <t>(-) Despesas comerciais</t>
  </si>
  <si>
    <t>(-) Despesas administrat</t>
  </si>
  <si>
    <t>Venda de todos os estoques iniciais por 470.000, sendo 80.000 a receber.</t>
  </si>
  <si>
    <t>JUN</t>
  </si>
  <si>
    <t>JUL</t>
  </si>
  <si>
    <t>AGO</t>
  </si>
  <si>
    <t>SET</t>
  </si>
  <si>
    <t>OUT</t>
  </si>
  <si>
    <t>NOV</t>
  </si>
  <si>
    <t>DEZ</t>
  </si>
  <si>
    <t>MAIO</t>
  </si>
  <si>
    <t>Pagamento do saldo inicial de contas a pagar e fornecedores a pagar</t>
  </si>
  <si>
    <t>F</t>
  </si>
  <si>
    <t>JUNHO</t>
  </si>
  <si>
    <t>Venda de 3/4 dos estoques por 300.000, sendo 100.000 a receber</t>
  </si>
  <si>
    <t>JULHO</t>
  </si>
  <si>
    <t>Despesa antencip</t>
  </si>
  <si>
    <t>AGOSTO</t>
  </si>
  <si>
    <t>Dividendos a pg</t>
  </si>
  <si>
    <t>SETEMBRO</t>
  </si>
  <si>
    <t>Empr. LP</t>
  </si>
  <si>
    <t>OUTUBRO</t>
  </si>
  <si>
    <t>NOVEMBRO</t>
  </si>
  <si>
    <t>DEZEMBRO</t>
  </si>
  <si>
    <t>(-) Despesas Seguros</t>
  </si>
  <si>
    <t>Dividendos</t>
  </si>
  <si>
    <t xml:space="preserve"> Pagamento de saldo inicial de fornecedores, contas a pagar e dividendos.</t>
  </si>
  <si>
    <t xml:space="preserve"> Venda de todos os estoques iniciais por 420.000, a vista.</t>
  </si>
  <si>
    <t xml:space="preserve"> Pagamento de saldo inicial de dividendos, fornecedores e contas a pagar.</t>
  </si>
  <si>
    <t>(-) Despesas com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</si>
</sst>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d/m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Alignment="1">
      <alignment horizontal="left" vertical="center" wrapText="1"/>
    </xf>
    <xf numFmtId="164" fontId="0" fillId="2" borderId="1" xfId="0" applyNumberForma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left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left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left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4" borderId="10" xfId="0" applyNumberFormat="1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11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0" xfId="0" applyBorder="1"/>
    <xf numFmtId="0" fontId="11" fillId="0" borderId="15" xfId="0" applyFont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2" fillId="0" borderId="16" xfId="1" applyBorder="1" applyAlignment="1" applyProtection="1">
      <alignment horizontal="left"/>
    </xf>
    <xf numFmtId="0" fontId="0" fillId="2" borderId="10" xfId="0" applyFill="1" applyBorder="1"/>
    <xf numFmtId="0" fontId="0" fillId="0" borderId="8" xfId="0" applyBorder="1"/>
    <xf numFmtId="0" fontId="0" fillId="0" borderId="7" xfId="0" applyBorder="1"/>
    <xf numFmtId="0" fontId="0" fillId="2" borderId="15" xfId="0" applyFill="1" applyBorder="1"/>
    <xf numFmtId="0" fontId="0" fillId="0" borderId="5" xfId="0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6" xfId="0" applyBorder="1"/>
    <xf numFmtId="0" fontId="0" fillId="2" borderId="10" xfId="0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left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left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left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6" fillId="4" borderId="18" xfId="0" applyNumberFormat="1" applyFont="1" applyFill="1" applyBorder="1" applyAlignment="1">
      <alignment horizontal="center" vertical="center" wrapText="1"/>
    </xf>
    <xf numFmtId="164" fontId="6" fillId="4" borderId="19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left"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left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6" fillId="2" borderId="12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2" fillId="0" borderId="0" xfId="1" applyAlignment="1" applyProtection="1">
      <alignment horizontal="left"/>
    </xf>
    <xf numFmtId="164" fontId="6" fillId="2" borderId="12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164" fontId="10" fillId="5" borderId="9" xfId="0" applyNumberFormat="1" applyFont="1" applyFill="1" applyBorder="1" applyAlignment="1">
      <alignment horizontal="center" vertical="center" wrapText="1"/>
    </xf>
    <xf numFmtId="164" fontId="10" fillId="5" borderId="10" xfId="0" applyNumberFormat="1" applyFont="1" applyFill="1" applyBorder="1" applyAlignment="1">
      <alignment horizontal="center" vertical="center" wrapText="1"/>
    </xf>
    <xf numFmtId="164" fontId="10" fillId="5" borderId="11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64" fontId="13" fillId="5" borderId="9" xfId="0" applyNumberFormat="1" applyFont="1" applyFill="1" applyBorder="1" applyAlignment="1">
      <alignment horizontal="center" vertical="center" wrapText="1"/>
    </xf>
    <xf numFmtId="164" fontId="13" fillId="5" borderId="10" xfId="0" applyNumberFormat="1" applyFont="1" applyFill="1" applyBorder="1" applyAlignment="1">
      <alignment horizontal="center" vertical="center" wrapText="1"/>
    </xf>
    <xf numFmtId="164" fontId="13" fillId="5" borderId="1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5" borderId="2" xfId="0" applyNumberFormat="1" applyFont="1" applyFill="1" applyBorder="1" applyAlignment="1">
      <alignment horizontal="center" vertical="center" wrapText="1"/>
    </xf>
    <xf numFmtId="164" fontId="13" fillId="5" borderId="3" xfId="0" applyNumberFormat="1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5"/>
  <sheetViews>
    <sheetView topLeftCell="A16" zoomScale="150" zoomScaleNormal="150" workbookViewId="0">
      <selection activeCell="F20" sqref="F20:F29"/>
    </sheetView>
  </sheetViews>
  <sheetFormatPr defaultRowHeight="15" x14ac:dyDescent="0.25"/>
  <cols>
    <col min="1" max="1" width="2.28515625" style="1" customWidth="1"/>
    <col min="2" max="2" width="29.28515625" style="1" customWidth="1"/>
    <col min="3" max="5" width="9.140625" style="1"/>
    <col min="6" max="6" width="16.28515625" style="1" customWidth="1"/>
    <col min="7" max="16384" width="9.140625" style="1"/>
  </cols>
  <sheetData>
    <row r="2" spans="2:6" x14ac:dyDescent="0.25">
      <c r="B2" s="3"/>
      <c r="C2" s="4" t="s">
        <v>0</v>
      </c>
      <c r="D2" s="4" t="s">
        <v>1</v>
      </c>
      <c r="E2" s="5" t="s">
        <v>2</v>
      </c>
    </row>
    <row r="3" spans="2:6" x14ac:dyDescent="0.25">
      <c r="B3" s="6" t="s">
        <v>3</v>
      </c>
      <c r="C3" s="7">
        <v>1000</v>
      </c>
      <c r="D3" s="7">
        <v>2000</v>
      </c>
      <c r="E3" s="8">
        <v>4000</v>
      </c>
    </row>
    <row r="4" spans="2:6" x14ac:dyDescent="0.25">
      <c r="B4" s="9" t="s">
        <v>4</v>
      </c>
      <c r="C4" s="10">
        <v>1800</v>
      </c>
      <c r="D4" s="10">
        <v>3600</v>
      </c>
      <c r="E4" s="11">
        <v>7200</v>
      </c>
    </row>
    <row r="5" spans="2:6" x14ac:dyDescent="0.25">
      <c r="B5" s="2"/>
    </row>
    <row r="6" spans="2:6" x14ac:dyDescent="0.25">
      <c r="B6" s="12" t="s">
        <v>5</v>
      </c>
      <c r="C6" s="4" t="str">
        <f>+C2</f>
        <v>MAR</v>
      </c>
      <c r="D6" s="4" t="str">
        <f t="shared" ref="D6:E6" si="0">+D2</f>
        <v>ABR</v>
      </c>
      <c r="E6" s="5" t="str">
        <f t="shared" si="0"/>
        <v>MAI</v>
      </c>
      <c r="F6" s="131" t="s">
        <v>26</v>
      </c>
    </row>
    <row r="7" spans="2:6" x14ac:dyDescent="0.25">
      <c r="B7" s="6" t="s">
        <v>7</v>
      </c>
      <c r="C7" s="7">
        <v>0</v>
      </c>
      <c r="D7" s="7">
        <f>+C4/5</f>
        <v>360</v>
      </c>
      <c r="E7" s="8">
        <f>+C4/5+D4/5</f>
        <v>1080</v>
      </c>
      <c r="F7" s="132"/>
    </row>
    <row r="8" spans="2:6" x14ac:dyDescent="0.25">
      <c r="B8" s="6" t="s">
        <v>6</v>
      </c>
      <c r="C8" s="7">
        <f>-C3</f>
        <v>-1000</v>
      </c>
      <c r="D8" s="7">
        <f>-D3</f>
        <v>-2000</v>
      </c>
      <c r="E8" s="8">
        <f>-E3</f>
        <v>-4000</v>
      </c>
      <c r="F8" s="132"/>
    </row>
    <row r="9" spans="2:6" x14ac:dyDescent="0.25">
      <c r="B9" s="13" t="s">
        <v>8</v>
      </c>
      <c r="C9" s="14">
        <f>+SUM(C7:C8)</f>
        <v>-1000</v>
      </c>
      <c r="D9" s="14">
        <f t="shared" ref="D9:E9" si="1">+SUM(D7:D8)</f>
        <v>-1640</v>
      </c>
      <c r="E9" s="15">
        <f t="shared" si="1"/>
        <v>-2920</v>
      </c>
      <c r="F9" s="132"/>
    </row>
    <row r="10" spans="2:6" x14ac:dyDescent="0.25">
      <c r="B10" s="18" t="s">
        <v>9</v>
      </c>
      <c r="C10" s="19">
        <v>10000</v>
      </c>
      <c r="D10" s="19">
        <f>+C11</f>
        <v>9000</v>
      </c>
      <c r="E10" s="20">
        <f>+D11</f>
        <v>7360</v>
      </c>
      <c r="F10" s="132"/>
    </row>
    <row r="11" spans="2:6" x14ac:dyDescent="0.25">
      <c r="B11" s="21" t="s">
        <v>10</v>
      </c>
      <c r="C11" s="22">
        <f>+C10+C9</f>
        <v>9000</v>
      </c>
      <c r="D11" s="22">
        <f>+D10+D9</f>
        <v>7360</v>
      </c>
      <c r="E11" s="23">
        <f>+E10+E9</f>
        <v>4440</v>
      </c>
      <c r="F11" s="133"/>
    </row>
    <row r="12" spans="2:6" x14ac:dyDescent="0.25">
      <c r="B12" s="2"/>
    </row>
    <row r="13" spans="2:6" x14ac:dyDescent="0.25">
      <c r="B13" s="12" t="s">
        <v>11</v>
      </c>
      <c r="C13" s="4" t="str">
        <f>+C6</f>
        <v>MAR</v>
      </c>
      <c r="D13" s="4" t="str">
        <f t="shared" ref="D13:E13" si="2">+D6</f>
        <v>ABR</v>
      </c>
      <c r="E13" s="5" t="str">
        <f t="shared" si="2"/>
        <v>MAI</v>
      </c>
      <c r="F13" s="131" t="s">
        <v>25</v>
      </c>
    </row>
    <row r="14" spans="2:6" x14ac:dyDescent="0.25">
      <c r="B14" s="6" t="s">
        <v>12</v>
      </c>
      <c r="C14" s="7">
        <f>+C4</f>
        <v>1800</v>
      </c>
      <c r="D14" s="7">
        <f>+D4</f>
        <v>3600</v>
      </c>
      <c r="E14" s="8">
        <f>+E4</f>
        <v>7200</v>
      </c>
      <c r="F14" s="132"/>
    </row>
    <row r="15" spans="2:6" x14ac:dyDescent="0.25">
      <c r="B15" s="6" t="s">
        <v>13</v>
      </c>
      <c r="C15" s="7">
        <f>-C3</f>
        <v>-1000</v>
      </c>
      <c r="D15" s="7">
        <f>-D3</f>
        <v>-2000</v>
      </c>
      <c r="E15" s="8">
        <f>-E3</f>
        <v>-4000</v>
      </c>
      <c r="F15" s="132"/>
    </row>
    <row r="16" spans="2:6" x14ac:dyDescent="0.25">
      <c r="B16" s="25" t="s">
        <v>14</v>
      </c>
      <c r="C16" s="24">
        <f>+SUM(C14:C15)</f>
        <v>800</v>
      </c>
      <c r="D16" s="24">
        <f t="shared" ref="D16" si="3">+SUM(D14:D15)</f>
        <v>1600</v>
      </c>
      <c r="E16" s="26">
        <f t="shared" ref="E16" si="4">+SUM(E14:E15)</f>
        <v>3200</v>
      </c>
      <c r="F16" s="132"/>
    </row>
    <row r="17" spans="2:6" x14ac:dyDescent="0.25">
      <c r="B17" s="6"/>
      <c r="C17" s="7"/>
      <c r="D17" s="7"/>
      <c r="E17" s="8"/>
      <c r="F17" s="132"/>
    </row>
    <row r="18" spans="2:6" x14ac:dyDescent="0.25">
      <c r="B18" s="13" t="s">
        <v>15</v>
      </c>
      <c r="C18" s="14">
        <f>+SUM(C16:C17)</f>
        <v>800</v>
      </c>
      <c r="D18" s="14">
        <f t="shared" ref="D18" si="5">+SUM(D16:D17)</f>
        <v>1600</v>
      </c>
      <c r="E18" s="15">
        <f t="shared" ref="E18" si="6">+SUM(E16:E17)</f>
        <v>3200</v>
      </c>
      <c r="F18" s="133"/>
    </row>
    <row r="19" spans="2:6" x14ac:dyDescent="0.25">
      <c r="B19" s="2"/>
    </row>
    <row r="20" spans="2:6" ht="15" customHeight="1" x14ac:dyDescent="0.25">
      <c r="B20" s="128" t="s">
        <v>16</v>
      </c>
      <c r="C20" s="129"/>
      <c r="D20" s="129"/>
      <c r="E20" s="130"/>
      <c r="F20" s="131" t="s">
        <v>24</v>
      </c>
    </row>
    <row r="21" spans="2:6" x14ac:dyDescent="0.25">
      <c r="B21" s="27" t="s">
        <v>17</v>
      </c>
      <c r="C21" s="28">
        <v>42460</v>
      </c>
      <c r="D21" s="28">
        <f>+C21+30</f>
        <v>42490</v>
      </c>
      <c r="E21" s="29">
        <f>+D21+31</f>
        <v>42521</v>
      </c>
      <c r="F21" s="132"/>
    </row>
    <row r="22" spans="2:6" x14ac:dyDescent="0.25">
      <c r="B22" s="18" t="s">
        <v>20</v>
      </c>
      <c r="C22" s="19">
        <f>+C11</f>
        <v>9000</v>
      </c>
      <c r="D22" s="19">
        <f>+D11</f>
        <v>7360</v>
      </c>
      <c r="E22" s="20">
        <f>+E11</f>
        <v>4440</v>
      </c>
      <c r="F22" s="132"/>
    </row>
    <row r="23" spans="2:6" x14ac:dyDescent="0.25">
      <c r="B23" s="18" t="s">
        <v>21</v>
      </c>
      <c r="C23" s="19">
        <f>+C14</f>
        <v>1800</v>
      </c>
      <c r="D23" s="19">
        <f>+C23+D14-D7</f>
        <v>5040</v>
      </c>
      <c r="E23" s="20">
        <f>+D23+E14-E7</f>
        <v>11160</v>
      </c>
      <c r="F23" s="132"/>
    </row>
    <row r="24" spans="2:6" x14ac:dyDescent="0.25">
      <c r="B24" s="18"/>
      <c r="C24" s="19"/>
      <c r="D24" s="19"/>
      <c r="E24" s="20"/>
      <c r="F24" s="132"/>
    </row>
    <row r="25" spans="2:6" x14ac:dyDescent="0.25">
      <c r="B25" s="30" t="s">
        <v>18</v>
      </c>
      <c r="C25" s="31">
        <f>SUM(C22:C24)</f>
        <v>10800</v>
      </c>
      <c r="D25" s="31">
        <f t="shared" ref="D25:E25" si="7">SUM(D22:D24)</f>
        <v>12400</v>
      </c>
      <c r="E25" s="32">
        <f t="shared" si="7"/>
        <v>15600</v>
      </c>
      <c r="F25" s="132"/>
    </row>
    <row r="26" spans="2:6" x14ac:dyDescent="0.25">
      <c r="B26" s="27" t="s">
        <v>19</v>
      </c>
      <c r="C26" s="28">
        <v>42460</v>
      </c>
      <c r="D26" s="28">
        <f>+C26+30</f>
        <v>42490</v>
      </c>
      <c r="E26" s="29">
        <f>+D26+31</f>
        <v>42521</v>
      </c>
      <c r="F26" s="132"/>
    </row>
    <row r="27" spans="2:6" x14ac:dyDescent="0.25">
      <c r="B27" s="18" t="s">
        <v>22</v>
      </c>
      <c r="C27" s="19">
        <v>10000</v>
      </c>
      <c r="D27" s="19">
        <v>10000</v>
      </c>
      <c r="E27" s="20">
        <v>10000</v>
      </c>
      <c r="F27" s="132"/>
    </row>
    <row r="28" spans="2:6" x14ac:dyDescent="0.25">
      <c r="B28" s="18" t="s">
        <v>23</v>
      </c>
      <c r="C28" s="19">
        <f>+C18</f>
        <v>800</v>
      </c>
      <c r="D28" s="19">
        <f>+C28+D18</f>
        <v>2400</v>
      </c>
      <c r="E28" s="20">
        <f>+D28+E18</f>
        <v>5600</v>
      </c>
      <c r="F28" s="132"/>
    </row>
    <row r="29" spans="2:6" x14ac:dyDescent="0.25">
      <c r="B29" s="30" t="s">
        <v>18</v>
      </c>
      <c r="C29" s="31">
        <f>SUM(C27:C28)</f>
        <v>10800</v>
      </c>
      <c r="D29" s="31">
        <f>SUM(D27:D28)</f>
        <v>12400</v>
      </c>
      <c r="E29" s="32">
        <f>SUM(E27:E28)</f>
        <v>15600</v>
      </c>
      <c r="F29" s="133"/>
    </row>
    <row r="30" spans="2:6" x14ac:dyDescent="0.25">
      <c r="B30" s="16"/>
      <c r="C30" s="17"/>
      <c r="D30" s="17"/>
      <c r="E30" s="17"/>
    </row>
    <row r="31" spans="2:6" x14ac:dyDescent="0.25">
      <c r="B31" s="2"/>
    </row>
    <row r="32" spans="2:6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</sheetData>
  <mergeCells count="4">
    <mergeCell ref="B20:E20"/>
    <mergeCell ref="F6:F11"/>
    <mergeCell ref="F13:F18"/>
    <mergeCell ref="F20:F29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38"/>
  <sheetViews>
    <sheetView topLeftCell="A115" zoomScale="115" zoomScaleNormal="115" workbookViewId="0">
      <selection activeCell="C130" sqref="C130"/>
    </sheetView>
  </sheetViews>
  <sheetFormatPr defaultRowHeight="15" x14ac:dyDescent="0.25"/>
  <cols>
    <col min="1" max="1" width="1" customWidth="1"/>
    <col min="3" max="3" width="9.140625" customWidth="1"/>
    <col min="10" max="10" width="16.28515625" customWidth="1"/>
  </cols>
  <sheetData>
    <row r="2" spans="2:10" x14ac:dyDescent="0.25">
      <c r="C2" s="78" t="s">
        <v>135</v>
      </c>
    </row>
    <row r="3" spans="2:10" x14ac:dyDescent="0.25">
      <c r="C3" s="78"/>
    </row>
    <row r="4" spans="2:10" x14ac:dyDescent="0.25">
      <c r="B4" s="61" t="s">
        <v>134</v>
      </c>
      <c r="C4" s="77"/>
      <c r="D4" s="58"/>
      <c r="E4" s="58"/>
      <c r="F4" s="58"/>
      <c r="G4" s="58"/>
      <c r="H4" s="58"/>
      <c r="I4" s="58"/>
      <c r="J4" s="57"/>
    </row>
    <row r="5" spans="2:10" x14ac:dyDescent="0.25">
      <c r="B5" s="60">
        <v>1</v>
      </c>
      <c r="C5" s="64" t="s">
        <v>133</v>
      </c>
      <c r="D5" s="58"/>
      <c r="E5" s="58"/>
      <c r="F5" s="58"/>
      <c r="G5" s="58"/>
      <c r="H5" s="58"/>
      <c r="I5" s="58"/>
      <c r="J5" s="57"/>
    </row>
    <row r="6" spans="2:10" x14ac:dyDescent="0.25">
      <c r="B6" s="60">
        <v>2</v>
      </c>
      <c r="C6" s="64" t="s">
        <v>132</v>
      </c>
      <c r="D6" s="58"/>
      <c r="E6" s="58"/>
      <c r="F6" s="58"/>
      <c r="G6" s="58"/>
      <c r="H6" s="58"/>
      <c r="I6" s="58"/>
      <c r="J6" s="57"/>
    </row>
    <row r="7" spans="2:10" x14ac:dyDescent="0.25">
      <c r="B7" s="60">
        <v>3</v>
      </c>
      <c r="C7" s="76" t="s">
        <v>131</v>
      </c>
      <c r="D7" s="58"/>
      <c r="E7" s="58"/>
      <c r="F7" s="58"/>
      <c r="G7" s="58"/>
      <c r="H7" s="58"/>
      <c r="I7" s="58"/>
      <c r="J7" s="57"/>
    </row>
    <row r="8" spans="2:10" x14ac:dyDescent="0.25">
      <c r="B8" s="60">
        <v>4</v>
      </c>
      <c r="C8" s="64" t="s">
        <v>130</v>
      </c>
      <c r="D8" s="58"/>
      <c r="E8" s="58"/>
      <c r="F8" s="58"/>
      <c r="G8" s="58"/>
      <c r="H8" s="58"/>
      <c r="I8" s="58"/>
      <c r="J8" s="57"/>
    </row>
    <row r="9" spans="2:10" x14ac:dyDescent="0.25">
      <c r="B9" s="75"/>
      <c r="C9" s="66"/>
      <c r="D9" s="66"/>
      <c r="E9" s="66"/>
      <c r="F9" s="66"/>
      <c r="G9" s="66"/>
      <c r="H9" s="66"/>
      <c r="I9" s="66"/>
      <c r="J9" s="65"/>
    </row>
    <row r="10" spans="2:10" x14ac:dyDescent="0.25">
      <c r="B10" s="61" t="s">
        <v>129</v>
      </c>
      <c r="C10" s="74"/>
      <c r="D10" s="58"/>
      <c r="E10" s="58"/>
      <c r="F10" s="58"/>
      <c r="G10" s="58"/>
      <c r="H10" s="58"/>
      <c r="I10" s="58"/>
      <c r="J10" s="57"/>
    </row>
    <row r="11" spans="2:10" x14ac:dyDescent="0.25">
      <c r="B11" s="60">
        <v>1</v>
      </c>
      <c r="C11" s="67" t="s">
        <v>128</v>
      </c>
      <c r="D11" s="58"/>
      <c r="E11" s="58"/>
      <c r="F11" s="58"/>
      <c r="G11" s="58"/>
      <c r="H11" s="58"/>
      <c r="I11" s="58"/>
      <c r="J11" s="57"/>
    </row>
    <row r="12" spans="2:10" x14ac:dyDescent="0.25">
      <c r="B12" s="60">
        <v>2</v>
      </c>
      <c r="C12" s="67" t="s">
        <v>127</v>
      </c>
      <c r="D12" s="58"/>
      <c r="E12" s="58"/>
      <c r="F12" s="58"/>
      <c r="G12" s="58"/>
      <c r="H12" s="58"/>
      <c r="I12" s="58"/>
      <c r="J12" s="57"/>
    </row>
    <row r="13" spans="2:10" x14ac:dyDescent="0.25">
      <c r="B13" s="60">
        <v>3</v>
      </c>
      <c r="C13" s="67" t="s">
        <v>140</v>
      </c>
      <c r="D13" s="58"/>
      <c r="E13" s="58"/>
      <c r="F13" s="58"/>
      <c r="G13" s="58"/>
      <c r="H13" s="58"/>
      <c r="I13" s="58"/>
      <c r="J13" s="57"/>
    </row>
    <row r="14" spans="2:10" x14ac:dyDescent="0.25">
      <c r="B14" s="60">
        <v>4</v>
      </c>
      <c r="C14" s="67" t="s">
        <v>126</v>
      </c>
      <c r="D14" s="58"/>
      <c r="E14" s="58"/>
      <c r="F14" s="58"/>
      <c r="G14" s="58"/>
      <c r="H14" s="58"/>
      <c r="I14" s="58"/>
      <c r="J14" s="57"/>
    </row>
    <row r="15" spans="2:10" x14ac:dyDescent="0.25">
      <c r="B15" s="60">
        <v>5</v>
      </c>
      <c r="C15" s="67" t="s">
        <v>142</v>
      </c>
      <c r="D15" s="58"/>
      <c r="E15" s="58"/>
      <c r="F15" s="58"/>
      <c r="G15" s="58"/>
      <c r="H15" s="58"/>
      <c r="I15" s="58"/>
      <c r="J15" s="57"/>
    </row>
    <row r="17" spans="2:10" x14ac:dyDescent="0.25">
      <c r="B17" s="73"/>
      <c r="C17" s="72" t="s">
        <v>125</v>
      </c>
      <c r="D17" s="71"/>
      <c r="E17" s="71"/>
      <c r="F17" s="71"/>
      <c r="G17" s="71"/>
      <c r="H17" s="71"/>
      <c r="I17" s="71"/>
      <c r="J17" s="70"/>
    </row>
    <row r="18" spans="2:10" x14ac:dyDescent="0.25">
      <c r="B18" s="60">
        <v>1</v>
      </c>
      <c r="C18" s="67" t="s">
        <v>110</v>
      </c>
      <c r="D18" s="58"/>
      <c r="E18" s="58"/>
      <c r="F18" s="58"/>
      <c r="G18" s="58"/>
      <c r="H18" s="58"/>
      <c r="I18" s="58"/>
      <c r="J18" s="57"/>
    </row>
    <row r="19" spans="2:10" x14ac:dyDescent="0.25">
      <c r="B19" s="60">
        <v>2</v>
      </c>
      <c r="C19" s="67" t="s">
        <v>124</v>
      </c>
      <c r="D19" s="58"/>
      <c r="E19" s="58"/>
      <c r="F19" s="58"/>
      <c r="G19" s="58"/>
      <c r="H19" s="58"/>
      <c r="I19" s="58"/>
      <c r="J19" s="57"/>
    </row>
    <row r="20" spans="2:10" x14ac:dyDescent="0.25">
      <c r="B20" s="60">
        <v>3</v>
      </c>
      <c r="C20" s="67" t="s">
        <v>109</v>
      </c>
      <c r="D20" s="58"/>
      <c r="E20" s="58"/>
      <c r="F20" s="58"/>
      <c r="G20" s="58"/>
      <c r="H20" s="58"/>
      <c r="I20" s="58"/>
      <c r="J20" s="57"/>
    </row>
    <row r="21" spans="2:10" x14ac:dyDescent="0.25">
      <c r="B21" s="60">
        <v>4</v>
      </c>
      <c r="C21" s="67" t="s">
        <v>145</v>
      </c>
      <c r="D21" s="58"/>
      <c r="E21" s="58"/>
      <c r="F21" s="58"/>
      <c r="G21" s="58"/>
      <c r="H21" s="58"/>
      <c r="I21" s="58"/>
      <c r="J21" s="57"/>
    </row>
    <row r="22" spans="2:10" x14ac:dyDescent="0.25">
      <c r="B22" s="60">
        <v>5</v>
      </c>
      <c r="C22" s="67" t="s">
        <v>146</v>
      </c>
      <c r="D22" s="58"/>
      <c r="E22" s="58"/>
      <c r="F22" s="58"/>
      <c r="G22" s="58"/>
      <c r="H22" s="58"/>
      <c r="I22" s="58"/>
      <c r="J22" s="57"/>
    </row>
    <row r="23" spans="2:10" x14ac:dyDescent="0.25">
      <c r="B23" s="60">
        <v>6</v>
      </c>
      <c r="C23" s="67" t="s">
        <v>123</v>
      </c>
      <c r="D23" s="58"/>
      <c r="E23" s="58"/>
      <c r="F23" s="58"/>
      <c r="G23" s="58"/>
      <c r="H23" s="58"/>
      <c r="I23" s="58"/>
      <c r="J23" s="57"/>
    </row>
    <row r="24" spans="2:10" x14ac:dyDescent="0.25">
      <c r="B24" s="60">
        <v>7</v>
      </c>
      <c r="C24" s="67" t="s">
        <v>122</v>
      </c>
      <c r="D24" s="58"/>
      <c r="E24" s="58"/>
      <c r="F24" s="58"/>
      <c r="G24" s="58"/>
      <c r="H24" s="58"/>
      <c r="I24" s="58"/>
      <c r="J24" s="57"/>
    </row>
    <row r="26" spans="2:10" x14ac:dyDescent="0.25">
      <c r="B26" s="60"/>
      <c r="C26" s="61" t="s">
        <v>121</v>
      </c>
      <c r="D26" s="58"/>
      <c r="E26" s="58"/>
      <c r="F26" s="58"/>
      <c r="G26" s="58"/>
      <c r="H26" s="58"/>
      <c r="I26" s="58"/>
      <c r="J26" s="57"/>
    </row>
    <row r="27" spans="2:10" x14ac:dyDescent="0.25">
      <c r="B27" s="60">
        <v>1</v>
      </c>
      <c r="C27" s="67" t="s">
        <v>110</v>
      </c>
      <c r="D27" s="58"/>
      <c r="E27" s="58"/>
      <c r="F27" s="58"/>
      <c r="G27" s="58"/>
      <c r="H27" s="58"/>
      <c r="I27" s="58"/>
      <c r="J27" s="57"/>
    </row>
    <row r="28" spans="2:10" x14ac:dyDescent="0.25">
      <c r="B28" s="60">
        <v>2</v>
      </c>
      <c r="C28" s="67" t="s">
        <v>120</v>
      </c>
      <c r="D28" s="58"/>
      <c r="E28" s="58"/>
      <c r="F28" s="58"/>
      <c r="G28" s="58"/>
      <c r="H28" s="58"/>
      <c r="I28" s="58"/>
      <c r="J28" s="57"/>
    </row>
    <row r="29" spans="2:10" x14ac:dyDescent="0.25">
      <c r="B29" s="60">
        <v>3</v>
      </c>
      <c r="C29" s="67" t="s">
        <v>109</v>
      </c>
      <c r="D29" s="58"/>
      <c r="E29" s="58"/>
      <c r="F29" s="58"/>
      <c r="G29" s="58"/>
      <c r="H29" s="58"/>
      <c r="I29" s="58"/>
      <c r="J29" s="57"/>
    </row>
    <row r="30" spans="2:10" x14ac:dyDescent="0.25">
      <c r="B30" s="60">
        <v>4</v>
      </c>
      <c r="C30" s="67" t="s">
        <v>145</v>
      </c>
      <c r="D30" s="58"/>
      <c r="E30" s="58"/>
      <c r="F30" s="58"/>
      <c r="G30" s="58"/>
      <c r="H30" s="58"/>
      <c r="I30" s="58"/>
      <c r="J30" s="57"/>
    </row>
    <row r="31" spans="2:10" x14ac:dyDescent="0.25">
      <c r="B31" s="60">
        <v>5</v>
      </c>
      <c r="C31" s="67" t="s">
        <v>119</v>
      </c>
      <c r="D31" s="58"/>
      <c r="E31" s="58"/>
      <c r="F31" s="58"/>
      <c r="G31" s="58"/>
      <c r="H31" s="58"/>
      <c r="I31" s="58"/>
      <c r="J31" s="57"/>
    </row>
    <row r="32" spans="2:10" x14ac:dyDescent="0.25">
      <c r="B32" s="60">
        <v>6</v>
      </c>
      <c r="C32" s="67" t="s">
        <v>118</v>
      </c>
      <c r="D32" s="58"/>
      <c r="E32" s="58"/>
      <c r="F32" s="58"/>
      <c r="G32" s="58"/>
      <c r="H32" s="58"/>
      <c r="I32" s="58"/>
      <c r="J32" s="57"/>
    </row>
    <row r="33" spans="2:10" x14ac:dyDescent="0.25">
      <c r="B33" s="60">
        <v>7</v>
      </c>
      <c r="C33" s="67" t="s">
        <v>106</v>
      </c>
      <c r="D33" s="58"/>
      <c r="E33" s="58"/>
      <c r="F33" s="58"/>
      <c r="G33" s="58"/>
      <c r="H33" s="58"/>
      <c r="I33" s="58"/>
      <c r="J33" s="57"/>
    </row>
    <row r="34" spans="2:10" x14ac:dyDescent="0.25">
      <c r="B34" s="60">
        <v>8</v>
      </c>
      <c r="C34" s="67" t="s">
        <v>105</v>
      </c>
      <c r="D34" s="58"/>
      <c r="E34" s="58"/>
      <c r="F34" s="58"/>
      <c r="G34" s="58"/>
      <c r="H34" s="58"/>
      <c r="I34" s="58"/>
      <c r="J34" s="57"/>
    </row>
    <row r="36" spans="2:10" x14ac:dyDescent="0.25">
      <c r="B36" s="60"/>
      <c r="C36" s="61" t="s">
        <v>117</v>
      </c>
      <c r="D36" s="71"/>
      <c r="E36" s="71"/>
      <c r="F36" s="71"/>
      <c r="G36" s="71"/>
      <c r="H36" s="71"/>
      <c r="I36" s="71"/>
      <c r="J36" s="70"/>
    </row>
    <row r="37" spans="2:10" x14ac:dyDescent="0.25">
      <c r="B37" s="60">
        <v>1</v>
      </c>
      <c r="C37" s="67" t="s">
        <v>110</v>
      </c>
      <c r="D37" s="69"/>
      <c r="E37" s="69"/>
      <c r="F37" s="69"/>
      <c r="G37" s="69"/>
      <c r="H37" s="69"/>
      <c r="I37" s="69"/>
      <c r="J37" s="68"/>
    </row>
    <row r="38" spans="2:10" x14ac:dyDescent="0.25">
      <c r="B38" s="60">
        <v>2</v>
      </c>
      <c r="C38" s="67" t="s">
        <v>112</v>
      </c>
      <c r="D38" s="69"/>
      <c r="E38" s="69"/>
      <c r="F38" s="69"/>
      <c r="G38" s="69"/>
      <c r="H38" s="69"/>
      <c r="I38" s="69"/>
      <c r="J38" s="68"/>
    </row>
    <row r="39" spans="2:10" x14ac:dyDescent="0.25">
      <c r="B39" s="60">
        <v>3</v>
      </c>
      <c r="C39" s="67" t="s">
        <v>163</v>
      </c>
      <c r="D39" s="69"/>
      <c r="E39" s="69"/>
      <c r="F39" s="69"/>
      <c r="G39" s="69"/>
      <c r="H39" s="69"/>
      <c r="I39" s="69"/>
      <c r="J39" s="68"/>
    </row>
    <row r="40" spans="2:10" x14ac:dyDescent="0.25">
      <c r="B40" s="60">
        <v>4</v>
      </c>
      <c r="C40" s="67" t="s">
        <v>116</v>
      </c>
      <c r="D40" s="69"/>
      <c r="E40" s="69"/>
      <c r="F40" s="69"/>
      <c r="G40" s="69"/>
      <c r="H40" s="69"/>
      <c r="I40" s="69"/>
      <c r="J40" s="68"/>
    </row>
    <row r="41" spans="2:10" x14ac:dyDescent="0.25">
      <c r="B41" s="60">
        <v>5</v>
      </c>
      <c r="C41" s="67" t="s">
        <v>115</v>
      </c>
      <c r="D41" s="69"/>
      <c r="E41" s="69"/>
      <c r="F41" s="69"/>
      <c r="G41" s="69"/>
      <c r="H41" s="69"/>
      <c r="I41" s="69"/>
      <c r="J41" s="68"/>
    </row>
    <row r="42" spans="2:10" x14ac:dyDescent="0.25">
      <c r="B42" s="60">
        <v>6</v>
      </c>
      <c r="C42" s="67" t="s">
        <v>114</v>
      </c>
      <c r="D42" s="69"/>
      <c r="E42" s="69"/>
      <c r="F42" s="69"/>
      <c r="G42" s="69"/>
      <c r="H42" s="69"/>
      <c r="I42" s="69"/>
      <c r="J42" s="68"/>
    </row>
    <row r="43" spans="2:10" x14ac:dyDescent="0.25">
      <c r="B43" s="60">
        <v>7</v>
      </c>
      <c r="C43" s="67" t="s">
        <v>113</v>
      </c>
      <c r="D43" s="69"/>
      <c r="E43" s="69"/>
      <c r="F43" s="69"/>
      <c r="G43" s="69"/>
      <c r="H43" s="69"/>
      <c r="I43" s="69"/>
      <c r="J43" s="68"/>
    </row>
    <row r="44" spans="2:10" x14ac:dyDescent="0.25">
      <c r="B44" s="60">
        <v>8</v>
      </c>
      <c r="C44" s="67" t="s">
        <v>106</v>
      </c>
      <c r="D44" s="69"/>
      <c r="E44" s="69"/>
      <c r="F44" s="69"/>
      <c r="G44" s="69"/>
      <c r="H44" s="69"/>
      <c r="I44" s="69"/>
      <c r="J44" s="68"/>
    </row>
    <row r="45" spans="2:10" x14ac:dyDescent="0.25">
      <c r="B45" s="60">
        <v>9</v>
      </c>
      <c r="C45" s="67" t="s">
        <v>105</v>
      </c>
      <c r="D45" s="69"/>
      <c r="E45" s="69"/>
      <c r="F45" s="69"/>
      <c r="G45" s="69"/>
      <c r="H45" s="69"/>
      <c r="I45" s="69"/>
      <c r="J45" s="68"/>
    </row>
    <row r="46" spans="2:10" x14ac:dyDescent="0.25">
      <c r="B46" s="60">
        <v>10</v>
      </c>
      <c r="C46" s="67" t="s">
        <v>112</v>
      </c>
      <c r="D46" s="66"/>
      <c r="E46" s="66"/>
      <c r="F46" s="66"/>
      <c r="G46" s="66"/>
      <c r="H46" s="66"/>
      <c r="I46" s="66"/>
      <c r="J46" s="65"/>
    </row>
    <row r="48" spans="2:10" x14ac:dyDescent="0.25">
      <c r="B48" s="60"/>
      <c r="C48" s="61" t="s">
        <v>111</v>
      </c>
      <c r="D48" s="71"/>
      <c r="E48" s="71"/>
      <c r="F48" s="71"/>
      <c r="G48" s="71"/>
      <c r="H48" s="71"/>
      <c r="I48" s="71"/>
      <c r="J48" s="70"/>
    </row>
    <row r="49" spans="2:10" x14ac:dyDescent="0.25">
      <c r="B49" s="60">
        <v>1</v>
      </c>
      <c r="C49" s="67" t="s">
        <v>110</v>
      </c>
      <c r="D49" s="69"/>
      <c r="E49" s="69"/>
      <c r="F49" s="69"/>
      <c r="G49" s="69"/>
      <c r="H49" s="69"/>
      <c r="I49" s="69"/>
      <c r="J49" s="68"/>
    </row>
    <row r="50" spans="2:10" x14ac:dyDescent="0.25">
      <c r="B50" s="60">
        <v>2</v>
      </c>
      <c r="C50" s="67" t="s">
        <v>166</v>
      </c>
      <c r="D50" s="69"/>
      <c r="E50" s="69"/>
      <c r="F50" s="69"/>
      <c r="G50" s="69"/>
      <c r="H50" s="69"/>
      <c r="I50" s="69"/>
      <c r="J50" s="68"/>
    </row>
    <row r="51" spans="2:10" x14ac:dyDescent="0.25">
      <c r="B51" s="60">
        <v>3</v>
      </c>
      <c r="C51" s="67" t="s">
        <v>108</v>
      </c>
      <c r="D51" s="69"/>
      <c r="E51" s="69"/>
      <c r="F51" s="69"/>
      <c r="G51" s="69"/>
      <c r="H51" s="69"/>
      <c r="I51" s="69"/>
      <c r="J51" s="68"/>
    </row>
    <row r="52" spans="2:10" x14ac:dyDescent="0.25">
      <c r="B52" s="60">
        <v>4</v>
      </c>
      <c r="C52" s="67" t="s">
        <v>163</v>
      </c>
      <c r="D52" s="69"/>
      <c r="E52" s="69"/>
      <c r="F52" s="69"/>
      <c r="G52" s="69"/>
      <c r="H52" s="69"/>
      <c r="I52" s="69"/>
      <c r="J52" s="68"/>
    </row>
    <row r="53" spans="2:10" x14ac:dyDescent="0.25">
      <c r="B53" s="60">
        <f t="shared" ref="B53:B57" si="0">B52+1</f>
        <v>5</v>
      </c>
      <c r="C53" s="67" t="s">
        <v>107</v>
      </c>
      <c r="D53" s="69"/>
      <c r="E53" s="69"/>
      <c r="F53" s="69"/>
      <c r="G53" s="69"/>
      <c r="H53" s="69"/>
      <c r="I53" s="69"/>
      <c r="J53" s="68"/>
    </row>
    <row r="54" spans="2:10" x14ac:dyDescent="0.25">
      <c r="B54" s="60">
        <f t="shared" si="0"/>
        <v>6</v>
      </c>
      <c r="C54" s="67" t="s">
        <v>106</v>
      </c>
      <c r="D54" s="69"/>
      <c r="E54" s="69"/>
      <c r="F54" s="69"/>
      <c r="G54" s="69"/>
      <c r="H54" s="69"/>
      <c r="I54" s="69"/>
      <c r="J54" s="68"/>
    </row>
    <row r="55" spans="2:10" x14ac:dyDescent="0.25">
      <c r="B55" s="60">
        <f t="shared" si="0"/>
        <v>7</v>
      </c>
      <c r="C55" s="67" t="s">
        <v>105</v>
      </c>
      <c r="D55" s="69"/>
      <c r="E55" s="69"/>
      <c r="F55" s="69"/>
      <c r="G55" s="69"/>
      <c r="H55" s="69"/>
      <c r="I55" s="69"/>
      <c r="J55" s="68"/>
    </row>
    <row r="56" spans="2:10" x14ac:dyDescent="0.25">
      <c r="B56" s="60">
        <f t="shared" si="0"/>
        <v>8</v>
      </c>
      <c r="C56" s="67" t="s">
        <v>104</v>
      </c>
      <c r="D56" s="69"/>
      <c r="E56" s="69"/>
      <c r="F56" s="69"/>
      <c r="G56" s="69"/>
      <c r="H56" s="69"/>
      <c r="I56" s="69"/>
      <c r="J56" s="68"/>
    </row>
    <row r="57" spans="2:10" x14ac:dyDescent="0.25">
      <c r="B57" s="60">
        <f t="shared" si="0"/>
        <v>9</v>
      </c>
      <c r="C57" s="67" t="s">
        <v>103</v>
      </c>
      <c r="D57" s="66"/>
      <c r="E57" s="66"/>
      <c r="F57" s="66"/>
      <c r="G57" s="66"/>
      <c r="H57" s="66"/>
      <c r="I57" s="66"/>
      <c r="J57" s="65"/>
    </row>
    <row r="59" spans="2:10" x14ac:dyDescent="0.25">
      <c r="B59" s="60"/>
      <c r="C59" s="61" t="s">
        <v>102</v>
      </c>
      <c r="D59" s="58"/>
      <c r="E59" s="58"/>
      <c r="F59" s="58"/>
      <c r="G59" s="58"/>
      <c r="H59" s="58"/>
      <c r="I59" s="58"/>
      <c r="J59" s="57"/>
    </row>
    <row r="60" spans="2:10" x14ac:dyDescent="0.25">
      <c r="B60" s="60">
        <v>1</v>
      </c>
      <c r="C60" s="59" t="s">
        <v>79</v>
      </c>
      <c r="D60" s="58"/>
      <c r="E60" s="58"/>
      <c r="F60" s="58"/>
      <c r="G60" s="58"/>
      <c r="H60" s="58"/>
      <c r="I60" s="58"/>
      <c r="J60" s="57"/>
    </row>
    <row r="61" spans="2:10" x14ac:dyDescent="0.25">
      <c r="B61" s="60">
        <v>2</v>
      </c>
      <c r="C61" s="59" t="s">
        <v>154</v>
      </c>
      <c r="D61" s="58"/>
      <c r="E61" s="58"/>
      <c r="F61" s="58"/>
      <c r="G61" s="58"/>
      <c r="H61" s="58"/>
      <c r="I61" s="58"/>
      <c r="J61" s="57"/>
    </row>
    <row r="62" spans="2:10" x14ac:dyDescent="0.25">
      <c r="B62" s="60">
        <v>3</v>
      </c>
      <c r="C62" s="62" t="s">
        <v>101</v>
      </c>
      <c r="D62" s="58"/>
      <c r="E62" s="58"/>
      <c r="F62" s="58"/>
      <c r="G62" s="58"/>
      <c r="H62" s="58"/>
      <c r="I62" s="58"/>
      <c r="J62" s="57"/>
    </row>
    <row r="63" spans="2:10" x14ac:dyDescent="0.25">
      <c r="B63" s="60">
        <v>4</v>
      </c>
      <c r="C63" s="62" t="s">
        <v>100</v>
      </c>
      <c r="D63" s="58"/>
      <c r="E63" s="58"/>
      <c r="F63" s="58"/>
      <c r="G63" s="58"/>
      <c r="H63" s="58"/>
      <c r="I63" s="58"/>
      <c r="J63" s="57"/>
    </row>
    <row r="64" spans="2:10" x14ac:dyDescent="0.25">
      <c r="B64" s="60">
        <v>5</v>
      </c>
      <c r="C64" s="62" t="s">
        <v>99</v>
      </c>
      <c r="D64" s="58"/>
      <c r="E64" s="58"/>
      <c r="F64" s="58"/>
      <c r="G64" s="58"/>
      <c r="H64" s="58"/>
      <c r="I64" s="58"/>
      <c r="J64" s="57"/>
    </row>
    <row r="65" spans="2:10" x14ac:dyDescent="0.25">
      <c r="B65" s="60">
        <v>6</v>
      </c>
      <c r="C65" s="62" t="s">
        <v>98</v>
      </c>
      <c r="D65" s="58"/>
      <c r="E65" s="58"/>
      <c r="F65" s="58"/>
      <c r="G65" s="58"/>
      <c r="H65" s="58"/>
      <c r="I65" s="58"/>
      <c r="J65" s="57"/>
    </row>
    <row r="66" spans="2:10" x14ac:dyDescent="0.25">
      <c r="B66" s="60">
        <v>7</v>
      </c>
      <c r="C66" s="62" t="s">
        <v>97</v>
      </c>
      <c r="D66" s="58"/>
      <c r="E66" s="58"/>
      <c r="F66" s="58"/>
      <c r="G66" s="58"/>
      <c r="H66" s="58"/>
      <c r="I66" s="58"/>
      <c r="J66" s="57"/>
    </row>
    <row r="67" spans="2:10" x14ac:dyDescent="0.25">
      <c r="B67" s="60">
        <v>8</v>
      </c>
      <c r="C67" s="62" t="s">
        <v>96</v>
      </c>
      <c r="D67" s="58"/>
      <c r="E67" s="58"/>
      <c r="F67" s="58"/>
      <c r="G67" s="58"/>
      <c r="H67" s="58"/>
      <c r="I67" s="58"/>
      <c r="J67" s="57"/>
    </row>
    <row r="68" spans="2:10" x14ac:dyDescent="0.25">
      <c r="B68" s="60">
        <v>9</v>
      </c>
      <c r="C68" s="63" t="s">
        <v>95</v>
      </c>
      <c r="D68" s="58"/>
      <c r="E68" s="58"/>
      <c r="F68" s="58"/>
      <c r="G68" s="58"/>
      <c r="H68" s="58"/>
      <c r="I68" s="58"/>
      <c r="J68" s="57"/>
    </row>
    <row r="69" spans="2:10" x14ac:dyDescent="0.25">
      <c r="B69" s="60">
        <v>10</v>
      </c>
      <c r="C69" s="62" t="s">
        <v>94</v>
      </c>
      <c r="D69" s="58"/>
      <c r="E69" s="58"/>
      <c r="F69" s="58"/>
      <c r="G69" s="58"/>
      <c r="H69" s="58"/>
      <c r="I69" s="58"/>
      <c r="J69" s="57"/>
    </row>
    <row r="70" spans="2:10" x14ac:dyDescent="0.25">
      <c r="B70" s="60">
        <v>11</v>
      </c>
      <c r="C70" s="62" t="s">
        <v>93</v>
      </c>
      <c r="D70" s="58"/>
      <c r="E70" s="58"/>
      <c r="F70" s="58"/>
      <c r="G70" s="58"/>
      <c r="H70" s="58"/>
      <c r="I70" s="58"/>
      <c r="J70" s="57"/>
    </row>
    <row r="72" spans="2:10" x14ac:dyDescent="0.25">
      <c r="C72" s="134" t="s">
        <v>92</v>
      </c>
      <c r="D72" s="134"/>
      <c r="E72" s="134"/>
      <c r="F72" s="134"/>
      <c r="G72" s="134"/>
      <c r="H72" s="134"/>
      <c r="I72" s="134"/>
      <c r="J72" s="134"/>
    </row>
    <row r="74" spans="2:10" x14ac:dyDescent="0.25">
      <c r="B74" s="60"/>
      <c r="C74" s="61" t="s">
        <v>91</v>
      </c>
      <c r="D74" s="58"/>
      <c r="E74" s="58"/>
      <c r="F74" s="58"/>
      <c r="G74" s="58"/>
      <c r="H74" s="58"/>
      <c r="I74" s="58"/>
      <c r="J74" s="57"/>
    </row>
    <row r="75" spans="2:10" x14ac:dyDescent="0.25">
      <c r="B75" s="60">
        <v>1</v>
      </c>
      <c r="C75" s="59" t="s">
        <v>90</v>
      </c>
      <c r="D75" s="58"/>
      <c r="E75" s="58"/>
      <c r="F75" s="58"/>
      <c r="G75" s="58"/>
      <c r="H75" s="58"/>
      <c r="I75" s="58"/>
      <c r="J75" s="57"/>
    </row>
    <row r="76" spans="2:10" x14ac:dyDescent="0.25">
      <c r="B76" s="60">
        <v>2</v>
      </c>
      <c r="C76" s="59" t="s">
        <v>89</v>
      </c>
      <c r="D76" s="58"/>
      <c r="E76" s="58"/>
      <c r="F76" s="58"/>
      <c r="G76" s="58"/>
      <c r="H76" s="58"/>
      <c r="I76" s="58"/>
      <c r="J76" s="57"/>
    </row>
    <row r="77" spans="2:10" x14ac:dyDescent="0.25">
      <c r="B77" s="60">
        <v>3</v>
      </c>
      <c r="C77" s="59" t="s">
        <v>88</v>
      </c>
      <c r="D77" s="59"/>
      <c r="E77" s="58"/>
      <c r="F77" s="58"/>
      <c r="G77" s="58"/>
      <c r="H77" s="58"/>
      <c r="I77" s="58"/>
      <c r="J77" s="57"/>
    </row>
    <row r="78" spans="2:10" x14ac:dyDescent="0.25">
      <c r="B78" s="60">
        <v>4</v>
      </c>
      <c r="C78" s="59" t="s">
        <v>87</v>
      </c>
      <c r="D78" s="58"/>
      <c r="E78" s="58"/>
      <c r="F78" s="58"/>
      <c r="G78" s="58"/>
      <c r="H78" s="58"/>
      <c r="I78" s="58"/>
      <c r="J78" s="57"/>
    </row>
    <row r="79" spans="2:10" x14ac:dyDescent="0.25">
      <c r="B79" s="60">
        <v>5</v>
      </c>
      <c r="C79" s="59" t="s">
        <v>54</v>
      </c>
      <c r="D79" s="58"/>
      <c r="E79" s="58"/>
      <c r="F79" s="58"/>
      <c r="G79" s="58"/>
      <c r="H79" s="58"/>
      <c r="I79" s="58"/>
      <c r="J79" s="57"/>
    </row>
    <row r="80" spans="2:10" x14ac:dyDescent="0.25">
      <c r="B80" s="60">
        <v>6</v>
      </c>
      <c r="C80" s="59" t="s">
        <v>86</v>
      </c>
      <c r="D80" s="58"/>
      <c r="E80" s="58"/>
      <c r="F80" s="58"/>
      <c r="G80" s="58"/>
      <c r="H80" s="58"/>
      <c r="I80" s="58"/>
      <c r="J80" s="57"/>
    </row>
    <row r="81" spans="2:10" x14ac:dyDescent="0.25">
      <c r="B81" s="60">
        <v>7</v>
      </c>
      <c r="C81" s="59" t="s">
        <v>85</v>
      </c>
      <c r="D81" s="58"/>
      <c r="E81" s="58"/>
      <c r="F81" s="58"/>
      <c r="G81" s="58"/>
      <c r="H81" s="58"/>
      <c r="I81" s="58"/>
      <c r="J81" s="57"/>
    </row>
    <row r="82" spans="2:10" x14ac:dyDescent="0.25">
      <c r="B82" s="60">
        <v>8</v>
      </c>
      <c r="C82" s="59" t="s">
        <v>84</v>
      </c>
      <c r="D82" s="58"/>
      <c r="E82" s="58"/>
      <c r="F82" s="58"/>
      <c r="G82" s="58"/>
      <c r="H82" s="58"/>
      <c r="I82" s="58"/>
      <c r="J82" s="57"/>
    </row>
    <row r="83" spans="2:10" x14ac:dyDescent="0.25">
      <c r="B83" s="60">
        <v>9</v>
      </c>
      <c r="C83" s="59" t="s">
        <v>83</v>
      </c>
      <c r="D83" s="58"/>
      <c r="E83" s="58"/>
      <c r="F83" s="58"/>
      <c r="G83" s="58"/>
      <c r="H83" s="58"/>
      <c r="I83" s="58"/>
      <c r="J83" s="57"/>
    </row>
    <row r="84" spans="2:10" x14ac:dyDescent="0.25">
      <c r="B84" s="60">
        <v>10</v>
      </c>
      <c r="C84" s="59" t="s">
        <v>82</v>
      </c>
      <c r="D84" s="58"/>
      <c r="E84" s="58"/>
      <c r="F84" s="58"/>
      <c r="G84" s="58"/>
      <c r="H84" s="58"/>
      <c r="I84" s="58"/>
      <c r="J84" s="57"/>
    </row>
    <row r="85" spans="2:10" x14ac:dyDescent="0.25">
      <c r="B85" s="60">
        <v>11</v>
      </c>
      <c r="C85" s="59" t="s">
        <v>81</v>
      </c>
      <c r="D85" s="58"/>
      <c r="E85" s="58"/>
      <c r="F85" s="58"/>
      <c r="G85" s="58"/>
      <c r="H85" s="58"/>
      <c r="I85" s="58"/>
      <c r="J85" s="57"/>
    </row>
    <row r="87" spans="2:10" x14ac:dyDescent="0.25">
      <c r="B87" s="60"/>
      <c r="C87" s="61" t="s">
        <v>80</v>
      </c>
      <c r="D87" s="58"/>
      <c r="E87" s="58"/>
      <c r="F87" s="58"/>
      <c r="G87" s="58"/>
      <c r="H87" s="58"/>
      <c r="I87" s="58"/>
      <c r="J87" s="57"/>
    </row>
    <row r="88" spans="2:10" x14ac:dyDescent="0.25">
      <c r="B88" s="60">
        <v>1</v>
      </c>
      <c r="C88" s="59" t="s">
        <v>79</v>
      </c>
      <c r="D88" s="58"/>
      <c r="E88" s="58"/>
      <c r="F88" s="58"/>
      <c r="G88" s="58"/>
      <c r="H88" s="58"/>
      <c r="I88" s="58"/>
      <c r="J88" s="57"/>
    </row>
    <row r="89" spans="2:10" x14ac:dyDescent="0.25">
      <c r="B89" s="60">
        <f>B88+1</f>
        <v>2</v>
      </c>
      <c r="C89" s="59" t="s">
        <v>78</v>
      </c>
      <c r="D89" s="58"/>
      <c r="E89" s="58"/>
      <c r="F89" s="58"/>
      <c r="G89" s="58"/>
      <c r="H89" s="58"/>
      <c r="I89" s="58"/>
      <c r="J89" s="57"/>
    </row>
    <row r="90" spans="2:10" x14ac:dyDescent="0.25">
      <c r="B90" s="60">
        <f t="shared" ref="B90:B98" si="1">B89+1</f>
        <v>3</v>
      </c>
      <c r="C90" s="59" t="s">
        <v>180</v>
      </c>
      <c r="D90" s="59"/>
      <c r="E90" s="58"/>
      <c r="F90" s="58"/>
      <c r="G90" s="58"/>
      <c r="H90" s="58"/>
      <c r="I90" s="58"/>
      <c r="J90" s="57"/>
    </row>
    <row r="91" spans="2:10" x14ac:dyDescent="0.25">
      <c r="B91" s="60">
        <f t="shared" si="1"/>
        <v>4</v>
      </c>
      <c r="C91" s="59" t="s">
        <v>77</v>
      </c>
      <c r="D91" s="58"/>
      <c r="E91" s="58"/>
      <c r="F91" s="58"/>
      <c r="G91" s="58"/>
      <c r="H91" s="58"/>
      <c r="I91" s="58"/>
      <c r="J91" s="57"/>
    </row>
    <row r="92" spans="2:10" x14ac:dyDescent="0.25">
      <c r="B92" s="60">
        <f t="shared" si="1"/>
        <v>5</v>
      </c>
      <c r="C92" s="59" t="s">
        <v>54</v>
      </c>
      <c r="D92" s="58"/>
      <c r="E92" s="58"/>
      <c r="F92" s="58"/>
      <c r="G92" s="58"/>
      <c r="H92" s="58"/>
      <c r="I92" s="58"/>
      <c r="J92" s="57"/>
    </row>
    <row r="93" spans="2:10" x14ac:dyDescent="0.25">
      <c r="B93" s="60">
        <f t="shared" si="1"/>
        <v>6</v>
      </c>
      <c r="C93" s="59" t="s">
        <v>63</v>
      </c>
      <c r="D93" s="58"/>
      <c r="E93" s="58"/>
      <c r="F93" s="58"/>
      <c r="G93" s="58"/>
      <c r="H93" s="58"/>
      <c r="I93" s="58"/>
      <c r="J93" s="57"/>
    </row>
    <row r="94" spans="2:10" x14ac:dyDescent="0.25">
      <c r="B94" s="60">
        <f t="shared" si="1"/>
        <v>7</v>
      </c>
      <c r="C94" s="59" t="s">
        <v>69</v>
      </c>
      <c r="D94" s="58"/>
      <c r="E94" s="58"/>
      <c r="F94" s="58"/>
      <c r="G94" s="58"/>
      <c r="H94" s="58"/>
      <c r="I94" s="58"/>
      <c r="J94" s="57"/>
    </row>
    <row r="95" spans="2:10" x14ac:dyDescent="0.25">
      <c r="B95" s="60">
        <f t="shared" si="1"/>
        <v>8</v>
      </c>
      <c r="C95" s="59" t="s">
        <v>76</v>
      </c>
      <c r="D95" s="58"/>
      <c r="E95" s="58"/>
      <c r="F95" s="58"/>
      <c r="G95" s="58"/>
      <c r="H95" s="58"/>
      <c r="I95" s="58"/>
      <c r="J95" s="57"/>
    </row>
    <row r="96" spans="2:10" x14ac:dyDescent="0.25">
      <c r="B96" s="60">
        <f t="shared" si="1"/>
        <v>9</v>
      </c>
      <c r="C96" s="59" t="s">
        <v>75</v>
      </c>
      <c r="D96" s="58"/>
      <c r="E96" s="58"/>
      <c r="F96" s="58"/>
      <c r="G96" s="58"/>
      <c r="H96" s="58"/>
      <c r="I96" s="58"/>
      <c r="J96" s="57"/>
    </row>
    <row r="97" spans="2:12" x14ac:dyDescent="0.25">
      <c r="B97" s="60">
        <f t="shared" si="1"/>
        <v>10</v>
      </c>
      <c r="C97" s="59" t="s">
        <v>74</v>
      </c>
      <c r="D97" s="58"/>
      <c r="E97" s="58"/>
      <c r="F97" s="58"/>
      <c r="G97" s="58"/>
      <c r="H97" s="58"/>
      <c r="I97" s="58"/>
      <c r="J97" s="57"/>
    </row>
    <row r="98" spans="2:12" x14ac:dyDescent="0.25">
      <c r="B98" s="60">
        <f t="shared" si="1"/>
        <v>11</v>
      </c>
      <c r="C98" s="59" t="s">
        <v>73</v>
      </c>
      <c r="D98" s="58"/>
      <c r="E98" s="58"/>
      <c r="F98" s="58"/>
      <c r="G98" s="58"/>
      <c r="H98" s="58"/>
      <c r="I98" s="58"/>
      <c r="J98" s="57"/>
    </row>
    <row r="100" spans="2:12" x14ac:dyDescent="0.25">
      <c r="B100" s="60"/>
      <c r="C100" s="61" t="s">
        <v>72</v>
      </c>
      <c r="D100" s="58"/>
      <c r="E100" s="58"/>
      <c r="F100" s="58"/>
      <c r="G100" s="58"/>
      <c r="H100" s="58"/>
      <c r="I100" s="58"/>
      <c r="J100" s="58"/>
      <c r="K100" s="58"/>
      <c r="L100" s="57"/>
    </row>
    <row r="101" spans="2:12" x14ac:dyDescent="0.25">
      <c r="B101" s="60">
        <v>1</v>
      </c>
      <c r="C101" s="59" t="s">
        <v>71</v>
      </c>
      <c r="D101" s="58"/>
      <c r="E101" s="58"/>
      <c r="F101" s="58"/>
      <c r="G101" s="58"/>
      <c r="H101" s="58"/>
      <c r="I101" s="58"/>
      <c r="J101" s="58"/>
      <c r="K101" s="58"/>
      <c r="L101" s="57"/>
    </row>
    <row r="102" spans="2:12" x14ac:dyDescent="0.25">
      <c r="B102" s="60">
        <f>B101+1</f>
        <v>2</v>
      </c>
      <c r="C102" s="59" t="s">
        <v>180</v>
      </c>
      <c r="D102" s="58"/>
      <c r="E102" s="58"/>
      <c r="F102" s="58"/>
      <c r="G102" s="58"/>
      <c r="H102" s="58"/>
      <c r="I102" s="58"/>
      <c r="J102" s="58"/>
      <c r="K102" s="58"/>
      <c r="L102" s="57"/>
    </row>
    <row r="103" spans="2:12" x14ac:dyDescent="0.25">
      <c r="B103" s="60">
        <f t="shared" ref="B103:B110" si="2">B102+1</f>
        <v>3</v>
      </c>
      <c r="C103" s="59" t="s">
        <v>70</v>
      </c>
      <c r="D103" s="58"/>
      <c r="E103" s="58"/>
      <c r="F103" s="58"/>
      <c r="G103" s="58"/>
      <c r="H103" s="58"/>
      <c r="I103" s="58"/>
      <c r="J103" s="58"/>
      <c r="K103" s="58"/>
      <c r="L103" s="57"/>
    </row>
    <row r="104" spans="2:12" x14ac:dyDescent="0.25">
      <c r="B104" s="60">
        <f t="shared" si="2"/>
        <v>4</v>
      </c>
      <c r="C104" s="59" t="s">
        <v>54</v>
      </c>
      <c r="D104" s="58"/>
      <c r="E104" s="58"/>
      <c r="F104" s="58"/>
      <c r="G104" s="58"/>
      <c r="H104" s="58"/>
      <c r="I104" s="58"/>
      <c r="J104" s="58"/>
      <c r="K104" s="58"/>
      <c r="L104" s="57"/>
    </row>
    <row r="105" spans="2:12" x14ac:dyDescent="0.25">
      <c r="B105" s="60">
        <f t="shared" si="2"/>
        <v>5</v>
      </c>
      <c r="C105" s="59" t="s">
        <v>63</v>
      </c>
      <c r="D105" s="58"/>
      <c r="E105" s="58"/>
      <c r="F105" s="58"/>
      <c r="G105" s="58"/>
      <c r="H105" s="58"/>
      <c r="I105" s="58"/>
      <c r="J105" s="58"/>
      <c r="K105" s="58"/>
      <c r="L105" s="57"/>
    </row>
    <row r="106" spans="2:12" x14ac:dyDescent="0.25">
      <c r="B106" s="60">
        <f t="shared" si="2"/>
        <v>6</v>
      </c>
      <c r="C106" s="59" t="s">
        <v>69</v>
      </c>
      <c r="D106" s="58"/>
      <c r="E106" s="58"/>
      <c r="F106" s="58"/>
      <c r="G106" s="58"/>
      <c r="H106" s="58"/>
      <c r="I106" s="58"/>
      <c r="J106" s="58"/>
      <c r="K106" s="58"/>
      <c r="L106" s="57"/>
    </row>
    <row r="107" spans="2:12" x14ac:dyDescent="0.25">
      <c r="B107" s="60">
        <f t="shared" si="2"/>
        <v>7</v>
      </c>
      <c r="C107" s="59" t="s">
        <v>68</v>
      </c>
      <c r="D107" s="58"/>
      <c r="E107" s="58"/>
      <c r="F107" s="58"/>
      <c r="G107" s="58"/>
      <c r="H107" s="58"/>
      <c r="I107" s="58"/>
      <c r="J107" s="58"/>
      <c r="K107" s="58"/>
      <c r="L107" s="57"/>
    </row>
    <row r="108" spans="2:12" x14ac:dyDescent="0.25">
      <c r="B108" s="60">
        <f t="shared" si="2"/>
        <v>8</v>
      </c>
      <c r="C108" s="59" t="s">
        <v>50</v>
      </c>
      <c r="D108" s="58"/>
      <c r="E108" s="58"/>
      <c r="F108" s="58"/>
      <c r="G108" s="58"/>
      <c r="H108" s="58"/>
      <c r="I108" s="58"/>
      <c r="J108" s="58"/>
      <c r="K108" s="58"/>
      <c r="L108" s="57"/>
    </row>
    <row r="109" spans="2:12" x14ac:dyDescent="0.25">
      <c r="B109" s="60">
        <f t="shared" si="2"/>
        <v>9</v>
      </c>
      <c r="C109" s="59" t="s">
        <v>49</v>
      </c>
      <c r="D109" s="58"/>
      <c r="E109" s="58"/>
      <c r="F109" s="58"/>
      <c r="G109" s="58"/>
      <c r="H109" s="58"/>
      <c r="I109" s="58"/>
      <c r="J109" s="58"/>
      <c r="K109" s="58"/>
      <c r="L109" s="57"/>
    </row>
    <row r="110" spans="2:12" x14ac:dyDescent="0.25">
      <c r="B110" s="60">
        <f t="shared" si="2"/>
        <v>10</v>
      </c>
      <c r="C110" s="59" t="s">
        <v>67</v>
      </c>
      <c r="D110" s="58"/>
      <c r="E110" s="58"/>
      <c r="F110" s="58"/>
      <c r="G110" s="58"/>
      <c r="H110" s="58"/>
      <c r="I110" s="58"/>
      <c r="J110" s="58"/>
      <c r="K110" s="58"/>
      <c r="L110" s="57"/>
    </row>
    <row r="112" spans="2:12" x14ac:dyDescent="0.25">
      <c r="B112" s="60"/>
      <c r="C112" s="61" t="s">
        <v>66</v>
      </c>
      <c r="D112" s="58"/>
      <c r="E112" s="58"/>
      <c r="F112" s="58"/>
      <c r="G112" s="58"/>
      <c r="H112" s="58"/>
      <c r="I112" s="58"/>
      <c r="J112" s="58"/>
      <c r="K112" s="58"/>
      <c r="L112" s="57"/>
    </row>
    <row r="113" spans="2:12" x14ac:dyDescent="0.25">
      <c r="B113" s="60">
        <v>1</v>
      </c>
      <c r="C113" s="59" t="s">
        <v>65</v>
      </c>
      <c r="D113" s="58"/>
      <c r="E113" s="58"/>
      <c r="F113" s="58"/>
      <c r="G113" s="58"/>
      <c r="H113" s="58"/>
      <c r="I113" s="58"/>
      <c r="J113" s="58"/>
      <c r="K113" s="58"/>
      <c r="L113" s="57"/>
    </row>
    <row r="114" spans="2:12" x14ac:dyDescent="0.25">
      <c r="B114" s="60">
        <f>B113+1</f>
        <v>2</v>
      </c>
      <c r="C114" s="59" t="s">
        <v>180</v>
      </c>
      <c r="D114" s="58"/>
      <c r="E114" s="58"/>
      <c r="F114" s="58"/>
      <c r="G114" s="58"/>
      <c r="H114" s="58"/>
      <c r="I114" s="58"/>
      <c r="J114" s="58"/>
      <c r="K114" s="58"/>
      <c r="L114" s="57"/>
    </row>
    <row r="115" spans="2:12" x14ac:dyDescent="0.25">
      <c r="B115" s="60">
        <f t="shared" ref="B115:B119" si="3">B114+1</f>
        <v>3</v>
      </c>
      <c r="C115" s="59" t="s">
        <v>64</v>
      </c>
      <c r="D115" s="58"/>
      <c r="E115" s="58"/>
      <c r="F115" s="58"/>
      <c r="G115" s="58"/>
      <c r="H115" s="58"/>
      <c r="I115" s="58"/>
      <c r="J115" s="58"/>
      <c r="K115" s="58"/>
      <c r="L115" s="57"/>
    </row>
    <row r="116" spans="2:12" x14ac:dyDescent="0.25">
      <c r="B116" s="60">
        <f t="shared" si="3"/>
        <v>4</v>
      </c>
      <c r="C116" s="59" t="s">
        <v>54</v>
      </c>
      <c r="D116" s="58"/>
      <c r="E116" s="58"/>
      <c r="F116" s="58"/>
      <c r="G116" s="58"/>
      <c r="H116" s="58"/>
      <c r="I116" s="58"/>
      <c r="J116" s="58"/>
      <c r="K116" s="58"/>
      <c r="L116" s="57"/>
    </row>
    <row r="117" spans="2:12" x14ac:dyDescent="0.25">
      <c r="B117" s="60">
        <f t="shared" si="3"/>
        <v>5</v>
      </c>
      <c r="C117" s="59" t="s">
        <v>63</v>
      </c>
      <c r="D117" s="58"/>
      <c r="E117" s="58"/>
      <c r="F117" s="58"/>
      <c r="G117" s="58"/>
      <c r="H117" s="58"/>
      <c r="I117" s="58"/>
      <c r="J117" s="58"/>
      <c r="K117" s="58"/>
      <c r="L117" s="57"/>
    </row>
    <row r="118" spans="2:12" x14ac:dyDescent="0.25">
      <c r="B118" s="60">
        <f t="shared" si="3"/>
        <v>6</v>
      </c>
      <c r="C118" s="59" t="s">
        <v>52</v>
      </c>
      <c r="D118" s="58"/>
      <c r="E118" s="58"/>
      <c r="F118" s="58"/>
      <c r="G118" s="58"/>
      <c r="H118" s="58"/>
      <c r="I118" s="58"/>
      <c r="J118" s="58"/>
      <c r="K118" s="58"/>
      <c r="L118" s="57"/>
    </row>
    <row r="119" spans="2:12" x14ac:dyDescent="0.25">
      <c r="B119" s="60">
        <f t="shared" si="3"/>
        <v>7</v>
      </c>
      <c r="C119" s="59" t="s">
        <v>62</v>
      </c>
      <c r="D119" s="58"/>
      <c r="E119" s="58"/>
      <c r="F119" s="58"/>
      <c r="G119" s="58"/>
      <c r="H119" s="58"/>
      <c r="I119" s="58"/>
      <c r="J119" s="58"/>
      <c r="K119" s="58"/>
      <c r="L119" s="57"/>
    </row>
    <row r="120" spans="2:12" x14ac:dyDescent="0.25">
      <c r="B120" s="60">
        <f>B119+1</f>
        <v>8</v>
      </c>
      <c r="C120" s="59" t="s">
        <v>60</v>
      </c>
      <c r="D120" s="58"/>
      <c r="E120" s="58"/>
      <c r="F120" s="58"/>
      <c r="G120" s="58"/>
      <c r="H120" s="58"/>
      <c r="I120" s="58"/>
      <c r="J120" s="58"/>
      <c r="K120" s="58"/>
      <c r="L120" s="57"/>
    </row>
    <row r="121" spans="2:12" x14ac:dyDescent="0.25">
      <c r="B121" s="60">
        <f>B120+1</f>
        <v>9</v>
      </c>
      <c r="C121" s="59" t="s">
        <v>61</v>
      </c>
      <c r="D121" s="58"/>
      <c r="E121" s="58"/>
      <c r="F121" s="58"/>
      <c r="G121" s="58"/>
      <c r="H121" s="58"/>
      <c r="I121" s="58"/>
      <c r="J121" s="58"/>
      <c r="K121" s="58"/>
      <c r="L121" s="57"/>
    </row>
    <row r="122" spans="2:12" x14ac:dyDescent="0.25">
      <c r="B122" s="60">
        <f>B121+1</f>
        <v>10</v>
      </c>
      <c r="C122" s="59" t="s">
        <v>49</v>
      </c>
      <c r="D122" s="58"/>
      <c r="E122" s="58"/>
      <c r="F122" s="58"/>
      <c r="G122" s="58"/>
      <c r="H122" s="58"/>
      <c r="I122" s="58"/>
      <c r="J122" s="58"/>
      <c r="K122" s="58"/>
      <c r="L122" s="57"/>
    </row>
    <row r="123" spans="2:12" x14ac:dyDescent="0.25">
      <c r="B123" s="60">
        <f>B122+1</f>
        <v>11</v>
      </c>
      <c r="C123" s="59" t="s">
        <v>59</v>
      </c>
      <c r="D123" s="58"/>
      <c r="E123" s="58"/>
      <c r="F123" s="58"/>
      <c r="G123" s="58"/>
      <c r="H123" s="58"/>
      <c r="I123" s="58"/>
      <c r="J123" s="58"/>
      <c r="K123" s="58"/>
      <c r="L123" s="57"/>
    </row>
    <row r="125" spans="2:12" x14ac:dyDescent="0.25">
      <c r="B125" s="60"/>
      <c r="C125" s="61" t="s">
        <v>58</v>
      </c>
      <c r="D125" s="58"/>
      <c r="E125" s="58"/>
      <c r="F125" s="58"/>
      <c r="G125" s="58"/>
      <c r="H125" s="58"/>
      <c r="I125" s="58"/>
      <c r="J125" s="58"/>
      <c r="K125" s="58"/>
      <c r="L125" s="57"/>
    </row>
    <row r="126" spans="2:12" x14ac:dyDescent="0.25">
      <c r="B126" s="60">
        <v>1</v>
      </c>
      <c r="C126" s="59" t="s">
        <v>179</v>
      </c>
      <c r="D126" s="58"/>
      <c r="E126" s="58"/>
      <c r="F126" s="58"/>
      <c r="G126" s="58"/>
      <c r="H126" s="58"/>
      <c r="I126" s="58"/>
      <c r="J126" s="58"/>
      <c r="K126" s="58"/>
      <c r="L126" s="57"/>
    </row>
    <row r="127" spans="2:12" x14ac:dyDescent="0.25">
      <c r="B127" s="60">
        <f>B126+1</f>
        <v>2</v>
      </c>
      <c r="C127" s="59" t="s">
        <v>178</v>
      </c>
      <c r="D127" s="58"/>
      <c r="E127" s="58"/>
      <c r="F127" s="58"/>
      <c r="G127" s="58"/>
      <c r="H127" s="58"/>
      <c r="I127" s="58"/>
      <c r="J127" s="58"/>
      <c r="K127" s="58"/>
      <c r="L127" s="57"/>
    </row>
    <row r="128" spans="2:12" x14ac:dyDescent="0.25">
      <c r="B128" s="60">
        <f t="shared" ref="B128:B138" si="4">B127+1</f>
        <v>3</v>
      </c>
      <c r="C128" s="59" t="s">
        <v>57</v>
      </c>
      <c r="D128" s="58"/>
      <c r="E128" s="58"/>
      <c r="F128" s="58"/>
      <c r="G128" s="58"/>
      <c r="H128" s="58"/>
      <c r="I128" s="58"/>
      <c r="J128" s="58"/>
      <c r="K128" s="58"/>
      <c r="L128" s="57"/>
    </row>
    <row r="129" spans="2:12" x14ac:dyDescent="0.25">
      <c r="B129" s="60">
        <f t="shared" si="4"/>
        <v>4</v>
      </c>
      <c r="C129" s="59" t="s">
        <v>56</v>
      </c>
      <c r="D129" s="58"/>
      <c r="E129" s="58"/>
      <c r="F129" s="58"/>
      <c r="G129" s="58"/>
      <c r="H129" s="58"/>
      <c r="I129" s="58"/>
      <c r="J129" s="58"/>
      <c r="K129" s="58"/>
      <c r="L129" s="57"/>
    </row>
    <row r="130" spans="2:12" x14ac:dyDescent="0.25">
      <c r="B130" s="60">
        <f t="shared" si="4"/>
        <v>5</v>
      </c>
      <c r="C130" s="59" t="s">
        <v>55</v>
      </c>
      <c r="D130" s="58"/>
      <c r="E130" s="58"/>
      <c r="F130" s="58"/>
      <c r="G130" s="58"/>
      <c r="H130" s="58"/>
      <c r="I130" s="58"/>
      <c r="J130" s="58"/>
      <c r="K130" s="58"/>
      <c r="L130" s="57"/>
    </row>
    <row r="131" spans="2:12" x14ac:dyDescent="0.25">
      <c r="B131" s="60">
        <f t="shared" si="4"/>
        <v>6</v>
      </c>
      <c r="C131" s="59" t="s">
        <v>54</v>
      </c>
      <c r="D131" s="58"/>
      <c r="E131" s="58"/>
      <c r="F131" s="58"/>
      <c r="G131" s="58"/>
      <c r="H131" s="58"/>
      <c r="I131" s="58"/>
      <c r="J131" s="58"/>
      <c r="K131" s="58"/>
      <c r="L131" s="57"/>
    </row>
    <row r="132" spans="2:12" x14ac:dyDescent="0.25">
      <c r="B132" s="60">
        <f t="shared" si="4"/>
        <v>7</v>
      </c>
      <c r="C132" s="59" t="s">
        <v>53</v>
      </c>
      <c r="D132" s="58"/>
      <c r="E132" s="58"/>
      <c r="F132" s="58"/>
      <c r="G132" s="58"/>
      <c r="H132" s="58"/>
      <c r="I132" s="58"/>
      <c r="J132" s="58"/>
      <c r="K132" s="58"/>
      <c r="L132" s="57"/>
    </row>
    <row r="133" spans="2:12" x14ac:dyDescent="0.25">
      <c r="B133" s="60">
        <f t="shared" si="4"/>
        <v>8</v>
      </c>
      <c r="C133" s="59" t="s">
        <v>52</v>
      </c>
      <c r="D133" s="58"/>
      <c r="E133" s="58"/>
      <c r="F133" s="58"/>
      <c r="G133" s="58"/>
      <c r="H133" s="58"/>
      <c r="I133" s="58"/>
      <c r="J133" s="58"/>
      <c r="K133" s="58"/>
      <c r="L133" s="57"/>
    </row>
    <row r="134" spans="2:12" x14ac:dyDescent="0.25">
      <c r="B134" s="60">
        <f t="shared" si="4"/>
        <v>9</v>
      </c>
      <c r="C134" s="59" t="s">
        <v>51</v>
      </c>
      <c r="D134" s="58"/>
      <c r="E134" s="58"/>
      <c r="F134" s="58"/>
      <c r="G134" s="58"/>
      <c r="H134" s="58"/>
      <c r="I134" s="58"/>
      <c r="J134" s="58"/>
      <c r="K134" s="58"/>
      <c r="L134" s="57"/>
    </row>
    <row r="135" spans="2:12" x14ac:dyDescent="0.25">
      <c r="B135" s="60">
        <f t="shared" si="4"/>
        <v>10</v>
      </c>
      <c r="C135" s="59" t="s">
        <v>50</v>
      </c>
      <c r="D135" s="58"/>
      <c r="E135" s="58"/>
      <c r="F135" s="58"/>
      <c r="G135" s="58"/>
      <c r="H135" s="58"/>
      <c r="I135" s="58"/>
      <c r="J135" s="58"/>
      <c r="K135" s="58"/>
      <c r="L135" s="57"/>
    </row>
    <row r="136" spans="2:12" x14ac:dyDescent="0.25">
      <c r="B136" s="60">
        <f t="shared" si="4"/>
        <v>11</v>
      </c>
      <c r="C136" s="59" t="s">
        <v>49</v>
      </c>
      <c r="D136" s="58"/>
      <c r="E136" s="58"/>
      <c r="F136" s="58"/>
      <c r="G136" s="58"/>
      <c r="H136" s="58"/>
      <c r="I136" s="58"/>
      <c r="J136" s="58"/>
      <c r="K136" s="58"/>
      <c r="L136" s="57"/>
    </row>
    <row r="137" spans="2:12" x14ac:dyDescent="0.25">
      <c r="B137" s="60">
        <f t="shared" si="4"/>
        <v>12</v>
      </c>
      <c r="C137" s="59" t="s">
        <v>48</v>
      </c>
      <c r="D137" s="58"/>
      <c r="E137" s="58"/>
      <c r="F137" s="58"/>
      <c r="G137" s="58"/>
      <c r="H137" s="58"/>
      <c r="I137" s="58"/>
      <c r="J137" s="58"/>
      <c r="K137" s="58"/>
      <c r="L137" s="57"/>
    </row>
    <row r="138" spans="2:12" x14ac:dyDescent="0.25">
      <c r="B138" s="60">
        <f t="shared" si="4"/>
        <v>13</v>
      </c>
      <c r="C138" s="59" t="s">
        <v>47</v>
      </c>
      <c r="D138" s="58"/>
      <c r="E138" s="58"/>
      <c r="F138" s="58"/>
      <c r="G138" s="58"/>
      <c r="H138" s="58"/>
      <c r="I138" s="58"/>
      <c r="J138" s="58"/>
      <c r="K138" s="58"/>
      <c r="L138" s="57"/>
    </row>
  </sheetData>
  <mergeCells count="1">
    <mergeCell ref="C72:J72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260"/>
  <sheetViews>
    <sheetView showGridLines="0" tabSelected="1" topLeftCell="B117" zoomScaleNormal="100" workbookViewId="0">
      <selection activeCell="C147" sqref="C147:S161"/>
    </sheetView>
  </sheetViews>
  <sheetFormatPr defaultRowHeight="12.75" x14ac:dyDescent="0.25"/>
  <cols>
    <col min="1" max="1" width="2.28515625" style="33" customWidth="1"/>
    <col min="2" max="2" width="3.42578125" style="33" bestFit="1" customWidth="1"/>
    <col min="3" max="3" width="8.42578125" style="33" bestFit="1" customWidth="1"/>
    <col min="4" max="4" width="9.28515625" style="33" bestFit="1" customWidth="1"/>
    <col min="5" max="5" width="8.42578125" style="33" bestFit="1" customWidth="1"/>
    <col min="6" max="6" width="7" style="33" bestFit="1" customWidth="1"/>
    <col min="7" max="7" width="7.140625" style="33" bestFit="1" customWidth="1"/>
    <col min="8" max="8" width="7.85546875" style="33" bestFit="1" customWidth="1"/>
    <col min="9" max="9" width="7.42578125" style="33" bestFit="1" customWidth="1"/>
    <col min="10" max="10" width="2.42578125" style="33" bestFit="1" customWidth="1"/>
    <col min="11" max="11" width="7.85546875" style="33" bestFit="1" customWidth="1"/>
    <col min="12" max="12" width="7" style="33" bestFit="1" customWidth="1"/>
    <col min="13" max="14" width="7.85546875" style="33" bestFit="1" customWidth="1"/>
    <col min="15" max="15" width="6.7109375" style="33" bestFit="1" customWidth="1"/>
    <col min="16" max="17" width="7.85546875" style="33" bestFit="1" customWidth="1"/>
    <col min="18" max="18" width="8.85546875" style="33" bestFit="1" customWidth="1"/>
    <col min="19" max="19" width="9.140625" style="33" bestFit="1" customWidth="1"/>
    <col min="20" max="16384" width="9.140625" style="33"/>
  </cols>
  <sheetData>
    <row r="2" spans="2:19" ht="15.75" x14ac:dyDescent="0.25">
      <c r="C2" s="137" t="s">
        <v>46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9"/>
    </row>
    <row r="3" spans="2:19" x14ac:dyDescent="0.25">
      <c r="C3" s="140" t="s">
        <v>17</v>
      </c>
      <c r="D3" s="141"/>
      <c r="E3" s="141"/>
      <c r="F3" s="141"/>
      <c r="G3" s="141"/>
      <c r="H3" s="141"/>
      <c r="I3" s="141"/>
      <c r="J3" s="142"/>
      <c r="K3" s="140" t="s">
        <v>27</v>
      </c>
      <c r="L3" s="141"/>
      <c r="M3" s="141"/>
      <c r="N3" s="141"/>
      <c r="O3" s="141"/>
      <c r="P3" s="141"/>
      <c r="Q3" s="141"/>
      <c r="R3" s="141"/>
      <c r="S3" s="142"/>
    </row>
    <row r="4" spans="2:19" s="49" customFormat="1" ht="24" x14ac:dyDescent="0.25">
      <c r="C4" s="50" t="s">
        <v>28</v>
      </c>
      <c r="D4" s="51"/>
      <c r="E4" s="51" t="s">
        <v>34</v>
      </c>
      <c r="F4" s="51"/>
      <c r="G4" s="51" t="s">
        <v>33</v>
      </c>
      <c r="H4" s="51"/>
      <c r="I4" s="51"/>
      <c r="J4" s="52"/>
      <c r="K4" s="50" t="s">
        <v>35</v>
      </c>
      <c r="L4" s="51"/>
      <c r="M4" s="51" t="s">
        <v>36</v>
      </c>
      <c r="N4" s="51"/>
      <c r="O4" s="51"/>
      <c r="P4" s="51" t="s">
        <v>31</v>
      </c>
      <c r="Q4" s="51"/>
      <c r="R4" s="51"/>
      <c r="S4" s="52"/>
    </row>
    <row r="5" spans="2:19" s="45" customFormat="1" x14ac:dyDescent="0.25">
      <c r="B5" s="45" t="s">
        <v>29</v>
      </c>
      <c r="C5" s="46">
        <v>0</v>
      </c>
      <c r="D5" s="47">
        <v>0</v>
      </c>
      <c r="E5" s="47">
        <v>0</v>
      </c>
      <c r="F5" s="47"/>
      <c r="G5" s="47">
        <v>0</v>
      </c>
      <c r="H5" s="47">
        <v>0</v>
      </c>
      <c r="I5" s="47"/>
      <c r="J5" s="48">
        <v>0</v>
      </c>
      <c r="K5" s="46">
        <v>0</v>
      </c>
      <c r="L5" s="47"/>
      <c r="M5" s="47">
        <v>0</v>
      </c>
      <c r="N5" s="47"/>
      <c r="O5" s="47"/>
      <c r="P5" s="47">
        <v>0</v>
      </c>
      <c r="Q5" s="47">
        <v>0</v>
      </c>
      <c r="R5" s="43">
        <v>0</v>
      </c>
      <c r="S5" s="48">
        <v>0</v>
      </c>
    </row>
    <row r="6" spans="2:19" x14ac:dyDescent="0.25">
      <c r="B6" s="33">
        <v>1</v>
      </c>
      <c r="C6" s="34">
        <v>100000</v>
      </c>
      <c r="D6" s="35"/>
      <c r="E6" s="35"/>
      <c r="F6" s="35"/>
      <c r="G6" s="35"/>
      <c r="H6" s="35"/>
      <c r="I6" s="35"/>
      <c r="J6" s="36"/>
      <c r="K6" s="34"/>
      <c r="L6" s="35"/>
      <c r="M6" s="35"/>
      <c r="N6" s="35"/>
      <c r="O6" s="35"/>
      <c r="P6" s="35">
        <v>100000</v>
      </c>
      <c r="Q6" s="35"/>
      <c r="R6" s="35"/>
      <c r="S6" s="36"/>
    </row>
    <row r="7" spans="2:19" x14ac:dyDescent="0.25">
      <c r="B7" s="33">
        <v>2</v>
      </c>
      <c r="C7" s="34">
        <v>-20000</v>
      </c>
      <c r="D7" s="35"/>
      <c r="E7" s="35"/>
      <c r="F7" s="35"/>
      <c r="G7" s="35">
        <v>20000</v>
      </c>
      <c r="H7" s="35"/>
      <c r="I7" s="35"/>
      <c r="J7" s="36"/>
      <c r="K7" s="34"/>
      <c r="L7" s="35"/>
      <c r="M7" s="35"/>
      <c r="N7" s="35"/>
      <c r="O7" s="35"/>
      <c r="P7" s="35"/>
      <c r="Q7" s="35"/>
      <c r="R7" s="35"/>
      <c r="S7" s="36"/>
    </row>
    <row r="8" spans="2:19" x14ac:dyDescent="0.25">
      <c r="B8" s="33">
        <v>3</v>
      </c>
      <c r="C8" s="34">
        <v>-20000</v>
      </c>
      <c r="D8" s="35"/>
      <c r="E8" s="35">
        <v>50000</v>
      </c>
      <c r="F8" s="35"/>
      <c r="G8" s="35"/>
      <c r="H8" s="35"/>
      <c r="I8" s="35"/>
      <c r="J8" s="36"/>
      <c r="K8" s="34">
        <v>30000</v>
      </c>
      <c r="L8" s="35"/>
      <c r="M8" s="35"/>
      <c r="N8" s="35"/>
      <c r="O8" s="35"/>
      <c r="P8" s="35"/>
      <c r="Q8" s="35"/>
      <c r="R8" s="35"/>
      <c r="S8" s="36"/>
    </row>
    <row r="9" spans="2:19" x14ac:dyDescent="0.25">
      <c r="B9" s="33">
        <v>4</v>
      </c>
      <c r="C9" s="34">
        <v>150000</v>
      </c>
      <c r="D9" s="35"/>
      <c r="E9" s="35"/>
      <c r="F9" s="35"/>
      <c r="G9" s="35"/>
      <c r="H9" s="35"/>
      <c r="I9" s="35"/>
      <c r="J9" s="36"/>
      <c r="K9" s="34"/>
      <c r="L9" s="35"/>
      <c r="M9" s="35">
        <v>150000</v>
      </c>
      <c r="N9" s="35"/>
      <c r="O9" s="35"/>
      <c r="P9" s="35"/>
      <c r="Q9" s="35"/>
      <c r="R9" s="35"/>
      <c r="S9" s="36"/>
    </row>
    <row r="10" spans="2:19" x14ac:dyDescent="0.25">
      <c r="C10" s="34"/>
      <c r="D10" s="35"/>
      <c r="E10" s="35"/>
      <c r="F10" s="35"/>
      <c r="G10" s="35"/>
      <c r="H10" s="35"/>
      <c r="I10" s="35"/>
      <c r="J10" s="36"/>
      <c r="K10" s="34"/>
      <c r="L10" s="35"/>
      <c r="M10" s="35"/>
      <c r="N10" s="35"/>
      <c r="O10" s="35"/>
      <c r="P10" s="35"/>
      <c r="Q10" s="35"/>
      <c r="R10" s="35"/>
      <c r="S10" s="36"/>
    </row>
    <row r="11" spans="2:19" x14ac:dyDescent="0.25">
      <c r="B11" s="41" t="s">
        <v>30</v>
      </c>
      <c r="C11" s="42">
        <f t="shared" ref="C11:S11" si="0">+SUM(C5:C10)</f>
        <v>210000</v>
      </c>
      <c r="D11" s="43">
        <f t="shared" si="0"/>
        <v>0</v>
      </c>
      <c r="E11" s="43">
        <f t="shared" si="0"/>
        <v>50000</v>
      </c>
      <c r="F11" s="43"/>
      <c r="G11" s="43">
        <f t="shared" si="0"/>
        <v>20000</v>
      </c>
      <c r="H11" s="43">
        <f t="shared" si="0"/>
        <v>0</v>
      </c>
      <c r="I11" s="43"/>
      <c r="J11" s="44">
        <f t="shared" si="0"/>
        <v>0</v>
      </c>
      <c r="K11" s="42">
        <f t="shared" si="0"/>
        <v>30000</v>
      </c>
      <c r="L11" s="43"/>
      <c r="M11" s="43">
        <f t="shared" si="0"/>
        <v>150000</v>
      </c>
      <c r="N11" s="43"/>
      <c r="O11" s="43"/>
      <c r="P11" s="43">
        <f t="shared" si="0"/>
        <v>100000</v>
      </c>
      <c r="Q11" s="43">
        <f t="shared" si="0"/>
        <v>0</v>
      </c>
      <c r="R11" s="43">
        <v>0</v>
      </c>
      <c r="S11" s="44">
        <f t="shared" si="0"/>
        <v>0</v>
      </c>
    </row>
    <row r="13" spans="2:19" x14ac:dyDescent="0.25">
      <c r="C13" s="33" t="s">
        <v>17</v>
      </c>
      <c r="D13" s="33">
        <f>SUM(C11:J11)</f>
        <v>280000</v>
      </c>
    </row>
    <row r="14" spans="2:19" x14ac:dyDescent="0.25">
      <c r="C14" s="33" t="s">
        <v>32</v>
      </c>
      <c r="D14" s="33">
        <f>SUM(K11:S11)</f>
        <v>280000</v>
      </c>
    </row>
    <row r="15" spans="2:19" x14ac:dyDescent="0.25">
      <c r="D15" s="41" t="str">
        <f>IF(D13=D14,"OK","PROBL")</f>
        <v>OK</v>
      </c>
      <c r="E15" s="41"/>
      <c r="F15" s="41"/>
    </row>
    <row r="17" spans="2:19" ht="15.75" x14ac:dyDescent="0.25">
      <c r="C17" s="137" t="s">
        <v>136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9"/>
    </row>
    <row r="18" spans="2:19" x14ac:dyDescent="0.25">
      <c r="C18" s="140" t="s">
        <v>17</v>
      </c>
      <c r="D18" s="141"/>
      <c r="E18" s="141"/>
      <c r="F18" s="141"/>
      <c r="G18" s="141"/>
      <c r="H18" s="141"/>
      <c r="I18" s="141"/>
      <c r="J18" s="142"/>
      <c r="K18" s="140" t="s">
        <v>27</v>
      </c>
      <c r="L18" s="141"/>
      <c r="M18" s="141"/>
      <c r="N18" s="141"/>
      <c r="O18" s="141"/>
      <c r="P18" s="141"/>
      <c r="Q18" s="141"/>
      <c r="R18" s="141"/>
      <c r="S18" s="142"/>
    </row>
    <row r="19" spans="2:19" ht="24" x14ac:dyDescent="0.25">
      <c r="B19" s="49"/>
      <c r="C19" s="50" t="s">
        <v>28</v>
      </c>
      <c r="D19" s="51" t="s">
        <v>138</v>
      </c>
      <c r="E19" s="51" t="s">
        <v>34</v>
      </c>
      <c r="F19" s="51"/>
      <c r="G19" s="51" t="s">
        <v>33</v>
      </c>
      <c r="H19" s="51" t="s">
        <v>141</v>
      </c>
      <c r="I19" s="51"/>
      <c r="J19" s="52"/>
      <c r="K19" s="50" t="s">
        <v>35</v>
      </c>
      <c r="L19" s="51"/>
      <c r="M19" s="51" t="s">
        <v>36</v>
      </c>
      <c r="N19" s="51"/>
      <c r="O19" s="51"/>
      <c r="P19" s="51" t="s">
        <v>31</v>
      </c>
      <c r="Q19" s="51" t="s">
        <v>139</v>
      </c>
      <c r="R19" s="51"/>
      <c r="S19" s="52" t="s">
        <v>137</v>
      </c>
    </row>
    <row r="20" spans="2:19" x14ac:dyDescent="0.25">
      <c r="B20" s="45" t="s">
        <v>29</v>
      </c>
      <c r="C20" s="46">
        <f>+C11</f>
        <v>210000</v>
      </c>
      <c r="D20" s="47">
        <f t="shared" ref="D20:S20" si="1">+D11</f>
        <v>0</v>
      </c>
      <c r="E20" s="47">
        <f t="shared" si="1"/>
        <v>50000</v>
      </c>
      <c r="F20" s="47"/>
      <c r="G20" s="47">
        <f t="shared" si="1"/>
        <v>20000</v>
      </c>
      <c r="H20" s="47">
        <f t="shared" si="1"/>
        <v>0</v>
      </c>
      <c r="I20" s="47"/>
      <c r="J20" s="48">
        <f t="shared" si="1"/>
        <v>0</v>
      </c>
      <c r="K20" s="46">
        <f t="shared" si="1"/>
        <v>30000</v>
      </c>
      <c r="L20" s="47"/>
      <c r="M20" s="47">
        <f t="shared" si="1"/>
        <v>150000</v>
      </c>
      <c r="N20" s="47"/>
      <c r="O20" s="47"/>
      <c r="P20" s="47">
        <f t="shared" si="1"/>
        <v>100000</v>
      </c>
      <c r="Q20" s="47">
        <f t="shared" si="1"/>
        <v>0</v>
      </c>
      <c r="R20" s="120">
        <v>0</v>
      </c>
      <c r="S20" s="48">
        <f t="shared" si="1"/>
        <v>0</v>
      </c>
    </row>
    <row r="21" spans="2:19" x14ac:dyDescent="0.25">
      <c r="B21" s="135">
        <v>1</v>
      </c>
      <c r="C21" s="79">
        <v>50000</v>
      </c>
      <c r="D21" s="55">
        <v>10000</v>
      </c>
      <c r="E21" s="55"/>
      <c r="F21" s="55"/>
      <c r="G21" s="55"/>
      <c r="H21" s="55"/>
      <c r="I21" s="55"/>
      <c r="J21" s="56"/>
      <c r="K21" s="79"/>
      <c r="L21" s="55"/>
      <c r="M21" s="55"/>
      <c r="N21" s="55"/>
      <c r="O21" s="55"/>
      <c r="P21" s="55"/>
      <c r="Q21" s="55"/>
      <c r="R21" s="55"/>
      <c r="S21" s="56">
        <v>60000</v>
      </c>
    </row>
    <row r="22" spans="2:19" x14ac:dyDescent="0.25">
      <c r="B22" s="136"/>
      <c r="C22" s="80"/>
      <c r="D22" s="37"/>
      <c r="E22" s="37">
        <f>-E20*80%</f>
        <v>-40000</v>
      </c>
      <c r="F22" s="37"/>
      <c r="G22" s="37"/>
      <c r="H22" s="37"/>
      <c r="I22" s="37"/>
      <c r="J22" s="38"/>
      <c r="K22" s="80"/>
      <c r="L22" s="37"/>
      <c r="M22" s="37"/>
      <c r="N22" s="37"/>
      <c r="O22" s="37"/>
      <c r="P22" s="37"/>
      <c r="Q22" s="37"/>
      <c r="R22" s="37"/>
      <c r="S22" s="38">
        <f>+E22</f>
        <v>-40000</v>
      </c>
    </row>
    <row r="23" spans="2:19" x14ac:dyDescent="0.25">
      <c r="B23" s="81">
        <v>2</v>
      </c>
      <c r="C23" s="81">
        <v>-10000</v>
      </c>
      <c r="D23" s="39"/>
      <c r="E23" s="39">
        <v>80000</v>
      </c>
      <c r="F23" s="39"/>
      <c r="G23" s="39"/>
      <c r="H23" s="39"/>
      <c r="I23" s="39"/>
      <c r="J23" s="40"/>
      <c r="K23" s="81">
        <v>70000</v>
      </c>
      <c r="L23" s="39"/>
      <c r="M23" s="39"/>
      <c r="N23" s="39"/>
      <c r="O23" s="39"/>
      <c r="P23" s="39"/>
      <c r="Q23" s="39"/>
      <c r="R23" s="39"/>
      <c r="S23" s="40"/>
    </row>
    <row r="24" spans="2:19" x14ac:dyDescent="0.25">
      <c r="B24" s="81">
        <v>3</v>
      </c>
      <c r="C24" s="81">
        <f>+K24</f>
        <v>-30000</v>
      </c>
      <c r="D24" s="39"/>
      <c r="E24" s="39"/>
      <c r="F24" s="39"/>
      <c r="G24" s="39"/>
      <c r="H24" s="39"/>
      <c r="I24" s="39"/>
      <c r="J24" s="40"/>
      <c r="K24" s="81">
        <f>-K20</f>
        <v>-30000</v>
      </c>
      <c r="L24" s="39"/>
      <c r="M24" s="39"/>
      <c r="N24" s="39"/>
      <c r="O24" s="39"/>
      <c r="P24" s="39"/>
      <c r="Q24" s="39"/>
      <c r="R24" s="39"/>
      <c r="S24" s="40"/>
    </row>
    <row r="25" spans="2:19" x14ac:dyDescent="0.25">
      <c r="B25" s="81">
        <v>4</v>
      </c>
      <c r="C25" s="81">
        <f>-H25</f>
        <v>-180000</v>
      </c>
      <c r="D25" s="39"/>
      <c r="E25" s="39"/>
      <c r="F25" s="39"/>
      <c r="G25" s="39"/>
      <c r="H25" s="39">
        <v>180000</v>
      </c>
      <c r="I25" s="39"/>
      <c r="J25" s="40"/>
      <c r="K25" s="81"/>
      <c r="L25" s="39"/>
      <c r="M25" s="39"/>
      <c r="N25" s="39"/>
      <c r="O25" s="39"/>
      <c r="P25" s="39"/>
      <c r="Q25" s="39"/>
      <c r="R25" s="39"/>
      <c r="S25" s="40"/>
    </row>
    <row r="26" spans="2:19" x14ac:dyDescent="0.25">
      <c r="B26" s="135">
        <v>5</v>
      </c>
      <c r="C26" s="79"/>
      <c r="D26" s="55"/>
      <c r="E26" s="55"/>
      <c r="F26" s="55"/>
      <c r="G26" s="55"/>
      <c r="H26" s="55"/>
      <c r="I26" s="55"/>
      <c r="J26" s="56"/>
      <c r="K26" s="79"/>
      <c r="L26" s="55"/>
      <c r="M26" s="55">
        <f>-S26</f>
        <v>3000</v>
      </c>
      <c r="N26" s="55"/>
      <c r="O26" s="55"/>
      <c r="P26" s="55"/>
      <c r="Q26" s="55"/>
      <c r="R26" s="55"/>
      <c r="S26" s="56">
        <v>-3000</v>
      </c>
    </row>
    <row r="27" spans="2:19" x14ac:dyDescent="0.25">
      <c r="B27" s="136"/>
      <c r="C27" s="80">
        <v>-3000</v>
      </c>
      <c r="D27" s="37"/>
      <c r="E27" s="37"/>
      <c r="F27" s="37"/>
      <c r="G27" s="37"/>
      <c r="H27" s="37"/>
      <c r="I27" s="37"/>
      <c r="J27" s="38"/>
      <c r="K27" s="80"/>
      <c r="L27" s="37"/>
      <c r="M27" s="37">
        <v>-3000</v>
      </c>
      <c r="N27" s="37"/>
      <c r="O27" s="37"/>
      <c r="P27" s="37"/>
      <c r="Q27" s="37"/>
      <c r="R27" s="37"/>
      <c r="S27" s="38"/>
    </row>
    <row r="28" spans="2:19" x14ac:dyDescent="0.25">
      <c r="C28" s="34"/>
      <c r="D28" s="35"/>
      <c r="E28" s="35"/>
      <c r="F28" s="35"/>
      <c r="G28" s="35"/>
      <c r="H28" s="35"/>
      <c r="I28" s="35"/>
      <c r="J28" s="36"/>
      <c r="K28" s="34"/>
      <c r="L28" s="35"/>
      <c r="M28" s="35"/>
      <c r="N28" s="35"/>
      <c r="O28" s="35"/>
      <c r="P28" s="35"/>
      <c r="Q28" s="35">
        <f>-S28</f>
        <v>17000</v>
      </c>
      <c r="R28" s="35"/>
      <c r="S28" s="36">
        <f>-SUM(S21:S27)</f>
        <v>-17000</v>
      </c>
    </row>
    <row r="29" spans="2:19" x14ac:dyDescent="0.25">
      <c r="B29" s="41" t="s">
        <v>30</v>
      </c>
      <c r="C29" s="42">
        <f t="shared" ref="C29:S29" si="2">+SUM(C20:C28)</f>
        <v>37000</v>
      </c>
      <c r="D29" s="43">
        <f t="shared" si="2"/>
        <v>10000</v>
      </c>
      <c r="E29" s="43">
        <f t="shared" si="2"/>
        <v>90000</v>
      </c>
      <c r="F29" s="43"/>
      <c r="G29" s="43">
        <f t="shared" si="2"/>
        <v>20000</v>
      </c>
      <c r="H29" s="43">
        <f t="shared" si="2"/>
        <v>180000</v>
      </c>
      <c r="I29" s="43"/>
      <c r="J29" s="44">
        <f t="shared" si="2"/>
        <v>0</v>
      </c>
      <c r="K29" s="42">
        <f t="shared" si="2"/>
        <v>70000</v>
      </c>
      <c r="L29" s="43"/>
      <c r="M29" s="43">
        <f t="shared" si="2"/>
        <v>150000</v>
      </c>
      <c r="N29" s="43"/>
      <c r="O29" s="43"/>
      <c r="P29" s="43">
        <f t="shared" si="2"/>
        <v>100000</v>
      </c>
      <c r="Q29" s="43">
        <f t="shared" si="2"/>
        <v>17000</v>
      </c>
      <c r="R29" s="43">
        <v>0</v>
      </c>
      <c r="S29" s="44">
        <f t="shared" si="2"/>
        <v>0</v>
      </c>
    </row>
    <row r="31" spans="2:19" x14ac:dyDescent="0.25">
      <c r="C31" s="33" t="s">
        <v>17</v>
      </c>
      <c r="D31" s="33">
        <f>SUM(C29:J29)</f>
        <v>337000</v>
      </c>
    </row>
    <row r="32" spans="2:19" x14ac:dyDescent="0.25">
      <c r="C32" s="33" t="s">
        <v>32</v>
      </c>
      <c r="D32" s="33">
        <f>SUM(K29:S29)</f>
        <v>337000</v>
      </c>
    </row>
    <row r="33" spans="2:19" x14ac:dyDescent="0.25">
      <c r="D33" s="41" t="str">
        <f>IF(D31=D32,"OK","PROBL")</f>
        <v>OK</v>
      </c>
      <c r="E33" s="41"/>
      <c r="F33" s="41"/>
    </row>
    <row r="35" spans="2:19" ht="15.75" x14ac:dyDescent="0.25">
      <c r="C35" s="137" t="s">
        <v>144</v>
      </c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9"/>
    </row>
    <row r="36" spans="2:19" x14ac:dyDescent="0.25">
      <c r="C36" s="140" t="s">
        <v>17</v>
      </c>
      <c r="D36" s="141"/>
      <c r="E36" s="141"/>
      <c r="F36" s="141"/>
      <c r="G36" s="141"/>
      <c r="H36" s="141"/>
      <c r="I36" s="141"/>
      <c r="J36" s="142"/>
      <c r="K36" s="140" t="s">
        <v>27</v>
      </c>
      <c r="L36" s="141"/>
      <c r="M36" s="141"/>
      <c r="N36" s="141"/>
      <c r="O36" s="141"/>
      <c r="P36" s="141"/>
      <c r="Q36" s="141"/>
      <c r="R36" s="141"/>
      <c r="S36" s="142"/>
    </row>
    <row r="37" spans="2:19" ht="36" x14ac:dyDescent="0.25">
      <c r="B37" s="49"/>
      <c r="C37" s="50" t="s">
        <v>28</v>
      </c>
      <c r="D37" s="51" t="s">
        <v>138</v>
      </c>
      <c r="E37" s="51" t="s">
        <v>34</v>
      </c>
      <c r="F37" s="51"/>
      <c r="G37" s="51" t="s">
        <v>33</v>
      </c>
      <c r="H37" s="51" t="s">
        <v>141</v>
      </c>
      <c r="I37" s="51" t="s">
        <v>147</v>
      </c>
      <c r="J37" s="52"/>
      <c r="K37" s="50" t="s">
        <v>35</v>
      </c>
      <c r="L37" s="51"/>
      <c r="M37" s="51" t="s">
        <v>36</v>
      </c>
      <c r="N37" s="51"/>
      <c r="O37" s="51"/>
      <c r="P37" s="51" t="s">
        <v>31</v>
      </c>
      <c r="Q37" s="51" t="s">
        <v>139</v>
      </c>
      <c r="R37" s="51"/>
      <c r="S37" s="52" t="s">
        <v>137</v>
      </c>
    </row>
    <row r="38" spans="2:19" x14ac:dyDescent="0.25">
      <c r="B38" s="45" t="s">
        <v>29</v>
      </c>
      <c r="C38" s="82">
        <f>+C29</f>
        <v>37000</v>
      </c>
      <c r="D38" s="83">
        <f t="shared" ref="D38:S38" si="3">+D29</f>
        <v>10000</v>
      </c>
      <c r="E38" s="83">
        <f t="shared" si="3"/>
        <v>90000</v>
      </c>
      <c r="F38" s="83"/>
      <c r="G38" s="83">
        <f t="shared" si="3"/>
        <v>20000</v>
      </c>
      <c r="H38" s="83">
        <f t="shared" si="3"/>
        <v>180000</v>
      </c>
      <c r="I38" s="83">
        <v>0</v>
      </c>
      <c r="J38" s="84">
        <f t="shared" si="3"/>
        <v>0</v>
      </c>
      <c r="K38" s="82">
        <f t="shared" si="3"/>
        <v>70000</v>
      </c>
      <c r="L38" s="83"/>
      <c r="M38" s="83">
        <f t="shared" si="3"/>
        <v>150000</v>
      </c>
      <c r="N38" s="83"/>
      <c r="O38" s="83"/>
      <c r="P38" s="83">
        <f t="shared" si="3"/>
        <v>100000</v>
      </c>
      <c r="Q38" s="83">
        <f t="shared" si="3"/>
        <v>17000</v>
      </c>
      <c r="R38" s="120">
        <v>0</v>
      </c>
      <c r="S38" s="84">
        <f t="shared" si="3"/>
        <v>0</v>
      </c>
    </row>
    <row r="39" spans="2:19" x14ac:dyDescent="0.25">
      <c r="B39" s="86">
        <v>1</v>
      </c>
      <c r="C39" s="81">
        <v>10000</v>
      </c>
      <c r="D39" s="39">
        <v>-10000</v>
      </c>
      <c r="E39" s="39"/>
      <c r="F39" s="39"/>
      <c r="G39" s="39"/>
      <c r="H39" s="39"/>
      <c r="I39" s="39"/>
      <c r="J39" s="40"/>
      <c r="K39" s="81"/>
      <c r="L39" s="39"/>
      <c r="M39" s="39"/>
      <c r="N39" s="39"/>
      <c r="O39" s="39"/>
      <c r="P39" s="39"/>
      <c r="Q39" s="39"/>
      <c r="R39" s="39"/>
      <c r="S39" s="40"/>
    </row>
    <row r="40" spans="2:19" x14ac:dyDescent="0.25">
      <c r="B40" s="135">
        <v>2</v>
      </c>
      <c r="C40" s="79">
        <v>130000</v>
      </c>
      <c r="D40" s="55">
        <v>20000</v>
      </c>
      <c r="E40" s="55"/>
      <c r="F40" s="55"/>
      <c r="G40" s="55"/>
      <c r="H40" s="55"/>
      <c r="I40" s="55"/>
      <c r="J40" s="56"/>
      <c r="K40" s="79"/>
      <c r="L40" s="55"/>
      <c r="M40" s="55"/>
      <c r="N40" s="55"/>
      <c r="O40" s="55"/>
      <c r="P40" s="55"/>
      <c r="Q40" s="55"/>
      <c r="R40" s="55"/>
      <c r="S40" s="56">
        <v>150000</v>
      </c>
    </row>
    <row r="41" spans="2:19" x14ac:dyDescent="0.25">
      <c r="B41" s="136"/>
      <c r="C41" s="80"/>
      <c r="D41" s="37"/>
      <c r="E41" s="37">
        <v>-90000</v>
      </c>
      <c r="F41" s="37"/>
      <c r="G41" s="37"/>
      <c r="H41" s="37"/>
      <c r="I41" s="37"/>
      <c r="J41" s="38"/>
      <c r="K41" s="80"/>
      <c r="L41" s="37"/>
      <c r="M41" s="37"/>
      <c r="N41" s="37"/>
      <c r="O41" s="37"/>
      <c r="P41" s="37"/>
      <c r="Q41" s="37"/>
      <c r="R41" s="37"/>
      <c r="S41" s="38">
        <f>+E41</f>
        <v>-90000</v>
      </c>
    </row>
    <row r="42" spans="2:19" x14ac:dyDescent="0.25">
      <c r="B42" s="81">
        <v>3</v>
      </c>
      <c r="C42" s="81">
        <f>+K42</f>
        <v>-70000</v>
      </c>
      <c r="D42" s="39"/>
      <c r="E42" s="39"/>
      <c r="F42" s="39"/>
      <c r="G42" s="39"/>
      <c r="H42" s="39"/>
      <c r="I42" s="39"/>
      <c r="J42" s="40"/>
      <c r="K42" s="81">
        <v>-70000</v>
      </c>
      <c r="L42" s="39"/>
      <c r="M42" s="39"/>
      <c r="N42" s="39"/>
      <c r="O42" s="39"/>
      <c r="P42" s="39"/>
      <c r="Q42" s="39"/>
      <c r="R42" s="39"/>
      <c r="S42" s="40"/>
    </row>
    <row r="43" spans="2:19" x14ac:dyDescent="0.25">
      <c r="B43" s="135">
        <v>4</v>
      </c>
      <c r="C43" s="79"/>
      <c r="D43" s="55"/>
      <c r="E43" s="55"/>
      <c r="F43" s="55"/>
      <c r="G43" s="55"/>
      <c r="H43" s="55"/>
      <c r="I43" s="55"/>
      <c r="J43" s="56"/>
      <c r="K43" s="79"/>
      <c r="L43" s="55"/>
      <c r="M43" s="55">
        <v>2000</v>
      </c>
      <c r="N43" s="55"/>
      <c r="O43" s="55"/>
      <c r="P43" s="55"/>
      <c r="Q43" s="55"/>
      <c r="R43" s="55"/>
      <c r="S43" s="56">
        <v>-2000</v>
      </c>
    </row>
    <row r="44" spans="2:19" x14ac:dyDescent="0.25">
      <c r="B44" s="136"/>
      <c r="C44" s="80">
        <v>-2000</v>
      </c>
      <c r="D44" s="37"/>
      <c r="E44" s="37"/>
      <c r="F44" s="37"/>
      <c r="G44" s="37"/>
      <c r="H44" s="37"/>
      <c r="I44" s="37"/>
      <c r="J44" s="38"/>
      <c r="K44" s="80"/>
      <c r="L44" s="37"/>
      <c r="M44" s="37">
        <v>-2000</v>
      </c>
      <c r="N44" s="37"/>
      <c r="O44" s="37"/>
      <c r="P44" s="37"/>
      <c r="Q44" s="37"/>
      <c r="R44" s="37"/>
      <c r="S44" s="38"/>
    </row>
    <row r="45" spans="2:19" x14ac:dyDescent="0.25">
      <c r="B45" s="86">
        <v>5</v>
      </c>
      <c r="C45" s="81">
        <v>-10000</v>
      </c>
      <c r="D45" s="39"/>
      <c r="E45" s="39">
        <v>100000</v>
      </c>
      <c r="F45" s="39"/>
      <c r="G45" s="39"/>
      <c r="H45" s="39"/>
      <c r="I45" s="39"/>
      <c r="J45" s="40"/>
      <c r="K45" s="81">
        <v>90000</v>
      </c>
      <c r="L45" s="39"/>
      <c r="M45" s="39"/>
      <c r="N45" s="39"/>
      <c r="O45" s="39"/>
      <c r="P45" s="39"/>
      <c r="Q45" s="39"/>
      <c r="R45" s="39"/>
      <c r="S45" s="40"/>
    </row>
    <row r="46" spans="2:19" x14ac:dyDescent="0.25">
      <c r="B46" s="86">
        <v>6</v>
      </c>
      <c r="C46" s="81">
        <v>-50000</v>
      </c>
      <c r="D46" s="39"/>
      <c r="E46" s="39"/>
      <c r="F46" s="39"/>
      <c r="G46" s="39"/>
      <c r="H46" s="39"/>
      <c r="I46" s="39"/>
      <c r="J46" s="40"/>
      <c r="K46" s="81"/>
      <c r="L46" s="39"/>
      <c r="M46" s="39">
        <v>-50000</v>
      </c>
      <c r="N46" s="39"/>
      <c r="O46" s="39"/>
      <c r="P46" s="39"/>
      <c r="Q46" s="39"/>
      <c r="R46" s="39"/>
      <c r="S46" s="40"/>
    </row>
    <row r="47" spans="2:19" x14ac:dyDescent="0.25">
      <c r="B47" s="86">
        <v>7</v>
      </c>
      <c r="C47" s="81"/>
      <c r="D47" s="39"/>
      <c r="E47" s="39"/>
      <c r="F47" s="39"/>
      <c r="G47" s="39"/>
      <c r="H47" s="39"/>
      <c r="I47" s="39">
        <v>-3000</v>
      </c>
      <c r="J47" s="40"/>
      <c r="K47" s="81"/>
      <c r="L47" s="39"/>
      <c r="M47" s="39"/>
      <c r="N47" s="39"/>
      <c r="O47" s="39"/>
      <c r="P47" s="39"/>
      <c r="Q47" s="39"/>
      <c r="R47" s="39"/>
      <c r="S47" s="40">
        <f>-180000/60</f>
        <v>-3000</v>
      </c>
    </row>
    <row r="48" spans="2:19" x14ac:dyDescent="0.25">
      <c r="B48" s="85"/>
      <c r="C48" s="34"/>
      <c r="D48" s="35"/>
      <c r="E48" s="35"/>
      <c r="F48" s="35"/>
      <c r="G48" s="35"/>
      <c r="H48" s="35"/>
      <c r="I48" s="35"/>
      <c r="J48" s="36"/>
      <c r="K48" s="34"/>
      <c r="L48" s="35"/>
      <c r="M48" s="35"/>
      <c r="N48" s="35"/>
      <c r="O48" s="35"/>
      <c r="P48" s="35"/>
      <c r="Q48" s="35"/>
      <c r="R48" s="35"/>
      <c r="S48" s="36"/>
    </row>
    <row r="49" spans="2:19" x14ac:dyDescent="0.25">
      <c r="C49" s="80"/>
      <c r="D49" s="37"/>
      <c r="E49" s="37"/>
      <c r="F49" s="37"/>
      <c r="G49" s="37"/>
      <c r="H49" s="37"/>
      <c r="I49" s="37"/>
      <c r="J49" s="38"/>
      <c r="K49" s="34"/>
      <c r="L49" s="35"/>
      <c r="M49" s="35"/>
      <c r="N49" s="35"/>
      <c r="O49" s="35"/>
      <c r="P49" s="35"/>
      <c r="Q49" s="35">
        <f>-S49</f>
        <v>55000</v>
      </c>
      <c r="R49" s="35"/>
      <c r="S49" s="36">
        <f>-SUM(S39:S48)</f>
        <v>-55000</v>
      </c>
    </row>
    <row r="50" spans="2:19" x14ac:dyDescent="0.25">
      <c r="B50" s="41" t="s">
        <v>30</v>
      </c>
      <c r="C50" s="42">
        <f t="shared" ref="C50:K50" si="4">+SUM(C38:C49)</f>
        <v>45000</v>
      </c>
      <c r="D50" s="43">
        <f t="shared" si="4"/>
        <v>20000</v>
      </c>
      <c r="E50" s="43">
        <f t="shared" si="4"/>
        <v>100000</v>
      </c>
      <c r="F50" s="43"/>
      <c r="G50" s="43">
        <f t="shared" si="4"/>
        <v>20000</v>
      </c>
      <c r="H50" s="43">
        <f t="shared" si="4"/>
        <v>180000</v>
      </c>
      <c r="I50" s="43">
        <f t="shared" si="4"/>
        <v>-3000</v>
      </c>
      <c r="J50" s="44">
        <f t="shared" si="4"/>
        <v>0</v>
      </c>
      <c r="K50" s="42">
        <f t="shared" si="4"/>
        <v>90000</v>
      </c>
      <c r="L50" s="43"/>
      <c r="M50" s="43">
        <f>+SUM(M38:M49)</f>
        <v>100000</v>
      </c>
      <c r="N50" s="43"/>
      <c r="O50" s="43"/>
      <c r="P50" s="43">
        <f>+SUM(P38:P49)</f>
        <v>100000</v>
      </c>
      <c r="Q50" s="43">
        <f>+SUM(Q38:Q49)</f>
        <v>72000</v>
      </c>
      <c r="R50" s="43">
        <v>0</v>
      </c>
      <c r="S50" s="44">
        <f>+SUM(S38:S49)</f>
        <v>0</v>
      </c>
    </row>
    <row r="52" spans="2:19" x14ac:dyDescent="0.25">
      <c r="C52" s="33" t="s">
        <v>17</v>
      </c>
      <c r="D52" s="33">
        <f>SUM(C50:J50)</f>
        <v>362000</v>
      </c>
    </row>
    <row r="53" spans="2:19" x14ac:dyDescent="0.25">
      <c r="C53" s="33" t="s">
        <v>32</v>
      </c>
      <c r="D53" s="33">
        <f>SUM(K50:S50)</f>
        <v>362000</v>
      </c>
    </row>
    <row r="54" spans="2:19" x14ac:dyDescent="0.25">
      <c r="D54" s="41" t="str">
        <f>IF(D52=D53,"OK","PROBL")</f>
        <v>OK</v>
      </c>
      <c r="E54" s="41"/>
      <c r="F54" s="41"/>
    </row>
    <row r="56" spans="2:19" ht="15.75" x14ac:dyDescent="0.25">
      <c r="C56" s="137" t="s">
        <v>150</v>
      </c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9"/>
    </row>
    <row r="57" spans="2:19" x14ac:dyDescent="0.25">
      <c r="C57" s="140" t="s">
        <v>17</v>
      </c>
      <c r="D57" s="141"/>
      <c r="E57" s="141"/>
      <c r="F57" s="141"/>
      <c r="G57" s="141"/>
      <c r="H57" s="141"/>
      <c r="I57" s="141"/>
      <c r="J57" s="142"/>
      <c r="K57" s="140" t="s">
        <v>27</v>
      </c>
      <c r="L57" s="141"/>
      <c r="M57" s="141"/>
      <c r="N57" s="141"/>
      <c r="O57" s="141"/>
      <c r="P57" s="141"/>
      <c r="Q57" s="141"/>
      <c r="R57" s="141"/>
      <c r="S57" s="142"/>
    </row>
    <row r="58" spans="2:19" ht="36" x14ac:dyDescent="0.25">
      <c r="B58" s="49"/>
      <c r="C58" s="50" t="s">
        <v>28</v>
      </c>
      <c r="D58" s="51" t="s">
        <v>138</v>
      </c>
      <c r="E58" s="51" t="s">
        <v>34</v>
      </c>
      <c r="F58" s="51"/>
      <c r="G58" s="51" t="s">
        <v>33</v>
      </c>
      <c r="H58" s="51" t="s">
        <v>141</v>
      </c>
      <c r="I58" s="51" t="s">
        <v>147</v>
      </c>
      <c r="J58" s="52"/>
      <c r="K58" s="50" t="s">
        <v>35</v>
      </c>
      <c r="L58" s="51" t="s">
        <v>151</v>
      </c>
      <c r="M58" s="51" t="s">
        <v>36</v>
      </c>
      <c r="N58" s="51"/>
      <c r="O58" s="51"/>
      <c r="P58" s="51" t="s">
        <v>31</v>
      </c>
      <c r="Q58" s="51" t="s">
        <v>139</v>
      </c>
      <c r="R58" s="51"/>
      <c r="S58" s="52" t="s">
        <v>137</v>
      </c>
    </row>
    <row r="59" spans="2:19" x14ac:dyDescent="0.25">
      <c r="B59" s="45" t="s">
        <v>29</v>
      </c>
      <c r="C59" s="82">
        <f>+C50</f>
        <v>45000</v>
      </c>
      <c r="D59" s="83">
        <f t="shared" ref="D59:H59" si="5">+D50</f>
        <v>20000</v>
      </c>
      <c r="E59" s="83">
        <f t="shared" si="5"/>
        <v>100000</v>
      </c>
      <c r="F59" s="83"/>
      <c r="G59" s="83">
        <f t="shared" si="5"/>
        <v>20000</v>
      </c>
      <c r="H59" s="83">
        <f t="shared" si="5"/>
        <v>180000</v>
      </c>
      <c r="I59" s="83">
        <f>+I50</f>
        <v>-3000</v>
      </c>
      <c r="J59" s="84">
        <f t="shared" ref="J59:S59" si="6">+J50</f>
        <v>0</v>
      </c>
      <c r="K59" s="82">
        <f t="shared" si="6"/>
        <v>90000</v>
      </c>
      <c r="L59" s="83">
        <v>0</v>
      </c>
      <c r="M59" s="83">
        <f t="shared" si="6"/>
        <v>100000</v>
      </c>
      <c r="N59" s="83"/>
      <c r="O59" s="83"/>
      <c r="P59" s="83">
        <f t="shared" si="6"/>
        <v>100000</v>
      </c>
      <c r="Q59" s="83">
        <f t="shared" si="6"/>
        <v>72000</v>
      </c>
      <c r="R59" s="120">
        <v>0</v>
      </c>
      <c r="S59" s="84">
        <f t="shared" si="6"/>
        <v>0</v>
      </c>
    </row>
    <row r="60" spans="2:19" x14ac:dyDescent="0.25">
      <c r="B60" s="81">
        <v>1</v>
      </c>
      <c r="C60" s="81">
        <v>20000</v>
      </c>
      <c r="D60" s="39">
        <v>-20000</v>
      </c>
      <c r="E60" s="39"/>
      <c r="F60" s="39"/>
      <c r="G60" s="39"/>
      <c r="H60" s="39"/>
      <c r="I60" s="39"/>
      <c r="J60" s="40"/>
      <c r="K60" s="39"/>
      <c r="L60" s="39"/>
      <c r="M60" s="39"/>
      <c r="N60" s="39"/>
      <c r="O60" s="39"/>
      <c r="P60" s="39"/>
      <c r="Q60" s="39"/>
      <c r="R60" s="39"/>
      <c r="S60" s="40"/>
    </row>
    <row r="61" spans="2:19" x14ac:dyDescent="0.25">
      <c r="B61" s="135">
        <v>2</v>
      </c>
      <c r="C61" s="79">
        <v>130000</v>
      </c>
      <c r="D61" s="55">
        <v>50000</v>
      </c>
      <c r="E61" s="55"/>
      <c r="F61" s="55"/>
      <c r="G61" s="55"/>
      <c r="H61" s="55"/>
      <c r="I61" s="55"/>
      <c r="J61" s="56"/>
      <c r="K61" s="55"/>
      <c r="L61" s="55"/>
      <c r="M61" s="55"/>
      <c r="N61" s="55"/>
      <c r="O61" s="55"/>
      <c r="P61" s="55"/>
      <c r="Q61" s="55"/>
      <c r="R61" s="55"/>
      <c r="S61" s="56">
        <v>180000</v>
      </c>
    </row>
    <row r="62" spans="2:19" x14ac:dyDescent="0.25">
      <c r="B62" s="136"/>
      <c r="C62" s="80"/>
      <c r="D62" s="37"/>
      <c r="E62" s="37">
        <v>-100000</v>
      </c>
      <c r="F62" s="37"/>
      <c r="G62" s="37"/>
      <c r="H62" s="37"/>
      <c r="I62" s="37"/>
      <c r="J62" s="38"/>
      <c r="K62" s="37"/>
      <c r="L62" s="37"/>
      <c r="M62" s="37"/>
      <c r="N62" s="37"/>
      <c r="O62" s="37"/>
      <c r="P62" s="37"/>
      <c r="Q62" s="37"/>
      <c r="R62" s="37"/>
      <c r="S62" s="38">
        <v>-100000</v>
      </c>
    </row>
    <row r="63" spans="2:19" x14ac:dyDescent="0.25">
      <c r="B63" s="81">
        <v>3</v>
      </c>
      <c r="C63" s="81">
        <v>-90000</v>
      </c>
      <c r="D63" s="39"/>
      <c r="E63" s="39"/>
      <c r="F63" s="39"/>
      <c r="G63" s="39"/>
      <c r="H63" s="39"/>
      <c r="I63" s="39"/>
      <c r="J63" s="40"/>
      <c r="K63" s="39">
        <v>-90000</v>
      </c>
      <c r="L63" s="39"/>
      <c r="M63" s="39"/>
      <c r="N63" s="39"/>
      <c r="O63" s="39"/>
      <c r="P63" s="39"/>
      <c r="Q63" s="39"/>
      <c r="R63" s="39"/>
      <c r="S63" s="40"/>
    </row>
    <row r="64" spans="2:19" x14ac:dyDescent="0.25">
      <c r="B64" s="135">
        <v>4</v>
      </c>
      <c r="C64" s="79"/>
      <c r="D64" s="55"/>
      <c r="E64" s="55"/>
      <c r="F64" s="55"/>
      <c r="G64" s="55"/>
      <c r="H64" s="55"/>
      <c r="I64" s="55"/>
      <c r="J64" s="56"/>
      <c r="K64" s="55"/>
      <c r="L64" s="55"/>
      <c r="M64" s="55">
        <v>2000</v>
      </c>
      <c r="N64" s="55"/>
      <c r="O64" s="55"/>
      <c r="P64" s="55"/>
      <c r="Q64" s="55"/>
      <c r="R64" s="55"/>
      <c r="S64" s="56">
        <v>-2000</v>
      </c>
    </row>
    <row r="65" spans="2:19" x14ac:dyDescent="0.25">
      <c r="B65" s="136"/>
      <c r="C65" s="80">
        <v>-2000</v>
      </c>
      <c r="D65" s="37"/>
      <c r="E65" s="37"/>
      <c r="F65" s="37"/>
      <c r="G65" s="37"/>
      <c r="H65" s="37"/>
      <c r="I65" s="37"/>
      <c r="J65" s="38"/>
      <c r="K65" s="37"/>
      <c r="L65" s="37"/>
      <c r="M65" s="37">
        <v>-2000</v>
      </c>
      <c r="N65" s="37"/>
      <c r="O65" s="37"/>
      <c r="P65" s="37"/>
      <c r="Q65" s="37"/>
      <c r="R65" s="37"/>
      <c r="S65" s="38"/>
    </row>
    <row r="66" spans="2:19" x14ac:dyDescent="0.25">
      <c r="B66" s="81">
        <v>5</v>
      </c>
      <c r="C66" s="81">
        <v>-100000</v>
      </c>
      <c r="D66" s="39"/>
      <c r="E66" s="39">
        <v>150000</v>
      </c>
      <c r="F66" s="39"/>
      <c r="G66" s="39"/>
      <c r="H66" s="39"/>
      <c r="I66" s="39"/>
      <c r="J66" s="40"/>
      <c r="K66" s="39">
        <v>50000</v>
      </c>
      <c r="L66" s="39"/>
      <c r="M66" s="39"/>
      <c r="N66" s="39"/>
      <c r="O66" s="39"/>
      <c r="P66" s="39"/>
      <c r="Q66" s="39"/>
      <c r="R66" s="39"/>
      <c r="S66" s="40"/>
    </row>
    <row r="67" spans="2:19" x14ac:dyDescent="0.25">
      <c r="B67" s="81">
        <v>6</v>
      </c>
      <c r="C67" s="81"/>
      <c r="D67" s="39"/>
      <c r="E67" s="39"/>
      <c r="F67" s="39"/>
      <c r="G67" s="39"/>
      <c r="H67" s="39"/>
      <c r="I67" s="39">
        <v>-3000</v>
      </c>
      <c r="J67" s="40"/>
      <c r="K67" s="39"/>
      <c r="L67" s="39"/>
      <c r="M67" s="39"/>
      <c r="N67" s="39"/>
      <c r="O67" s="39"/>
      <c r="P67" s="39"/>
      <c r="Q67" s="39"/>
      <c r="R67" s="39"/>
      <c r="S67" s="40">
        <f>+I67</f>
        <v>-3000</v>
      </c>
    </row>
    <row r="68" spans="2:19" x14ac:dyDescent="0.25">
      <c r="B68" s="81">
        <v>7</v>
      </c>
      <c r="C68" s="81"/>
      <c r="D68" s="39"/>
      <c r="E68" s="39"/>
      <c r="F68" s="39"/>
      <c r="G68" s="39"/>
      <c r="H68" s="39"/>
      <c r="I68" s="39"/>
      <c r="J68" s="40"/>
      <c r="K68" s="39"/>
      <c r="L68" s="39">
        <v>10000</v>
      </c>
      <c r="M68" s="39"/>
      <c r="N68" s="39"/>
      <c r="O68" s="39"/>
      <c r="P68" s="39"/>
      <c r="Q68" s="39"/>
      <c r="R68" s="39"/>
      <c r="S68" s="40">
        <v>-10000</v>
      </c>
    </row>
    <row r="69" spans="2:19" x14ac:dyDescent="0.25">
      <c r="B69" s="81">
        <v>8</v>
      </c>
      <c r="C69" s="81"/>
      <c r="D69" s="39"/>
      <c r="E69" s="39"/>
      <c r="F69" s="39"/>
      <c r="G69" s="39"/>
      <c r="H69" s="39"/>
      <c r="I69" s="39"/>
      <c r="J69" s="40"/>
      <c r="K69" s="39"/>
      <c r="L69" s="39">
        <v>5000</v>
      </c>
      <c r="M69" s="39"/>
      <c r="N69" s="39"/>
      <c r="O69" s="39"/>
      <c r="P69" s="39"/>
      <c r="Q69" s="39"/>
      <c r="R69" s="39"/>
      <c r="S69" s="40">
        <v>-5000</v>
      </c>
    </row>
    <row r="70" spans="2:19" x14ac:dyDescent="0.25">
      <c r="B70" s="35"/>
      <c r="C70" s="34"/>
      <c r="D70" s="35"/>
      <c r="E70" s="35"/>
      <c r="F70" s="35"/>
      <c r="G70" s="35"/>
      <c r="H70" s="35"/>
      <c r="I70" s="35"/>
      <c r="J70" s="36"/>
      <c r="K70" s="35"/>
      <c r="L70" s="35"/>
      <c r="M70" s="35"/>
      <c r="N70" s="35"/>
      <c r="O70" s="35"/>
      <c r="P70" s="35"/>
      <c r="Q70" s="35"/>
      <c r="R70" s="35"/>
      <c r="S70" s="36"/>
    </row>
    <row r="71" spans="2:19" x14ac:dyDescent="0.25">
      <c r="C71" s="80"/>
      <c r="D71" s="37"/>
      <c r="E71" s="37"/>
      <c r="F71" s="37"/>
      <c r="G71" s="37"/>
      <c r="H71" s="37"/>
      <c r="I71" s="37"/>
      <c r="J71" s="38"/>
      <c r="K71" s="80"/>
      <c r="L71" s="37"/>
      <c r="M71" s="37"/>
      <c r="N71" s="37"/>
      <c r="O71" s="37"/>
      <c r="P71" s="37"/>
      <c r="Q71" s="37">
        <f>-S71</f>
        <v>60000</v>
      </c>
      <c r="R71" s="37"/>
      <c r="S71" s="38">
        <f>-SUM(S60:S69)</f>
        <v>-60000</v>
      </c>
    </row>
    <row r="72" spans="2:19" x14ac:dyDescent="0.25">
      <c r="B72" s="41" t="s">
        <v>30</v>
      </c>
      <c r="C72" s="42">
        <f t="shared" ref="C72:S72" si="7">+SUM(C59:C71)</f>
        <v>3000</v>
      </c>
      <c r="D72" s="43">
        <f t="shared" si="7"/>
        <v>50000</v>
      </c>
      <c r="E72" s="43">
        <f t="shared" si="7"/>
        <v>150000</v>
      </c>
      <c r="F72" s="43"/>
      <c r="G72" s="43">
        <f t="shared" si="7"/>
        <v>20000</v>
      </c>
      <c r="H72" s="43">
        <f t="shared" si="7"/>
        <v>180000</v>
      </c>
      <c r="I72" s="43">
        <f t="shared" si="7"/>
        <v>-6000</v>
      </c>
      <c r="J72" s="44">
        <f t="shared" si="7"/>
        <v>0</v>
      </c>
      <c r="K72" s="42">
        <f t="shared" si="7"/>
        <v>50000</v>
      </c>
      <c r="L72" s="43">
        <f t="shared" si="7"/>
        <v>15000</v>
      </c>
      <c r="M72" s="43">
        <f t="shared" si="7"/>
        <v>100000</v>
      </c>
      <c r="N72" s="43"/>
      <c r="O72" s="43"/>
      <c r="P72" s="43">
        <f t="shared" si="7"/>
        <v>100000</v>
      </c>
      <c r="Q72" s="43">
        <f t="shared" si="7"/>
        <v>132000</v>
      </c>
      <c r="R72" s="43">
        <v>0</v>
      </c>
      <c r="S72" s="44">
        <f t="shared" si="7"/>
        <v>0</v>
      </c>
    </row>
    <row r="74" spans="2:19" x14ac:dyDescent="0.25">
      <c r="C74" s="33" t="s">
        <v>17</v>
      </c>
      <c r="D74" s="33">
        <f>SUM(C72:J72)</f>
        <v>397000</v>
      </c>
    </row>
    <row r="75" spans="2:19" x14ac:dyDescent="0.25">
      <c r="C75" s="33" t="s">
        <v>32</v>
      </c>
      <c r="D75" s="33">
        <f>SUM(K72:S72)</f>
        <v>397000</v>
      </c>
    </row>
    <row r="76" spans="2:19" x14ac:dyDescent="0.25">
      <c r="D76" s="41" t="str">
        <f>IF(D74=D75,"OK","PROBL")</f>
        <v>OK</v>
      </c>
      <c r="E76" s="41"/>
      <c r="F76" s="41"/>
    </row>
    <row r="78" spans="2:19" ht="15.75" x14ac:dyDescent="0.25">
      <c r="C78" s="137" t="s">
        <v>162</v>
      </c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9"/>
    </row>
    <row r="79" spans="2:19" x14ac:dyDescent="0.25">
      <c r="C79" s="140" t="s">
        <v>17</v>
      </c>
      <c r="D79" s="141"/>
      <c r="E79" s="141"/>
      <c r="F79" s="141"/>
      <c r="G79" s="141"/>
      <c r="H79" s="141"/>
      <c r="I79" s="141"/>
      <c r="J79" s="142"/>
      <c r="K79" s="140" t="s">
        <v>27</v>
      </c>
      <c r="L79" s="141"/>
      <c r="M79" s="141"/>
      <c r="N79" s="141"/>
      <c r="O79" s="141"/>
      <c r="P79" s="141"/>
      <c r="Q79" s="141"/>
      <c r="R79" s="141"/>
      <c r="S79" s="142"/>
    </row>
    <row r="80" spans="2:19" ht="36" x14ac:dyDescent="0.25">
      <c r="B80" s="49"/>
      <c r="C80" s="50" t="s">
        <v>28</v>
      </c>
      <c r="D80" s="51" t="s">
        <v>138</v>
      </c>
      <c r="E80" s="51" t="s">
        <v>34</v>
      </c>
      <c r="F80" s="51"/>
      <c r="G80" s="51" t="s">
        <v>33</v>
      </c>
      <c r="H80" s="51" t="s">
        <v>141</v>
      </c>
      <c r="I80" s="51" t="s">
        <v>147</v>
      </c>
      <c r="J80" s="52"/>
      <c r="K80" s="50" t="s">
        <v>35</v>
      </c>
      <c r="L80" s="51" t="s">
        <v>151</v>
      </c>
      <c r="M80" s="51" t="s">
        <v>36</v>
      </c>
      <c r="N80" s="51"/>
      <c r="O80" s="51"/>
      <c r="P80" s="51" t="s">
        <v>31</v>
      </c>
      <c r="Q80" s="51" t="s">
        <v>139</v>
      </c>
      <c r="R80" s="51" t="s">
        <v>170</v>
      </c>
      <c r="S80" s="52" t="s">
        <v>137</v>
      </c>
    </row>
    <row r="81" spans="2:19" x14ac:dyDescent="0.25">
      <c r="B81" s="45" t="s">
        <v>29</v>
      </c>
      <c r="C81" s="119">
        <f>+C72</f>
        <v>3000</v>
      </c>
      <c r="D81" s="120">
        <f t="shared" ref="D81:H81" si="8">+D72</f>
        <v>50000</v>
      </c>
      <c r="E81" s="120">
        <f t="shared" si="8"/>
        <v>150000</v>
      </c>
      <c r="F81" s="120"/>
      <c r="G81" s="120">
        <f t="shared" si="8"/>
        <v>20000</v>
      </c>
      <c r="H81" s="120">
        <f t="shared" si="8"/>
        <v>180000</v>
      </c>
      <c r="I81" s="120">
        <f>+I72</f>
        <v>-6000</v>
      </c>
      <c r="J81" s="121">
        <f t="shared" ref="J81:K81" si="9">+J72</f>
        <v>0</v>
      </c>
      <c r="K81" s="119">
        <f t="shared" si="9"/>
        <v>50000</v>
      </c>
      <c r="L81" s="120">
        <f t="shared" ref="L81:S81" si="10">+L72</f>
        <v>15000</v>
      </c>
      <c r="M81" s="120">
        <f t="shared" si="10"/>
        <v>100000</v>
      </c>
      <c r="N81" s="120"/>
      <c r="O81" s="120"/>
      <c r="P81" s="120">
        <f t="shared" si="10"/>
        <v>100000</v>
      </c>
      <c r="Q81" s="120">
        <f t="shared" si="10"/>
        <v>132000</v>
      </c>
      <c r="R81" s="120">
        <v>0</v>
      </c>
      <c r="S81" s="121">
        <f t="shared" si="10"/>
        <v>0</v>
      </c>
    </row>
    <row r="82" spans="2:19" x14ac:dyDescent="0.25">
      <c r="B82" s="81">
        <v>1</v>
      </c>
      <c r="C82" s="110">
        <f>-D82</f>
        <v>50000</v>
      </c>
      <c r="D82" s="111">
        <f>-50000</f>
        <v>-50000</v>
      </c>
      <c r="E82" s="111"/>
      <c r="F82" s="111"/>
      <c r="G82" s="111"/>
      <c r="H82" s="111"/>
      <c r="I82" s="111"/>
      <c r="J82" s="112"/>
      <c r="K82" s="111"/>
      <c r="L82" s="111"/>
      <c r="M82" s="111"/>
      <c r="N82" s="111"/>
      <c r="O82" s="111"/>
      <c r="P82" s="111"/>
      <c r="Q82" s="111"/>
      <c r="R82" s="111"/>
      <c r="S82" s="112"/>
    </row>
    <row r="83" spans="2:19" x14ac:dyDescent="0.25">
      <c r="B83" s="135">
        <v>2</v>
      </c>
      <c r="C83" s="113">
        <v>200000</v>
      </c>
      <c r="D83" s="114">
        <v>50000</v>
      </c>
      <c r="E83" s="114"/>
      <c r="F83" s="114"/>
      <c r="G83" s="114"/>
      <c r="H83" s="114"/>
      <c r="I83" s="114"/>
      <c r="J83" s="115"/>
      <c r="K83" s="114"/>
      <c r="L83" s="114"/>
      <c r="M83" s="114"/>
      <c r="N83" s="114"/>
      <c r="O83" s="114"/>
      <c r="P83" s="114"/>
      <c r="Q83" s="114"/>
      <c r="R83" s="114"/>
      <c r="S83" s="115">
        <v>250000</v>
      </c>
    </row>
    <row r="84" spans="2:19" x14ac:dyDescent="0.25">
      <c r="B84" s="136"/>
      <c r="C84" s="116"/>
      <c r="D84" s="117"/>
      <c r="E84" s="117">
        <v>-150000</v>
      </c>
      <c r="F84" s="117"/>
      <c r="G84" s="117"/>
      <c r="H84" s="117"/>
      <c r="I84" s="117"/>
      <c r="J84" s="118"/>
      <c r="K84" s="117"/>
      <c r="L84" s="117"/>
      <c r="M84" s="117"/>
      <c r="N84" s="117"/>
      <c r="O84" s="117"/>
      <c r="P84" s="117"/>
      <c r="Q84" s="117"/>
      <c r="R84" s="117"/>
      <c r="S84" s="118">
        <f>E84</f>
        <v>-150000</v>
      </c>
    </row>
    <row r="85" spans="2:19" x14ac:dyDescent="0.25">
      <c r="B85" s="81">
        <v>3</v>
      </c>
      <c r="C85" s="110">
        <v>-65000</v>
      </c>
      <c r="D85" s="111"/>
      <c r="E85" s="111"/>
      <c r="F85" s="111"/>
      <c r="G85" s="111"/>
      <c r="H85" s="111"/>
      <c r="I85" s="111"/>
      <c r="J85" s="112"/>
      <c r="K85" s="111">
        <v>-50000</v>
      </c>
      <c r="L85" s="111">
        <v>-15000</v>
      </c>
      <c r="M85" s="111"/>
      <c r="N85" s="111"/>
      <c r="O85" s="111"/>
      <c r="P85" s="111"/>
      <c r="Q85" s="111"/>
      <c r="R85" s="111"/>
      <c r="S85" s="112"/>
    </row>
    <row r="86" spans="2:19" x14ac:dyDescent="0.25">
      <c r="B86" s="135">
        <v>4</v>
      </c>
      <c r="C86" s="113"/>
      <c r="D86" s="114"/>
      <c r="E86" s="114"/>
      <c r="F86" s="114"/>
      <c r="G86" s="114"/>
      <c r="H86" s="114"/>
      <c r="I86" s="114"/>
      <c r="J86" s="115"/>
      <c r="K86" s="114"/>
      <c r="L86" s="114"/>
      <c r="M86" s="114">
        <v>2000</v>
      </c>
      <c r="N86" s="114"/>
      <c r="O86" s="114"/>
      <c r="P86" s="114"/>
      <c r="Q86" s="114"/>
      <c r="R86" s="114"/>
      <c r="S86" s="115">
        <f>-M86</f>
        <v>-2000</v>
      </c>
    </row>
    <row r="87" spans="2:19" x14ac:dyDescent="0.25">
      <c r="B87" s="136"/>
      <c r="C87" s="116">
        <f>M87</f>
        <v>-2000</v>
      </c>
      <c r="D87" s="117"/>
      <c r="E87" s="117"/>
      <c r="F87" s="117"/>
      <c r="G87" s="117"/>
      <c r="H87" s="117"/>
      <c r="I87" s="117"/>
      <c r="J87" s="118"/>
      <c r="K87" s="117"/>
      <c r="L87" s="117"/>
      <c r="M87" s="117">
        <v>-2000</v>
      </c>
      <c r="N87" s="117"/>
      <c r="O87" s="117"/>
      <c r="P87" s="117"/>
      <c r="Q87" s="117"/>
      <c r="R87" s="117"/>
      <c r="S87" s="118"/>
    </row>
    <row r="88" spans="2:19" x14ac:dyDescent="0.25">
      <c r="B88" s="81">
        <v>5</v>
      </c>
      <c r="C88" s="110">
        <v>-50000</v>
      </c>
      <c r="D88" s="111"/>
      <c r="E88" s="111">
        <v>200000</v>
      </c>
      <c r="F88" s="111"/>
      <c r="G88" s="111"/>
      <c r="H88" s="111"/>
      <c r="I88" s="111"/>
      <c r="J88" s="112"/>
      <c r="K88" s="111">
        <v>150000</v>
      </c>
      <c r="L88" s="111"/>
      <c r="M88" s="111"/>
      <c r="N88" s="111"/>
      <c r="O88" s="111"/>
      <c r="P88" s="111"/>
      <c r="Q88" s="111"/>
      <c r="R88" s="111"/>
      <c r="S88" s="112"/>
    </row>
    <row r="89" spans="2:19" x14ac:dyDescent="0.25">
      <c r="B89" s="81">
        <v>6</v>
      </c>
      <c r="C89" s="110">
        <v>-100000</v>
      </c>
      <c r="D89" s="111"/>
      <c r="E89" s="111"/>
      <c r="F89" s="111"/>
      <c r="G89" s="111"/>
      <c r="H89" s="111"/>
      <c r="I89" s="111"/>
      <c r="J89" s="112"/>
      <c r="K89" s="111"/>
      <c r="L89" s="111"/>
      <c r="M89" s="111">
        <f>C89</f>
        <v>-100000</v>
      </c>
      <c r="N89" s="111"/>
      <c r="O89" s="111"/>
      <c r="P89" s="111"/>
      <c r="Q89" s="111"/>
      <c r="R89" s="111"/>
      <c r="S89" s="112"/>
    </row>
    <row r="90" spans="2:19" x14ac:dyDescent="0.25">
      <c r="B90" s="81">
        <v>7</v>
      </c>
      <c r="C90" s="110"/>
      <c r="D90" s="111"/>
      <c r="E90" s="111"/>
      <c r="F90" s="111"/>
      <c r="G90" s="111"/>
      <c r="H90" s="111"/>
      <c r="I90" s="111">
        <f>-180000/60</f>
        <v>-3000</v>
      </c>
      <c r="J90" s="112"/>
      <c r="K90" s="111"/>
      <c r="L90" s="111"/>
      <c r="M90" s="111"/>
      <c r="N90" s="111"/>
      <c r="O90" s="111"/>
      <c r="P90" s="111"/>
      <c r="Q90" s="111"/>
      <c r="R90" s="111"/>
      <c r="S90" s="112">
        <f>I90</f>
        <v>-3000</v>
      </c>
    </row>
    <row r="91" spans="2:19" x14ac:dyDescent="0.25">
      <c r="B91" s="81">
        <v>8</v>
      </c>
      <c r="C91" s="110"/>
      <c r="D91" s="111"/>
      <c r="E91" s="111"/>
      <c r="F91" s="111"/>
      <c r="G91" s="111"/>
      <c r="H91" s="111"/>
      <c r="I91" s="111"/>
      <c r="J91" s="112"/>
      <c r="K91" s="111"/>
      <c r="L91" s="111">
        <v>10000</v>
      </c>
      <c r="M91" s="111"/>
      <c r="N91" s="111"/>
      <c r="O91" s="111"/>
      <c r="P91" s="111"/>
      <c r="Q91" s="111"/>
      <c r="R91" s="111"/>
      <c r="S91" s="112">
        <f>-L91</f>
        <v>-10000</v>
      </c>
    </row>
    <row r="92" spans="2:19" x14ac:dyDescent="0.25">
      <c r="B92" s="79">
        <v>9</v>
      </c>
      <c r="C92" s="113"/>
      <c r="D92" s="114"/>
      <c r="E92" s="114"/>
      <c r="F92" s="114"/>
      <c r="G92" s="114"/>
      <c r="H92" s="114"/>
      <c r="I92" s="114"/>
      <c r="J92" s="115"/>
      <c r="K92" s="114"/>
      <c r="L92" s="114">
        <v>5000</v>
      </c>
      <c r="M92" s="114"/>
      <c r="N92" s="114"/>
      <c r="O92" s="114"/>
      <c r="P92" s="114"/>
      <c r="Q92" s="114"/>
      <c r="R92" s="114"/>
      <c r="S92" s="115">
        <f>-L92</f>
        <v>-5000</v>
      </c>
    </row>
    <row r="93" spans="2:19" x14ac:dyDescent="0.25">
      <c r="B93" s="81" t="s">
        <v>164</v>
      </c>
      <c r="C93" s="110"/>
      <c r="D93" s="111"/>
      <c r="E93" s="111"/>
      <c r="F93" s="111"/>
      <c r="G93" s="111"/>
      <c r="H93" s="111"/>
      <c r="I93" s="111"/>
      <c r="J93" s="112"/>
      <c r="K93" s="110"/>
      <c r="L93" s="111"/>
      <c r="M93" s="111"/>
      <c r="N93" s="111"/>
      <c r="O93" s="111"/>
      <c r="P93" s="111"/>
      <c r="Q93" s="111">
        <f>-S93</f>
        <v>80000</v>
      </c>
      <c r="R93" s="111"/>
      <c r="S93" s="112">
        <f>-SUM(S81:S92)</f>
        <v>-80000</v>
      </c>
    </row>
    <row r="94" spans="2:19" x14ac:dyDescent="0.25">
      <c r="B94" s="41" t="s">
        <v>30</v>
      </c>
      <c r="C94" s="42">
        <f>+SUM(C81:C93)</f>
        <v>36000</v>
      </c>
      <c r="D94" s="43">
        <f>+SUM(D81:D93)</f>
        <v>50000</v>
      </c>
      <c r="E94" s="43">
        <f>+SUM(E81:E93)</f>
        <v>200000</v>
      </c>
      <c r="F94" s="43"/>
      <c r="G94" s="43">
        <f t="shared" ref="G94:S94" si="11">+SUM(G81:G93)</f>
        <v>20000</v>
      </c>
      <c r="H94" s="43">
        <f t="shared" si="11"/>
        <v>180000</v>
      </c>
      <c r="I94" s="43">
        <f t="shared" si="11"/>
        <v>-9000</v>
      </c>
      <c r="J94" s="44">
        <f t="shared" si="11"/>
        <v>0</v>
      </c>
      <c r="K94" s="42">
        <f t="shared" si="11"/>
        <v>150000</v>
      </c>
      <c r="L94" s="43">
        <f t="shared" si="11"/>
        <v>15000</v>
      </c>
      <c r="M94" s="43">
        <f t="shared" si="11"/>
        <v>0</v>
      </c>
      <c r="N94" s="43"/>
      <c r="O94" s="43"/>
      <c r="P94" s="43">
        <f t="shared" si="11"/>
        <v>100000</v>
      </c>
      <c r="Q94" s="43">
        <f t="shared" si="11"/>
        <v>212000</v>
      </c>
      <c r="R94" s="43">
        <v>0</v>
      </c>
      <c r="S94" s="44">
        <f t="shared" si="11"/>
        <v>0</v>
      </c>
    </row>
    <row r="96" spans="2:19" x14ac:dyDescent="0.25">
      <c r="C96" s="33" t="s">
        <v>17</v>
      </c>
      <c r="D96" s="33">
        <f>SUM(C94:J94)</f>
        <v>477000</v>
      </c>
    </row>
    <row r="97" spans="2:19" x14ac:dyDescent="0.25">
      <c r="C97" s="33" t="s">
        <v>32</v>
      </c>
      <c r="D97" s="33">
        <f>SUM(K94:S94)</f>
        <v>477000</v>
      </c>
    </row>
    <row r="98" spans="2:19" x14ac:dyDescent="0.25">
      <c r="D98" s="41" t="str">
        <f>IF(D96=D97,"OK","PROBL")</f>
        <v>OK</v>
      </c>
      <c r="E98" s="41"/>
      <c r="F98" s="41"/>
    </row>
    <row r="100" spans="2:19" ht="15.75" x14ac:dyDescent="0.25">
      <c r="C100" s="137" t="s">
        <v>165</v>
      </c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9"/>
    </row>
    <row r="101" spans="2:19" x14ac:dyDescent="0.25">
      <c r="C101" s="140" t="s">
        <v>17</v>
      </c>
      <c r="D101" s="141"/>
      <c r="E101" s="141"/>
      <c r="F101" s="141"/>
      <c r="G101" s="141"/>
      <c r="H101" s="141"/>
      <c r="I101" s="141"/>
      <c r="J101" s="142"/>
      <c r="K101" s="140" t="s">
        <v>27</v>
      </c>
      <c r="L101" s="141"/>
      <c r="M101" s="141"/>
      <c r="N101" s="141"/>
      <c r="O101" s="141"/>
      <c r="P101" s="141"/>
      <c r="Q101" s="141"/>
      <c r="R101" s="141"/>
      <c r="S101" s="142"/>
    </row>
    <row r="102" spans="2:19" ht="36" x14ac:dyDescent="0.25">
      <c r="B102" s="49"/>
      <c r="C102" s="50" t="s">
        <v>28</v>
      </c>
      <c r="D102" s="51" t="s">
        <v>138</v>
      </c>
      <c r="E102" s="51" t="s">
        <v>34</v>
      </c>
      <c r="F102" s="51"/>
      <c r="G102" s="51" t="s">
        <v>33</v>
      </c>
      <c r="H102" s="51" t="s">
        <v>141</v>
      </c>
      <c r="I102" s="51" t="s">
        <v>147</v>
      </c>
      <c r="J102" s="52"/>
      <c r="K102" s="50" t="s">
        <v>35</v>
      </c>
      <c r="L102" s="51" t="s">
        <v>151</v>
      </c>
      <c r="M102" s="51" t="s">
        <v>36</v>
      </c>
      <c r="N102" s="51"/>
      <c r="O102" s="51"/>
      <c r="P102" s="51" t="s">
        <v>31</v>
      </c>
      <c r="Q102" s="51" t="s">
        <v>139</v>
      </c>
      <c r="R102" s="51"/>
      <c r="S102" s="52" t="s">
        <v>137</v>
      </c>
    </row>
    <row r="103" spans="2:19" x14ac:dyDescent="0.25">
      <c r="B103" s="45" t="s">
        <v>29</v>
      </c>
      <c r="C103" s="119">
        <f>+C94</f>
        <v>36000</v>
      </c>
      <c r="D103" s="120">
        <f t="shared" ref="D103:H103" si="12">+D94</f>
        <v>50000</v>
      </c>
      <c r="E103" s="120">
        <f t="shared" si="12"/>
        <v>200000</v>
      </c>
      <c r="F103" s="120"/>
      <c r="G103" s="120">
        <f t="shared" si="12"/>
        <v>20000</v>
      </c>
      <c r="H103" s="120">
        <f t="shared" si="12"/>
        <v>180000</v>
      </c>
      <c r="I103" s="120">
        <f>+I94</f>
        <v>-9000</v>
      </c>
      <c r="J103" s="121">
        <f t="shared" ref="J103:S103" si="13">+J94</f>
        <v>0</v>
      </c>
      <c r="K103" s="119">
        <f t="shared" si="13"/>
        <v>150000</v>
      </c>
      <c r="L103" s="120">
        <f t="shared" si="13"/>
        <v>15000</v>
      </c>
      <c r="M103" s="120">
        <f t="shared" si="13"/>
        <v>0</v>
      </c>
      <c r="N103" s="120"/>
      <c r="O103" s="120"/>
      <c r="P103" s="120">
        <f t="shared" si="13"/>
        <v>100000</v>
      </c>
      <c r="Q103" s="120">
        <f t="shared" si="13"/>
        <v>212000</v>
      </c>
      <c r="R103" s="120">
        <v>0</v>
      </c>
      <c r="S103" s="121">
        <f t="shared" si="13"/>
        <v>0</v>
      </c>
    </row>
    <row r="104" spans="2:19" x14ac:dyDescent="0.25">
      <c r="B104" s="81">
        <v>1</v>
      </c>
      <c r="C104" s="110">
        <f>-D104</f>
        <v>50000</v>
      </c>
      <c r="D104" s="111">
        <v>-50000</v>
      </c>
      <c r="E104" s="111"/>
      <c r="F104" s="111"/>
      <c r="G104" s="111"/>
      <c r="H104" s="111"/>
      <c r="I104" s="111"/>
      <c r="J104" s="112"/>
      <c r="K104" s="111"/>
      <c r="L104" s="111"/>
      <c r="M104" s="111"/>
      <c r="N104" s="111"/>
      <c r="O104" s="111"/>
      <c r="P104" s="111"/>
      <c r="Q104" s="111"/>
      <c r="R104" s="111"/>
      <c r="S104" s="112"/>
    </row>
    <row r="105" spans="2:19" x14ac:dyDescent="0.25">
      <c r="B105" s="135">
        <v>2</v>
      </c>
      <c r="C105" s="113">
        <v>200000</v>
      </c>
      <c r="D105" s="114">
        <v>100000</v>
      </c>
      <c r="E105" s="114"/>
      <c r="F105" s="114"/>
      <c r="G105" s="114"/>
      <c r="H105" s="114"/>
      <c r="I105" s="114"/>
      <c r="J105" s="115"/>
      <c r="K105" s="114"/>
      <c r="L105" s="114"/>
      <c r="M105" s="114"/>
      <c r="N105" s="114"/>
      <c r="O105" s="114"/>
      <c r="P105" s="114"/>
      <c r="Q105" s="114"/>
      <c r="R105" s="114"/>
      <c r="S105" s="115">
        <v>300000</v>
      </c>
    </row>
    <row r="106" spans="2:19" x14ac:dyDescent="0.25">
      <c r="B106" s="136"/>
      <c r="C106" s="116"/>
      <c r="D106" s="117"/>
      <c r="E106" s="117">
        <f>-E103*0.75</f>
        <v>-150000</v>
      </c>
      <c r="F106" s="117"/>
      <c r="G106" s="117"/>
      <c r="H106" s="117"/>
      <c r="I106" s="117"/>
      <c r="J106" s="118"/>
      <c r="K106" s="117"/>
      <c r="L106" s="117"/>
      <c r="M106" s="117"/>
      <c r="N106" s="117"/>
      <c r="O106" s="117"/>
      <c r="P106" s="117"/>
      <c r="Q106" s="117"/>
      <c r="R106" s="117"/>
      <c r="S106" s="118">
        <f>E106</f>
        <v>-150000</v>
      </c>
    </row>
    <row r="107" spans="2:19" x14ac:dyDescent="0.25">
      <c r="B107" s="81">
        <f>B105+1</f>
        <v>3</v>
      </c>
      <c r="C107" s="110">
        <v>-100000</v>
      </c>
      <c r="D107" s="111"/>
      <c r="E107" s="111">
        <v>300000</v>
      </c>
      <c r="F107" s="111"/>
      <c r="G107" s="111"/>
      <c r="H107" s="111"/>
      <c r="I107" s="111"/>
      <c r="J107" s="112"/>
      <c r="K107" s="111">
        <v>200000</v>
      </c>
      <c r="L107" s="111"/>
      <c r="M107" s="111"/>
      <c r="N107" s="111"/>
      <c r="O107" s="111"/>
      <c r="P107" s="111"/>
      <c r="Q107" s="111"/>
      <c r="R107" s="111"/>
      <c r="S107" s="112"/>
    </row>
    <row r="108" spans="2:19" x14ac:dyDescent="0.25">
      <c r="B108" s="81">
        <v>4</v>
      </c>
      <c r="C108" s="113">
        <f>SUM(K108:L108)</f>
        <v>-165000</v>
      </c>
      <c r="D108" s="114"/>
      <c r="E108" s="114"/>
      <c r="F108" s="114"/>
      <c r="G108" s="114"/>
      <c r="H108" s="114"/>
      <c r="I108" s="114"/>
      <c r="J108" s="115"/>
      <c r="K108" s="114">
        <v>-150000</v>
      </c>
      <c r="L108" s="114">
        <v>-15000</v>
      </c>
      <c r="M108" s="114"/>
      <c r="N108" s="114"/>
      <c r="O108" s="114"/>
      <c r="P108" s="114"/>
      <c r="Q108" s="114"/>
      <c r="R108" s="114"/>
      <c r="S108" s="115"/>
    </row>
    <row r="109" spans="2:19" x14ac:dyDescent="0.25">
      <c r="B109" s="81">
        <v>5</v>
      </c>
      <c r="C109" s="113"/>
      <c r="D109" s="114"/>
      <c r="E109" s="114"/>
      <c r="F109" s="114"/>
      <c r="G109" s="114"/>
      <c r="H109" s="114"/>
      <c r="I109" s="114">
        <v>-3000</v>
      </c>
      <c r="J109" s="115"/>
      <c r="K109" s="114"/>
      <c r="L109" s="114"/>
      <c r="M109" s="114"/>
      <c r="N109" s="114"/>
      <c r="O109" s="114"/>
      <c r="P109" s="114"/>
      <c r="Q109" s="114"/>
      <c r="R109" s="114"/>
      <c r="S109" s="115">
        <f>I109</f>
        <v>-3000</v>
      </c>
    </row>
    <row r="110" spans="2:19" x14ac:dyDescent="0.25">
      <c r="B110" s="81">
        <v>6</v>
      </c>
      <c r="C110" s="110"/>
      <c r="D110" s="111"/>
      <c r="E110" s="111"/>
      <c r="F110" s="111"/>
      <c r="G110" s="111"/>
      <c r="H110" s="111"/>
      <c r="I110" s="111"/>
      <c r="J110" s="112"/>
      <c r="K110" s="111"/>
      <c r="L110" s="111">
        <f>-S110</f>
        <v>10000</v>
      </c>
      <c r="M110" s="111"/>
      <c r="N110" s="111"/>
      <c r="O110" s="111"/>
      <c r="P110" s="111"/>
      <c r="Q110" s="111"/>
      <c r="R110" s="111"/>
      <c r="S110" s="112">
        <v>-10000</v>
      </c>
    </row>
    <row r="111" spans="2:19" x14ac:dyDescent="0.25">
      <c r="B111" s="81">
        <v>7</v>
      </c>
      <c r="C111" s="110"/>
      <c r="D111" s="111"/>
      <c r="E111" s="111"/>
      <c r="F111" s="111"/>
      <c r="G111" s="111"/>
      <c r="H111" s="111"/>
      <c r="I111" s="111"/>
      <c r="J111" s="112"/>
      <c r="K111" s="111"/>
      <c r="L111" s="111">
        <f>-S111</f>
        <v>5000</v>
      </c>
      <c r="M111" s="111"/>
      <c r="N111" s="111"/>
      <c r="O111" s="111"/>
      <c r="P111" s="111"/>
      <c r="Q111" s="111"/>
      <c r="R111" s="111"/>
      <c r="S111" s="112">
        <v>-5000</v>
      </c>
    </row>
    <row r="112" spans="2:19" x14ac:dyDescent="0.25">
      <c r="B112" s="81">
        <v>8</v>
      </c>
      <c r="C112" s="110">
        <v>400000</v>
      </c>
      <c r="D112" s="111"/>
      <c r="E112" s="111"/>
      <c r="F112" s="111"/>
      <c r="G112" s="111"/>
      <c r="H112" s="111"/>
      <c r="I112" s="111"/>
      <c r="J112" s="112"/>
      <c r="K112" s="111"/>
      <c r="L112" s="111"/>
      <c r="M112" s="111">
        <f>C112</f>
        <v>400000</v>
      </c>
      <c r="N112" s="111"/>
      <c r="O112" s="111"/>
      <c r="P112" s="111"/>
      <c r="Q112" s="111"/>
      <c r="R112" s="111"/>
      <c r="S112" s="112"/>
    </row>
    <row r="113" spans="2:19" x14ac:dyDescent="0.25">
      <c r="B113" s="81">
        <v>9</v>
      </c>
      <c r="C113" s="110">
        <v>-360000</v>
      </c>
      <c r="D113" s="111"/>
      <c r="E113" s="111"/>
      <c r="F113" s="111"/>
      <c r="G113" s="111"/>
      <c r="H113" s="111">
        <f>-C113</f>
        <v>360000</v>
      </c>
      <c r="I113" s="111"/>
      <c r="J113" s="112"/>
      <c r="K113" s="111"/>
      <c r="L113" s="111"/>
      <c r="M113" s="111"/>
      <c r="N113" s="111"/>
      <c r="O113" s="111"/>
      <c r="P113" s="111"/>
      <c r="Q113" s="111"/>
      <c r="R113" s="111"/>
      <c r="S113" s="112"/>
    </row>
    <row r="114" spans="2:19" x14ac:dyDescent="0.25">
      <c r="B114" s="81" t="s">
        <v>164</v>
      </c>
      <c r="C114" s="110"/>
      <c r="D114" s="111"/>
      <c r="E114" s="111"/>
      <c r="F114" s="111"/>
      <c r="G114" s="111"/>
      <c r="H114" s="111"/>
      <c r="I114" s="111"/>
      <c r="J114" s="112"/>
      <c r="K114" s="110"/>
      <c r="L114" s="111"/>
      <c r="M114" s="111"/>
      <c r="N114" s="111"/>
      <c r="O114" s="111"/>
      <c r="P114" s="111"/>
      <c r="Q114" s="111">
        <f>-S114</f>
        <v>132000</v>
      </c>
      <c r="R114" s="111"/>
      <c r="S114" s="112">
        <f>-SUM(S104:S113)</f>
        <v>-132000</v>
      </c>
    </row>
    <row r="115" spans="2:19" x14ac:dyDescent="0.25">
      <c r="B115" s="41" t="s">
        <v>30</v>
      </c>
      <c r="C115" s="42">
        <f>+SUM(C103:C114)</f>
        <v>61000</v>
      </c>
      <c r="D115" s="43">
        <f>+SUM(D103:D114)</f>
        <v>100000</v>
      </c>
      <c r="E115" s="43">
        <f>+SUM(E103:E114)</f>
        <v>350000</v>
      </c>
      <c r="F115" s="43"/>
      <c r="G115" s="43">
        <f t="shared" ref="G115:S115" si="14">+SUM(G103:G114)</f>
        <v>20000</v>
      </c>
      <c r="H115" s="43">
        <f t="shared" si="14"/>
        <v>540000</v>
      </c>
      <c r="I115" s="43">
        <f t="shared" si="14"/>
        <v>-12000</v>
      </c>
      <c r="J115" s="44">
        <f t="shared" si="14"/>
        <v>0</v>
      </c>
      <c r="K115" s="42">
        <f t="shared" si="14"/>
        <v>200000</v>
      </c>
      <c r="L115" s="43">
        <f t="shared" si="14"/>
        <v>15000</v>
      </c>
      <c r="M115" s="43">
        <f t="shared" si="14"/>
        <v>400000</v>
      </c>
      <c r="N115" s="43"/>
      <c r="O115" s="43"/>
      <c r="P115" s="43">
        <f t="shared" si="14"/>
        <v>100000</v>
      </c>
      <c r="Q115" s="43">
        <f t="shared" si="14"/>
        <v>344000</v>
      </c>
      <c r="R115" s="43">
        <v>0</v>
      </c>
      <c r="S115" s="44">
        <f t="shared" si="14"/>
        <v>0</v>
      </c>
    </row>
    <row r="117" spans="2:19" x14ac:dyDescent="0.25">
      <c r="C117" s="33" t="s">
        <v>17</v>
      </c>
      <c r="D117" s="33">
        <f>SUM(C115:J115)</f>
        <v>1059000</v>
      </c>
    </row>
    <row r="118" spans="2:19" x14ac:dyDescent="0.25">
      <c r="C118" s="33" t="s">
        <v>32</v>
      </c>
      <c r="D118" s="33">
        <f>SUM(K115:S115)</f>
        <v>1059000</v>
      </c>
    </row>
    <row r="119" spans="2:19" x14ac:dyDescent="0.25">
      <c r="D119" s="41" t="str">
        <f>IF(D117=D118,"OK","PROBL")</f>
        <v>OK</v>
      </c>
      <c r="E119" s="41"/>
      <c r="F119" s="41"/>
    </row>
    <row r="121" spans="2:19" ht="15.75" x14ac:dyDescent="0.25">
      <c r="C121" s="137" t="s">
        <v>167</v>
      </c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9"/>
    </row>
    <row r="122" spans="2:19" x14ac:dyDescent="0.25">
      <c r="C122" s="140" t="s">
        <v>17</v>
      </c>
      <c r="D122" s="141"/>
      <c r="E122" s="141"/>
      <c r="F122" s="141"/>
      <c r="G122" s="141"/>
      <c r="H122" s="141"/>
      <c r="I122" s="141"/>
      <c r="J122" s="142"/>
      <c r="K122" s="140" t="s">
        <v>27</v>
      </c>
      <c r="L122" s="141"/>
      <c r="M122" s="141"/>
      <c r="N122" s="141"/>
      <c r="O122" s="141"/>
      <c r="P122" s="141"/>
      <c r="Q122" s="141"/>
      <c r="R122" s="141"/>
      <c r="S122" s="142"/>
    </row>
    <row r="123" spans="2:19" ht="36" x14ac:dyDescent="0.25">
      <c r="B123" s="49"/>
      <c r="C123" s="50" t="s">
        <v>28</v>
      </c>
      <c r="D123" s="51" t="s">
        <v>138</v>
      </c>
      <c r="E123" s="51" t="s">
        <v>34</v>
      </c>
      <c r="F123" s="51" t="s">
        <v>168</v>
      </c>
      <c r="G123" s="51" t="s">
        <v>33</v>
      </c>
      <c r="H123" s="51" t="s">
        <v>141</v>
      </c>
      <c r="I123" s="51" t="s">
        <v>147</v>
      </c>
      <c r="J123" s="52"/>
      <c r="K123" s="50" t="s">
        <v>35</v>
      </c>
      <c r="L123" s="51" t="s">
        <v>151</v>
      </c>
      <c r="M123" s="51" t="s">
        <v>36</v>
      </c>
      <c r="N123" s="51"/>
      <c r="O123" s="51"/>
      <c r="P123" s="51" t="s">
        <v>31</v>
      </c>
      <c r="Q123" s="51" t="s">
        <v>139</v>
      </c>
      <c r="R123" s="51"/>
      <c r="S123" s="52" t="s">
        <v>137</v>
      </c>
    </row>
    <row r="124" spans="2:19" x14ac:dyDescent="0.25">
      <c r="B124" s="45" t="s">
        <v>29</v>
      </c>
      <c r="C124" s="119">
        <f>+C115</f>
        <v>61000</v>
      </c>
      <c r="D124" s="120">
        <f t="shared" ref="D124:H124" si="15">+D115</f>
        <v>100000</v>
      </c>
      <c r="E124" s="120">
        <f t="shared" si="15"/>
        <v>350000</v>
      </c>
      <c r="F124" s="120">
        <f t="shared" si="15"/>
        <v>0</v>
      </c>
      <c r="G124" s="120">
        <f t="shared" si="15"/>
        <v>20000</v>
      </c>
      <c r="H124" s="120">
        <f t="shared" si="15"/>
        <v>540000</v>
      </c>
      <c r="I124" s="120">
        <f>+I115</f>
        <v>-12000</v>
      </c>
      <c r="J124" s="121">
        <f t="shared" ref="J124:S124" si="16">+J115</f>
        <v>0</v>
      </c>
      <c r="K124" s="119">
        <f t="shared" si="16"/>
        <v>200000</v>
      </c>
      <c r="L124" s="120">
        <f t="shared" si="16"/>
        <v>15000</v>
      </c>
      <c r="M124" s="120">
        <f t="shared" si="16"/>
        <v>400000</v>
      </c>
      <c r="N124" s="120"/>
      <c r="O124" s="120"/>
      <c r="P124" s="120">
        <f t="shared" si="16"/>
        <v>100000</v>
      </c>
      <c r="Q124" s="120">
        <f t="shared" si="16"/>
        <v>344000</v>
      </c>
      <c r="R124" s="120">
        <v>0</v>
      </c>
      <c r="S124" s="121">
        <f t="shared" si="16"/>
        <v>0</v>
      </c>
    </row>
    <row r="125" spans="2:19" x14ac:dyDescent="0.25">
      <c r="B125" s="81">
        <v>1</v>
      </c>
      <c r="C125" s="110">
        <f>-D125</f>
        <v>100000</v>
      </c>
      <c r="D125" s="111">
        <v>-100000</v>
      </c>
      <c r="E125" s="111"/>
      <c r="F125" s="111"/>
      <c r="G125" s="111"/>
      <c r="H125" s="111"/>
      <c r="I125" s="111"/>
      <c r="J125" s="112"/>
      <c r="K125" s="111"/>
      <c r="L125" s="111"/>
      <c r="M125" s="111"/>
      <c r="N125" s="111"/>
      <c r="O125" s="111"/>
      <c r="P125" s="111"/>
      <c r="Q125" s="111"/>
      <c r="R125" s="111"/>
      <c r="S125" s="112"/>
    </row>
    <row r="126" spans="2:19" x14ac:dyDescent="0.25">
      <c r="B126" s="135">
        <v>2</v>
      </c>
      <c r="C126" s="113">
        <f>470000-80000</f>
        <v>390000</v>
      </c>
      <c r="D126" s="114">
        <v>80000</v>
      </c>
      <c r="E126" s="114"/>
      <c r="F126" s="114"/>
      <c r="G126" s="114"/>
      <c r="H126" s="114"/>
      <c r="I126" s="114"/>
      <c r="J126" s="115"/>
      <c r="K126" s="114"/>
      <c r="L126" s="114"/>
      <c r="M126" s="114"/>
      <c r="N126" s="114"/>
      <c r="O126" s="114"/>
      <c r="P126" s="114"/>
      <c r="Q126" s="114"/>
      <c r="R126" s="114"/>
      <c r="S126" s="115">
        <f>SUM(C126:D126)</f>
        <v>470000</v>
      </c>
    </row>
    <row r="127" spans="2:19" x14ac:dyDescent="0.25">
      <c r="B127" s="136"/>
      <c r="C127" s="116"/>
      <c r="D127" s="117"/>
      <c r="E127" s="117">
        <v>-350000</v>
      </c>
      <c r="F127" s="117"/>
      <c r="G127" s="117"/>
      <c r="H127" s="117"/>
      <c r="I127" s="117"/>
      <c r="J127" s="118"/>
      <c r="K127" s="117"/>
      <c r="L127" s="117"/>
      <c r="M127" s="117"/>
      <c r="N127" s="117"/>
      <c r="O127" s="117"/>
      <c r="P127" s="117"/>
      <c r="Q127" s="117"/>
      <c r="R127" s="117"/>
      <c r="S127" s="118">
        <f>E127</f>
        <v>-350000</v>
      </c>
    </row>
    <row r="128" spans="2:19" x14ac:dyDescent="0.25">
      <c r="B128" s="81">
        <f>B126+1</f>
        <v>3</v>
      </c>
      <c r="C128" s="110">
        <f>SUM(K128:L128)</f>
        <v>-215000</v>
      </c>
      <c r="D128" s="111"/>
      <c r="E128" s="111"/>
      <c r="F128" s="111"/>
      <c r="G128" s="111"/>
      <c r="H128" s="111"/>
      <c r="I128" s="111"/>
      <c r="J128" s="112"/>
      <c r="K128" s="111">
        <v>-200000</v>
      </c>
      <c r="L128" s="111">
        <v>-15000</v>
      </c>
      <c r="M128" s="111"/>
      <c r="N128" s="111"/>
      <c r="O128" s="111"/>
      <c r="P128" s="111"/>
      <c r="Q128" s="111"/>
      <c r="R128" s="111"/>
      <c r="S128" s="112"/>
    </row>
    <row r="129" spans="2:19" x14ac:dyDescent="0.25">
      <c r="B129" s="81">
        <f>B128+1</f>
        <v>4</v>
      </c>
      <c r="C129" s="113">
        <f>-330000+150000</f>
        <v>-180000</v>
      </c>
      <c r="D129" s="114"/>
      <c r="E129" s="114">
        <v>330000</v>
      </c>
      <c r="F129" s="114"/>
      <c r="G129" s="114"/>
      <c r="H129" s="114"/>
      <c r="I129" s="114"/>
      <c r="J129" s="115"/>
      <c r="K129" s="114">
        <v>150000</v>
      </c>
      <c r="L129" s="114"/>
      <c r="M129" s="114"/>
      <c r="N129" s="114"/>
      <c r="O129" s="114"/>
      <c r="P129" s="114"/>
      <c r="Q129" s="114"/>
      <c r="R129" s="114"/>
      <c r="S129" s="115"/>
    </row>
    <row r="130" spans="2:19" x14ac:dyDescent="0.25">
      <c r="B130" s="81">
        <f t="shared" ref="B130:B136" si="17">B129+1</f>
        <v>5</v>
      </c>
      <c r="C130" s="113"/>
      <c r="D130" s="114"/>
      <c r="E130" s="114"/>
      <c r="F130" s="114"/>
      <c r="G130" s="114"/>
      <c r="H130" s="114"/>
      <c r="I130" s="114">
        <f>-540000/60</f>
        <v>-9000</v>
      </c>
      <c r="J130" s="115"/>
      <c r="K130" s="114"/>
      <c r="L130" s="114"/>
      <c r="M130" s="114"/>
      <c r="N130" s="114"/>
      <c r="O130" s="114"/>
      <c r="P130" s="114"/>
      <c r="Q130" s="114"/>
      <c r="R130" s="114"/>
      <c r="S130" s="115">
        <f>I130</f>
        <v>-9000</v>
      </c>
    </row>
    <row r="131" spans="2:19" x14ac:dyDescent="0.25">
      <c r="B131" s="81">
        <f t="shared" si="17"/>
        <v>6</v>
      </c>
      <c r="C131" s="110"/>
      <c r="D131" s="111"/>
      <c r="E131" s="111"/>
      <c r="F131" s="111"/>
      <c r="G131" s="111"/>
      <c r="H131" s="111"/>
      <c r="I131" s="111"/>
      <c r="J131" s="112"/>
      <c r="K131" s="111"/>
      <c r="L131" s="111">
        <f>-S131</f>
        <v>10000</v>
      </c>
      <c r="M131" s="111"/>
      <c r="N131" s="111"/>
      <c r="O131" s="111"/>
      <c r="P131" s="111"/>
      <c r="Q131" s="111"/>
      <c r="R131" s="111"/>
      <c r="S131" s="112">
        <v>-10000</v>
      </c>
    </row>
    <row r="132" spans="2:19" x14ac:dyDescent="0.25">
      <c r="B132" s="81">
        <f t="shared" si="17"/>
        <v>7</v>
      </c>
      <c r="C132" s="110"/>
      <c r="D132" s="111"/>
      <c r="E132" s="111"/>
      <c r="F132" s="111"/>
      <c r="G132" s="111"/>
      <c r="H132" s="111"/>
      <c r="I132" s="111"/>
      <c r="J132" s="112"/>
      <c r="K132" s="111"/>
      <c r="L132" s="111">
        <f>-S132</f>
        <v>5000</v>
      </c>
      <c r="M132" s="111"/>
      <c r="N132" s="111"/>
      <c r="O132" s="111"/>
      <c r="P132" s="111"/>
      <c r="Q132" s="111"/>
      <c r="R132" s="111"/>
      <c r="S132" s="112">
        <v>-5000</v>
      </c>
    </row>
    <row r="133" spans="2:19" x14ac:dyDescent="0.25">
      <c r="B133" s="81">
        <f t="shared" si="17"/>
        <v>8</v>
      </c>
      <c r="C133" s="110">
        <f>S133</f>
        <v>-4000</v>
      </c>
      <c r="D133" s="111"/>
      <c r="E133" s="111"/>
      <c r="F133" s="111"/>
      <c r="G133" s="111"/>
      <c r="H133" s="111"/>
      <c r="I133" s="111"/>
      <c r="J133" s="112"/>
      <c r="K133" s="111"/>
      <c r="L133" s="111"/>
      <c r="M133" s="111"/>
      <c r="N133" s="111"/>
      <c r="O133" s="111"/>
      <c r="P133" s="111"/>
      <c r="Q133" s="111"/>
      <c r="R133" s="111"/>
      <c r="S133" s="112">
        <v>-4000</v>
      </c>
    </row>
    <row r="134" spans="2:19" x14ac:dyDescent="0.25">
      <c r="B134" s="81">
        <f t="shared" si="17"/>
        <v>9</v>
      </c>
      <c r="C134" s="110">
        <f>-F134</f>
        <v>-6000</v>
      </c>
      <c r="D134" s="111"/>
      <c r="E134" s="111"/>
      <c r="F134" s="111">
        <v>6000</v>
      </c>
      <c r="G134" s="111"/>
      <c r="H134" s="111"/>
      <c r="I134" s="111"/>
      <c r="J134" s="112"/>
      <c r="K134" s="111"/>
      <c r="L134" s="111"/>
      <c r="M134" s="111"/>
      <c r="N134" s="111"/>
      <c r="O134" s="111"/>
      <c r="P134" s="111"/>
      <c r="Q134" s="111"/>
      <c r="R134" s="111"/>
      <c r="S134" s="112"/>
    </row>
    <row r="135" spans="2:19" x14ac:dyDescent="0.25">
      <c r="B135" s="81">
        <f t="shared" si="17"/>
        <v>10</v>
      </c>
      <c r="C135" s="110">
        <v>-100000</v>
      </c>
      <c r="D135" s="111"/>
      <c r="E135" s="111"/>
      <c r="F135" s="111"/>
      <c r="G135" s="111"/>
      <c r="H135" s="111"/>
      <c r="I135" s="111"/>
      <c r="J135" s="112"/>
      <c r="K135" s="111"/>
      <c r="L135" s="111"/>
      <c r="M135" s="111">
        <f>C135</f>
        <v>-100000</v>
      </c>
      <c r="N135" s="111"/>
      <c r="O135" s="111"/>
      <c r="P135" s="111"/>
      <c r="Q135" s="111"/>
      <c r="R135" s="111"/>
      <c r="S135" s="112"/>
    </row>
    <row r="136" spans="2:19" x14ac:dyDescent="0.25">
      <c r="B136" s="81">
        <f t="shared" si="17"/>
        <v>11</v>
      </c>
      <c r="C136" s="110">
        <v>-10000</v>
      </c>
      <c r="D136" s="111"/>
      <c r="E136" s="111"/>
      <c r="F136" s="111"/>
      <c r="G136" s="111"/>
      <c r="H136" s="111"/>
      <c r="I136" s="111"/>
      <c r="J136" s="112"/>
      <c r="K136" s="111"/>
      <c r="L136" s="111"/>
      <c r="M136" s="111"/>
      <c r="N136" s="111"/>
      <c r="O136" s="111"/>
      <c r="P136" s="111"/>
      <c r="Q136" s="111">
        <f>C136</f>
        <v>-10000</v>
      </c>
      <c r="R136" s="111"/>
      <c r="S136" s="112"/>
    </row>
    <row r="137" spans="2:19" x14ac:dyDescent="0.25">
      <c r="B137" s="81" t="s">
        <v>164</v>
      </c>
      <c r="C137" s="110"/>
      <c r="D137" s="111"/>
      <c r="E137" s="111"/>
      <c r="F137" s="111"/>
      <c r="G137" s="111"/>
      <c r="H137" s="111"/>
      <c r="I137" s="111"/>
      <c r="J137" s="112"/>
      <c r="K137" s="110"/>
      <c r="L137" s="111"/>
      <c r="M137" s="111"/>
      <c r="N137" s="111"/>
      <c r="O137" s="111"/>
      <c r="P137" s="111"/>
      <c r="Q137" s="111">
        <f>-S137</f>
        <v>92000</v>
      </c>
      <c r="R137" s="111"/>
      <c r="S137" s="112">
        <f>-SUM(S125:S136)</f>
        <v>-92000</v>
      </c>
    </row>
    <row r="138" spans="2:19" x14ac:dyDescent="0.25">
      <c r="B138" s="41" t="s">
        <v>30</v>
      </c>
      <c r="C138" s="42">
        <f t="shared" ref="C138:S138" si="18">+SUM(C124:C137)</f>
        <v>36000</v>
      </c>
      <c r="D138" s="43">
        <f t="shared" si="18"/>
        <v>80000</v>
      </c>
      <c r="E138" s="43">
        <f t="shared" si="18"/>
        <v>330000</v>
      </c>
      <c r="F138" s="43">
        <f t="shared" si="18"/>
        <v>6000</v>
      </c>
      <c r="G138" s="43">
        <f t="shared" si="18"/>
        <v>20000</v>
      </c>
      <c r="H138" s="43">
        <f t="shared" si="18"/>
        <v>540000</v>
      </c>
      <c r="I138" s="43">
        <f t="shared" si="18"/>
        <v>-21000</v>
      </c>
      <c r="J138" s="44">
        <f t="shared" si="18"/>
        <v>0</v>
      </c>
      <c r="K138" s="42">
        <f t="shared" si="18"/>
        <v>150000</v>
      </c>
      <c r="L138" s="43">
        <f t="shared" si="18"/>
        <v>15000</v>
      </c>
      <c r="M138" s="43">
        <f t="shared" si="18"/>
        <v>300000</v>
      </c>
      <c r="N138" s="43"/>
      <c r="O138" s="43"/>
      <c r="P138" s="43">
        <f t="shared" si="18"/>
        <v>100000</v>
      </c>
      <c r="Q138" s="43">
        <f t="shared" si="18"/>
        <v>426000</v>
      </c>
      <c r="R138" s="43">
        <v>0</v>
      </c>
      <c r="S138" s="44">
        <f t="shared" si="18"/>
        <v>0</v>
      </c>
    </row>
    <row r="140" spans="2:19" x14ac:dyDescent="0.25">
      <c r="C140" s="33" t="s">
        <v>17</v>
      </c>
      <c r="D140" s="33">
        <f>SUM(C138:J138)</f>
        <v>991000</v>
      </c>
    </row>
    <row r="141" spans="2:19" x14ac:dyDescent="0.25">
      <c r="C141" s="33" t="s">
        <v>32</v>
      </c>
      <c r="D141" s="33">
        <f>SUM(K138:S138)</f>
        <v>991000</v>
      </c>
    </row>
    <row r="142" spans="2:19" x14ac:dyDescent="0.25">
      <c r="D142" s="41" t="str">
        <f>IF(D140=D141,"OK","PROBL")</f>
        <v>OK</v>
      </c>
      <c r="E142" s="41"/>
      <c r="F142" s="41"/>
    </row>
    <row r="144" spans="2:19" ht="15.75" x14ac:dyDescent="0.25">
      <c r="C144" s="137" t="s">
        <v>169</v>
      </c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9"/>
    </row>
    <row r="145" spans="2:19" x14ac:dyDescent="0.25">
      <c r="C145" s="140" t="s">
        <v>17</v>
      </c>
      <c r="D145" s="141"/>
      <c r="E145" s="141"/>
      <c r="F145" s="141"/>
      <c r="G145" s="141"/>
      <c r="H145" s="141"/>
      <c r="I145" s="141"/>
      <c r="J145" s="142"/>
      <c r="K145" s="140" t="s">
        <v>27</v>
      </c>
      <c r="L145" s="141"/>
      <c r="M145" s="141"/>
      <c r="N145" s="141"/>
      <c r="O145" s="141"/>
      <c r="P145" s="141"/>
      <c r="Q145" s="141"/>
      <c r="R145" s="141"/>
      <c r="S145" s="142"/>
    </row>
    <row r="146" spans="2:19" ht="36" x14ac:dyDescent="0.25">
      <c r="B146" s="49"/>
      <c r="C146" s="50" t="s">
        <v>28</v>
      </c>
      <c r="D146" s="51" t="s">
        <v>138</v>
      </c>
      <c r="E146" s="51" t="s">
        <v>34</v>
      </c>
      <c r="F146" s="51" t="s">
        <v>168</v>
      </c>
      <c r="G146" s="51" t="s">
        <v>33</v>
      </c>
      <c r="H146" s="51" t="s">
        <v>141</v>
      </c>
      <c r="I146" s="51" t="s">
        <v>147</v>
      </c>
      <c r="J146" s="52"/>
      <c r="K146" s="50" t="s">
        <v>35</v>
      </c>
      <c r="L146" s="51" t="s">
        <v>151</v>
      </c>
      <c r="M146" s="51" t="s">
        <v>36</v>
      </c>
      <c r="N146" s="51"/>
      <c r="O146" s="51" t="s">
        <v>170</v>
      </c>
      <c r="P146" s="51" t="s">
        <v>31</v>
      </c>
      <c r="Q146" s="51" t="s">
        <v>139</v>
      </c>
      <c r="R146" s="51"/>
      <c r="S146" s="52" t="s">
        <v>137</v>
      </c>
    </row>
    <row r="147" spans="2:19" x14ac:dyDescent="0.25">
      <c r="B147" s="45" t="s">
        <v>29</v>
      </c>
      <c r="C147" s="119"/>
      <c r="D147" s="120"/>
      <c r="E147" s="120"/>
      <c r="F147" s="120"/>
      <c r="G147" s="120"/>
      <c r="H147" s="120"/>
      <c r="I147" s="120"/>
      <c r="J147" s="121"/>
      <c r="K147" s="119"/>
      <c r="L147" s="120"/>
      <c r="M147" s="120"/>
      <c r="N147" s="120"/>
      <c r="O147" s="120"/>
      <c r="P147" s="120"/>
      <c r="Q147" s="120"/>
      <c r="R147" s="120"/>
      <c r="S147" s="121"/>
    </row>
    <row r="148" spans="2:19" x14ac:dyDescent="0.25">
      <c r="B148" s="81">
        <v>1</v>
      </c>
      <c r="C148" s="110"/>
      <c r="D148" s="111"/>
      <c r="E148" s="111"/>
      <c r="F148" s="111"/>
      <c r="G148" s="111"/>
      <c r="H148" s="111"/>
      <c r="I148" s="111"/>
      <c r="J148" s="112"/>
      <c r="K148" s="111"/>
      <c r="L148" s="111"/>
      <c r="M148" s="111"/>
      <c r="N148" s="111"/>
      <c r="O148" s="111"/>
      <c r="P148" s="111"/>
      <c r="Q148" s="111"/>
      <c r="R148" s="111"/>
      <c r="S148" s="112"/>
    </row>
    <row r="149" spans="2:19" x14ac:dyDescent="0.25">
      <c r="B149" s="135">
        <v>2</v>
      </c>
      <c r="C149" s="113"/>
      <c r="D149" s="114"/>
      <c r="E149" s="114"/>
      <c r="F149" s="114"/>
      <c r="G149" s="114"/>
      <c r="H149" s="114"/>
      <c r="I149" s="114"/>
      <c r="J149" s="115"/>
      <c r="K149" s="114"/>
      <c r="L149" s="114"/>
      <c r="M149" s="114"/>
      <c r="N149" s="114"/>
      <c r="O149" s="114"/>
      <c r="P149" s="114"/>
      <c r="Q149" s="114"/>
      <c r="R149" s="114"/>
      <c r="S149" s="115"/>
    </row>
    <row r="150" spans="2:19" x14ac:dyDescent="0.25">
      <c r="B150" s="136"/>
      <c r="C150" s="116"/>
      <c r="D150" s="117"/>
      <c r="E150" s="117"/>
      <c r="F150" s="117"/>
      <c r="G150" s="117"/>
      <c r="H150" s="117"/>
      <c r="I150" s="117"/>
      <c r="J150" s="118"/>
      <c r="K150" s="117"/>
      <c r="L150" s="117"/>
      <c r="M150" s="117"/>
      <c r="N150" s="117"/>
      <c r="O150" s="117"/>
      <c r="P150" s="117"/>
      <c r="Q150" s="117"/>
      <c r="R150" s="117"/>
      <c r="S150" s="118"/>
    </row>
    <row r="151" spans="2:19" x14ac:dyDescent="0.25">
      <c r="B151" s="81">
        <f>B149+1</f>
        <v>3</v>
      </c>
      <c r="C151" s="110"/>
      <c r="D151" s="111"/>
      <c r="E151" s="111"/>
      <c r="F151" s="111"/>
      <c r="G151" s="111"/>
      <c r="H151" s="111"/>
      <c r="I151" s="111"/>
      <c r="J151" s="112"/>
      <c r="K151" s="111"/>
      <c r="L151" s="111"/>
      <c r="M151" s="111"/>
      <c r="N151" s="111"/>
      <c r="O151" s="111"/>
      <c r="P151" s="111"/>
      <c r="Q151" s="111"/>
      <c r="R151" s="111"/>
      <c r="S151" s="112"/>
    </row>
    <row r="152" spans="2:19" x14ac:dyDescent="0.25">
      <c r="B152" s="81">
        <f>B151+1</f>
        <v>4</v>
      </c>
      <c r="C152" s="113"/>
      <c r="D152" s="114"/>
      <c r="E152" s="114"/>
      <c r="F152" s="114"/>
      <c r="G152" s="114"/>
      <c r="H152" s="114"/>
      <c r="I152" s="114"/>
      <c r="J152" s="115"/>
      <c r="K152" s="114"/>
      <c r="L152" s="114"/>
      <c r="M152" s="114"/>
      <c r="N152" s="114"/>
      <c r="O152" s="114"/>
      <c r="P152" s="114"/>
      <c r="Q152" s="114"/>
      <c r="R152" s="114"/>
      <c r="S152" s="115"/>
    </row>
    <row r="153" spans="2:19" x14ac:dyDescent="0.25">
      <c r="B153" s="81">
        <f t="shared" ref="B153:B159" si="19">B152+1</f>
        <v>5</v>
      </c>
      <c r="C153" s="113"/>
      <c r="D153" s="114"/>
      <c r="E153" s="114"/>
      <c r="F153" s="114"/>
      <c r="G153" s="114"/>
      <c r="H153" s="114"/>
      <c r="I153" s="114"/>
      <c r="J153" s="115"/>
      <c r="K153" s="114"/>
      <c r="L153" s="114"/>
      <c r="M153" s="114"/>
      <c r="N153" s="114"/>
      <c r="O153" s="114"/>
      <c r="P153" s="114"/>
      <c r="Q153" s="114"/>
      <c r="R153" s="114"/>
      <c r="S153" s="115"/>
    </row>
    <row r="154" spans="2:19" x14ac:dyDescent="0.25">
      <c r="B154" s="81">
        <f t="shared" si="19"/>
        <v>6</v>
      </c>
      <c r="C154" s="110"/>
      <c r="D154" s="111"/>
      <c r="E154" s="111"/>
      <c r="F154" s="111"/>
      <c r="G154" s="111"/>
      <c r="H154" s="111"/>
      <c r="I154" s="111"/>
      <c r="J154" s="112"/>
      <c r="K154" s="111"/>
      <c r="L154" s="111"/>
      <c r="M154" s="111"/>
      <c r="N154" s="111"/>
      <c r="O154" s="111"/>
      <c r="P154" s="111"/>
      <c r="Q154" s="111"/>
      <c r="R154" s="111"/>
      <c r="S154" s="112"/>
    </row>
    <row r="155" spans="2:19" x14ac:dyDescent="0.25">
      <c r="B155" s="81">
        <f t="shared" si="19"/>
        <v>7</v>
      </c>
      <c r="C155" s="110"/>
      <c r="D155" s="111"/>
      <c r="E155" s="111"/>
      <c r="F155" s="111"/>
      <c r="G155" s="111"/>
      <c r="H155" s="111"/>
      <c r="I155" s="111"/>
      <c r="J155" s="112"/>
      <c r="K155" s="111"/>
      <c r="L155" s="111"/>
      <c r="M155" s="111"/>
      <c r="N155" s="111"/>
      <c r="O155" s="111"/>
      <c r="P155" s="111"/>
      <c r="Q155" s="111"/>
      <c r="R155" s="111"/>
      <c r="S155" s="112"/>
    </row>
    <row r="156" spans="2:19" x14ac:dyDescent="0.25">
      <c r="B156" s="81">
        <f t="shared" si="19"/>
        <v>8</v>
      </c>
      <c r="C156" s="110"/>
      <c r="D156" s="111"/>
      <c r="E156" s="111"/>
      <c r="F156" s="111"/>
      <c r="G156" s="111"/>
      <c r="H156" s="111"/>
      <c r="I156" s="111"/>
      <c r="J156" s="112"/>
      <c r="K156" s="111"/>
      <c r="L156" s="111"/>
      <c r="M156" s="111"/>
      <c r="N156" s="111"/>
      <c r="O156" s="111"/>
      <c r="P156" s="111"/>
      <c r="Q156" s="111"/>
      <c r="R156" s="111"/>
      <c r="S156" s="112"/>
    </row>
    <row r="157" spans="2:19" x14ac:dyDescent="0.25">
      <c r="B157" s="81">
        <f t="shared" si="19"/>
        <v>9</v>
      </c>
      <c r="C157" s="110"/>
      <c r="D157" s="111"/>
      <c r="E157" s="111"/>
      <c r="F157" s="111"/>
      <c r="G157" s="111"/>
      <c r="H157" s="111"/>
      <c r="I157" s="111"/>
      <c r="J157" s="112"/>
      <c r="K157" s="111"/>
      <c r="L157" s="111"/>
      <c r="M157" s="111"/>
      <c r="N157" s="111"/>
      <c r="O157" s="111"/>
      <c r="P157" s="111"/>
      <c r="Q157" s="111"/>
      <c r="R157" s="111"/>
      <c r="S157" s="112"/>
    </row>
    <row r="158" spans="2:19" x14ac:dyDescent="0.25">
      <c r="B158" s="81">
        <f t="shared" si="19"/>
        <v>10</v>
      </c>
      <c r="C158" s="110"/>
      <c r="D158" s="111"/>
      <c r="E158" s="111"/>
      <c r="F158" s="111"/>
      <c r="G158" s="111"/>
      <c r="H158" s="111"/>
      <c r="I158" s="111"/>
      <c r="J158" s="112"/>
      <c r="K158" s="111"/>
      <c r="L158" s="111"/>
      <c r="M158" s="111"/>
      <c r="N158" s="111"/>
      <c r="O158" s="111"/>
      <c r="P158" s="111"/>
      <c r="Q158" s="111"/>
      <c r="R158" s="111"/>
      <c r="S158" s="112"/>
    </row>
    <row r="159" spans="2:19" x14ac:dyDescent="0.25">
      <c r="B159" s="81">
        <f t="shared" si="19"/>
        <v>11</v>
      </c>
      <c r="C159" s="110"/>
      <c r="D159" s="111"/>
      <c r="E159" s="111"/>
      <c r="F159" s="111"/>
      <c r="G159" s="111"/>
      <c r="H159" s="111"/>
      <c r="I159" s="111"/>
      <c r="J159" s="112"/>
      <c r="K159" s="111"/>
      <c r="L159" s="111"/>
      <c r="M159" s="111"/>
      <c r="N159" s="111"/>
      <c r="O159" s="111"/>
      <c r="P159" s="111"/>
      <c r="Q159" s="111"/>
      <c r="R159" s="111"/>
      <c r="S159" s="112"/>
    </row>
    <row r="160" spans="2:19" x14ac:dyDescent="0.25">
      <c r="B160" s="81" t="s">
        <v>164</v>
      </c>
      <c r="C160" s="110"/>
      <c r="D160" s="111"/>
      <c r="E160" s="111"/>
      <c r="F160" s="111"/>
      <c r="G160" s="111"/>
      <c r="H160" s="111"/>
      <c r="I160" s="111"/>
      <c r="J160" s="112"/>
      <c r="K160" s="110"/>
      <c r="L160" s="111"/>
      <c r="M160" s="111"/>
      <c r="N160" s="111"/>
      <c r="O160" s="111"/>
      <c r="P160" s="111"/>
      <c r="Q160" s="111"/>
      <c r="R160" s="111"/>
      <c r="S160" s="112"/>
    </row>
    <row r="161" spans="2:19" x14ac:dyDescent="0.25">
      <c r="B161" s="41" t="s">
        <v>30</v>
      </c>
      <c r="C161" s="42"/>
      <c r="D161" s="43"/>
      <c r="E161" s="43"/>
      <c r="F161" s="43"/>
      <c r="G161" s="43"/>
      <c r="H161" s="43"/>
      <c r="I161" s="43"/>
      <c r="J161" s="44"/>
      <c r="K161" s="42"/>
      <c r="L161" s="43"/>
      <c r="M161" s="43"/>
      <c r="N161" s="43"/>
      <c r="O161" s="43"/>
      <c r="P161" s="43"/>
      <c r="Q161" s="43"/>
      <c r="R161" s="43"/>
      <c r="S161" s="44"/>
    </row>
    <row r="163" spans="2:19" x14ac:dyDescent="0.25">
      <c r="C163" s="33" t="s">
        <v>17</v>
      </c>
      <c r="D163" s="33">
        <f>SUM(C161:J161)</f>
        <v>0</v>
      </c>
    </row>
    <row r="164" spans="2:19" x14ac:dyDescent="0.25">
      <c r="C164" s="33" t="s">
        <v>32</v>
      </c>
      <c r="D164" s="33">
        <f>SUM(K161:S161)</f>
        <v>0</v>
      </c>
    </row>
    <row r="165" spans="2:19" x14ac:dyDescent="0.25">
      <c r="D165" s="41" t="str">
        <f>IF(D163=D164,"OK","PROBL")</f>
        <v>OK</v>
      </c>
      <c r="E165" s="41"/>
      <c r="F165" s="41"/>
      <c r="G165" s="35"/>
    </row>
    <row r="167" spans="2:19" ht="15.75" x14ac:dyDescent="0.25">
      <c r="C167" s="137" t="s">
        <v>171</v>
      </c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9"/>
    </row>
    <row r="168" spans="2:19" x14ac:dyDescent="0.25">
      <c r="C168" s="140" t="s">
        <v>17</v>
      </c>
      <c r="D168" s="141"/>
      <c r="E168" s="141"/>
      <c r="F168" s="141"/>
      <c r="G168" s="141"/>
      <c r="H168" s="141"/>
      <c r="I168" s="141"/>
      <c r="J168" s="142"/>
      <c r="K168" s="140" t="s">
        <v>27</v>
      </c>
      <c r="L168" s="141"/>
      <c r="M168" s="141"/>
      <c r="N168" s="141"/>
      <c r="O168" s="141"/>
      <c r="P168" s="141"/>
      <c r="Q168" s="141"/>
      <c r="R168" s="141"/>
      <c r="S168" s="142"/>
    </row>
    <row r="169" spans="2:19" ht="36" x14ac:dyDescent="0.25">
      <c r="B169" s="49"/>
      <c r="C169" s="50" t="s">
        <v>28</v>
      </c>
      <c r="D169" s="51" t="s">
        <v>138</v>
      </c>
      <c r="E169" s="51" t="s">
        <v>34</v>
      </c>
      <c r="F169" s="51" t="s">
        <v>168</v>
      </c>
      <c r="G169" s="51" t="s">
        <v>33</v>
      </c>
      <c r="H169" s="51" t="s">
        <v>141</v>
      </c>
      <c r="I169" s="51" t="s">
        <v>147</v>
      </c>
      <c r="J169" s="52"/>
      <c r="K169" s="50" t="s">
        <v>35</v>
      </c>
      <c r="L169" s="51" t="s">
        <v>151</v>
      </c>
      <c r="M169" s="51" t="s">
        <v>36</v>
      </c>
      <c r="N169" s="51" t="s">
        <v>172</v>
      </c>
      <c r="O169" s="51" t="s">
        <v>170</v>
      </c>
      <c r="P169" s="51" t="s">
        <v>31</v>
      </c>
      <c r="Q169" s="51" t="s">
        <v>139</v>
      </c>
      <c r="R169" s="51"/>
      <c r="S169" s="52" t="s">
        <v>137</v>
      </c>
    </row>
    <row r="170" spans="2:19" x14ac:dyDescent="0.25">
      <c r="B170" s="45" t="s">
        <v>29</v>
      </c>
      <c r="C170" s="119"/>
      <c r="D170" s="120"/>
      <c r="E170" s="120"/>
      <c r="F170" s="120"/>
      <c r="G170" s="120"/>
      <c r="H170" s="120"/>
      <c r="I170" s="120"/>
      <c r="J170" s="121"/>
      <c r="K170" s="119"/>
      <c r="L170" s="120"/>
      <c r="M170" s="120"/>
      <c r="N170" s="120"/>
      <c r="O170" s="120"/>
      <c r="P170" s="120"/>
      <c r="Q170" s="120"/>
      <c r="R170" s="120"/>
      <c r="S170" s="121"/>
    </row>
    <row r="171" spans="2:19" x14ac:dyDescent="0.25">
      <c r="B171" s="81">
        <v>1</v>
      </c>
      <c r="C171" s="110"/>
      <c r="D171" s="111"/>
      <c r="E171" s="111"/>
      <c r="F171" s="111"/>
      <c r="G171" s="111"/>
      <c r="H171" s="111"/>
      <c r="I171" s="111"/>
      <c r="J171" s="112"/>
      <c r="K171" s="111"/>
      <c r="L171" s="111"/>
      <c r="M171" s="111"/>
      <c r="N171" s="111"/>
      <c r="O171" s="111"/>
      <c r="P171" s="111"/>
      <c r="Q171" s="111"/>
      <c r="R171" s="111"/>
      <c r="S171" s="112"/>
    </row>
    <row r="172" spans="2:19" x14ac:dyDescent="0.25">
      <c r="B172" s="135">
        <v>2</v>
      </c>
      <c r="C172" s="113"/>
      <c r="D172" s="114"/>
      <c r="E172" s="114"/>
      <c r="F172" s="114"/>
      <c r="G172" s="114"/>
      <c r="H172" s="114"/>
      <c r="I172" s="114"/>
      <c r="J172" s="115"/>
      <c r="K172" s="114"/>
      <c r="L172" s="114"/>
      <c r="M172" s="114"/>
      <c r="N172" s="114"/>
      <c r="O172" s="114"/>
      <c r="P172" s="114"/>
      <c r="Q172" s="114"/>
      <c r="R172" s="114"/>
      <c r="S172" s="115"/>
    </row>
    <row r="173" spans="2:19" x14ac:dyDescent="0.25">
      <c r="B173" s="136"/>
      <c r="C173" s="116"/>
      <c r="D173" s="117"/>
      <c r="E173" s="117"/>
      <c r="F173" s="117"/>
      <c r="G173" s="117"/>
      <c r="H173" s="117"/>
      <c r="I173" s="117"/>
      <c r="J173" s="118"/>
      <c r="K173" s="117"/>
      <c r="L173" s="117"/>
      <c r="M173" s="117"/>
      <c r="N173" s="117"/>
      <c r="O173" s="117"/>
      <c r="P173" s="117"/>
      <c r="Q173" s="117"/>
      <c r="R173" s="117"/>
      <c r="S173" s="118"/>
    </row>
    <row r="174" spans="2:19" x14ac:dyDescent="0.25">
      <c r="B174" s="81">
        <f>B172+1</f>
        <v>3</v>
      </c>
      <c r="C174" s="110"/>
      <c r="D174" s="111"/>
      <c r="E174" s="111"/>
      <c r="F174" s="111"/>
      <c r="G174" s="111"/>
      <c r="H174" s="111"/>
      <c r="I174" s="111"/>
      <c r="J174" s="112"/>
      <c r="K174" s="111"/>
      <c r="L174" s="111"/>
      <c r="M174" s="111"/>
      <c r="N174" s="111"/>
      <c r="O174" s="111"/>
      <c r="P174" s="111"/>
      <c r="Q174" s="111"/>
      <c r="R174" s="111"/>
      <c r="S174" s="112"/>
    </row>
    <row r="175" spans="2:19" x14ac:dyDescent="0.25">
      <c r="B175" s="81">
        <f>B174+1</f>
        <v>4</v>
      </c>
      <c r="C175" s="113"/>
      <c r="D175" s="114"/>
      <c r="E175" s="114"/>
      <c r="F175" s="114"/>
      <c r="G175" s="114"/>
      <c r="H175" s="114"/>
      <c r="I175" s="114"/>
      <c r="J175" s="115"/>
      <c r="K175" s="114"/>
      <c r="L175" s="114"/>
      <c r="M175" s="114"/>
      <c r="N175" s="114"/>
      <c r="O175" s="114"/>
      <c r="P175" s="114"/>
      <c r="Q175" s="114"/>
      <c r="R175" s="114"/>
      <c r="S175" s="115"/>
    </row>
    <row r="176" spans="2:19" x14ac:dyDescent="0.25">
      <c r="B176" s="81">
        <f t="shared" ref="B176:B182" si="20">B175+1</f>
        <v>5</v>
      </c>
      <c r="C176" s="113"/>
      <c r="D176" s="114"/>
      <c r="E176" s="114"/>
      <c r="F176" s="114"/>
      <c r="G176" s="114"/>
      <c r="H176" s="114"/>
      <c r="I176" s="114"/>
      <c r="J176" s="115"/>
      <c r="K176" s="114"/>
      <c r="L176" s="114"/>
      <c r="M176" s="114"/>
      <c r="N176" s="114"/>
      <c r="O176" s="114"/>
      <c r="P176" s="114"/>
      <c r="Q176" s="114"/>
      <c r="R176" s="114"/>
      <c r="S176" s="115"/>
    </row>
    <row r="177" spans="2:19" x14ac:dyDescent="0.25">
      <c r="B177" s="81">
        <f t="shared" si="20"/>
        <v>6</v>
      </c>
      <c r="C177" s="110"/>
      <c r="D177" s="111"/>
      <c r="E177" s="111"/>
      <c r="F177" s="111"/>
      <c r="G177" s="111"/>
      <c r="H177" s="111"/>
      <c r="I177" s="111"/>
      <c r="J177" s="112"/>
      <c r="K177" s="111"/>
      <c r="L177" s="111"/>
      <c r="M177" s="111"/>
      <c r="N177" s="111"/>
      <c r="O177" s="111"/>
      <c r="P177" s="111"/>
      <c r="Q177" s="111"/>
      <c r="R177" s="111"/>
      <c r="S177" s="112"/>
    </row>
    <row r="178" spans="2:19" x14ac:dyDescent="0.25">
      <c r="B178" s="81">
        <f t="shared" si="20"/>
        <v>7</v>
      </c>
      <c r="C178" s="110"/>
      <c r="D178" s="111"/>
      <c r="E178" s="111"/>
      <c r="F178" s="111"/>
      <c r="G178" s="111"/>
      <c r="H178" s="111"/>
      <c r="I178" s="111"/>
      <c r="J178" s="112"/>
      <c r="K178" s="111"/>
      <c r="L178" s="111"/>
      <c r="M178" s="111"/>
      <c r="N178" s="111"/>
      <c r="O178" s="111"/>
      <c r="P178" s="111"/>
      <c r="Q178" s="111"/>
      <c r="R178" s="111"/>
      <c r="S178" s="112"/>
    </row>
    <row r="179" spans="2:19" x14ac:dyDescent="0.25">
      <c r="B179" s="81">
        <f t="shared" si="20"/>
        <v>8</v>
      </c>
      <c r="C179" s="110"/>
      <c r="D179" s="111"/>
      <c r="E179" s="111"/>
      <c r="F179" s="111"/>
      <c r="G179" s="111"/>
      <c r="H179" s="111"/>
      <c r="I179" s="111"/>
      <c r="J179" s="112"/>
      <c r="K179" s="111"/>
      <c r="L179" s="111"/>
      <c r="M179" s="111"/>
      <c r="N179" s="111"/>
      <c r="O179" s="111"/>
      <c r="P179" s="111"/>
      <c r="Q179" s="111"/>
      <c r="R179" s="111"/>
      <c r="S179" s="112"/>
    </row>
    <row r="180" spans="2:19" x14ac:dyDescent="0.25">
      <c r="B180" s="81">
        <f t="shared" si="20"/>
        <v>9</v>
      </c>
      <c r="C180" s="110"/>
      <c r="D180" s="111"/>
      <c r="E180" s="111"/>
      <c r="F180" s="111"/>
      <c r="G180" s="111"/>
      <c r="H180" s="111"/>
      <c r="I180" s="111"/>
      <c r="J180" s="112"/>
      <c r="K180" s="111"/>
      <c r="L180" s="111"/>
      <c r="M180" s="111"/>
      <c r="N180" s="111"/>
      <c r="O180" s="111"/>
      <c r="P180" s="111"/>
      <c r="Q180" s="111"/>
      <c r="R180" s="111"/>
      <c r="S180" s="112"/>
    </row>
    <row r="181" spans="2:19" x14ac:dyDescent="0.25">
      <c r="B181" s="81">
        <f t="shared" si="20"/>
        <v>10</v>
      </c>
      <c r="C181" s="110"/>
      <c r="D181" s="111"/>
      <c r="E181" s="111"/>
      <c r="F181" s="111"/>
      <c r="G181" s="111"/>
      <c r="H181" s="111"/>
      <c r="I181" s="111"/>
      <c r="J181" s="112"/>
      <c r="K181" s="111"/>
      <c r="L181" s="111"/>
      <c r="M181" s="111"/>
      <c r="N181" s="111"/>
      <c r="O181" s="111"/>
      <c r="P181" s="111"/>
      <c r="S181" s="112"/>
    </row>
    <row r="182" spans="2:19" x14ac:dyDescent="0.25">
      <c r="B182" s="81">
        <f t="shared" si="20"/>
        <v>11</v>
      </c>
      <c r="C182" s="110"/>
      <c r="D182" s="111"/>
      <c r="E182" s="111"/>
      <c r="F182" s="111"/>
      <c r="G182" s="111"/>
      <c r="H182" s="111"/>
      <c r="I182" s="111"/>
      <c r="J182" s="112"/>
      <c r="K182" s="111"/>
      <c r="L182" s="111"/>
      <c r="M182" s="111"/>
      <c r="N182" s="111"/>
      <c r="O182" s="111"/>
      <c r="P182" s="111"/>
      <c r="Q182" s="111"/>
      <c r="R182" s="111"/>
      <c r="S182" s="112"/>
    </row>
    <row r="183" spans="2:19" x14ac:dyDescent="0.25">
      <c r="B183" s="81" t="s">
        <v>164</v>
      </c>
      <c r="C183" s="110"/>
      <c r="D183" s="111"/>
      <c r="E183" s="111"/>
      <c r="F183" s="111"/>
      <c r="G183" s="111"/>
      <c r="H183" s="111"/>
      <c r="I183" s="111"/>
      <c r="J183" s="112"/>
      <c r="K183" s="110"/>
      <c r="L183" s="111"/>
      <c r="M183" s="111"/>
      <c r="N183" s="111"/>
      <c r="O183" s="111"/>
      <c r="P183" s="111"/>
      <c r="Q183" s="111"/>
      <c r="R183" s="111"/>
      <c r="S183" s="112"/>
    </row>
    <row r="184" spans="2:19" x14ac:dyDescent="0.25">
      <c r="B184" s="41" t="s">
        <v>30</v>
      </c>
      <c r="C184" s="42"/>
      <c r="D184" s="43"/>
      <c r="E184" s="43"/>
      <c r="F184" s="43"/>
      <c r="G184" s="43"/>
      <c r="H184" s="43"/>
      <c r="I184" s="43"/>
      <c r="J184" s="44"/>
      <c r="K184" s="42"/>
      <c r="L184" s="43"/>
      <c r="M184" s="43"/>
      <c r="N184" s="43"/>
      <c r="O184" s="43"/>
      <c r="P184" s="43"/>
      <c r="Q184" s="43"/>
      <c r="R184" s="43"/>
      <c r="S184" s="44"/>
    </row>
    <row r="186" spans="2:19" x14ac:dyDescent="0.25">
      <c r="C186" s="33" t="s">
        <v>17</v>
      </c>
      <c r="D186" s="33">
        <f>SUM(C184:J184)</f>
        <v>0</v>
      </c>
    </row>
    <row r="187" spans="2:19" x14ac:dyDescent="0.25">
      <c r="C187" s="33" t="s">
        <v>32</v>
      </c>
      <c r="D187" s="33">
        <f>SUM(K184:S184)</f>
        <v>0</v>
      </c>
    </row>
    <row r="188" spans="2:19" x14ac:dyDescent="0.25">
      <c r="D188" s="41" t="str">
        <f>IF(D186=D187,"OK","PROBL")</f>
        <v>OK</v>
      </c>
      <c r="E188" s="41"/>
      <c r="F188" s="41"/>
    </row>
    <row r="190" spans="2:19" ht="15.75" x14ac:dyDescent="0.25">
      <c r="C190" s="137" t="s">
        <v>173</v>
      </c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9"/>
    </row>
    <row r="191" spans="2:19" x14ac:dyDescent="0.25">
      <c r="C191" s="140" t="s">
        <v>17</v>
      </c>
      <c r="D191" s="141"/>
      <c r="E191" s="141"/>
      <c r="F191" s="141"/>
      <c r="G191" s="141"/>
      <c r="H191" s="141"/>
      <c r="I191" s="141"/>
      <c r="J191" s="142"/>
      <c r="K191" s="140" t="s">
        <v>27</v>
      </c>
      <c r="L191" s="141"/>
      <c r="M191" s="141"/>
      <c r="N191" s="141"/>
      <c r="O191" s="141"/>
      <c r="P191" s="141"/>
      <c r="Q191" s="141"/>
      <c r="R191" s="141"/>
      <c r="S191" s="142"/>
    </row>
    <row r="192" spans="2:19" ht="36" x14ac:dyDescent="0.25">
      <c r="B192" s="49"/>
      <c r="C192" s="50" t="s">
        <v>28</v>
      </c>
      <c r="D192" s="51" t="s">
        <v>138</v>
      </c>
      <c r="E192" s="51" t="s">
        <v>34</v>
      </c>
      <c r="F192" s="51" t="s">
        <v>168</v>
      </c>
      <c r="G192" s="51" t="s">
        <v>33</v>
      </c>
      <c r="H192" s="51" t="s">
        <v>141</v>
      </c>
      <c r="I192" s="51" t="s">
        <v>147</v>
      </c>
      <c r="J192" s="52"/>
      <c r="K192" s="50" t="s">
        <v>35</v>
      </c>
      <c r="L192" s="51" t="s">
        <v>151</v>
      </c>
      <c r="M192" s="51" t="s">
        <v>36</v>
      </c>
      <c r="N192" s="51" t="s">
        <v>172</v>
      </c>
      <c r="O192" s="51" t="s">
        <v>170</v>
      </c>
      <c r="P192" s="51" t="s">
        <v>31</v>
      </c>
      <c r="Q192" s="51" t="s">
        <v>139</v>
      </c>
      <c r="R192" s="51"/>
      <c r="S192" s="52" t="s">
        <v>137</v>
      </c>
    </row>
    <row r="193" spans="2:19" x14ac:dyDescent="0.25">
      <c r="B193" s="45" t="s">
        <v>29</v>
      </c>
      <c r="C193" s="119"/>
      <c r="D193" s="120"/>
      <c r="E193" s="120"/>
      <c r="F193" s="120"/>
      <c r="G193" s="120"/>
      <c r="H193" s="120"/>
      <c r="I193" s="120"/>
      <c r="J193" s="121"/>
      <c r="K193" s="119"/>
      <c r="L193" s="120"/>
      <c r="M193" s="120"/>
      <c r="N193" s="120"/>
      <c r="O193" s="120"/>
      <c r="P193" s="120"/>
      <c r="Q193" s="120"/>
      <c r="R193" s="120"/>
      <c r="S193" s="121"/>
    </row>
    <row r="194" spans="2:19" x14ac:dyDescent="0.25">
      <c r="B194" s="143">
        <v>1</v>
      </c>
      <c r="C194" s="113"/>
      <c r="D194" s="114"/>
      <c r="E194" s="114"/>
      <c r="F194" s="114"/>
      <c r="G194" s="114"/>
      <c r="H194" s="114"/>
      <c r="I194" s="114"/>
      <c r="J194" s="115"/>
      <c r="K194" s="114"/>
      <c r="L194" s="114"/>
      <c r="M194" s="114"/>
      <c r="N194" s="114"/>
      <c r="O194" s="114"/>
      <c r="P194" s="114"/>
      <c r="Q194" s="114"/>
      <c r="R194" s="114"/>
      <c r="S194" s="115"/>
    </row>
    <row r="195" spans="2:19" x14ac:dyDescent="0.25">
      <c r="B195" s="136"/>
      <c r="C195" s="116"/>
      <c r="D195" s="117"/>
      <c r="E195" s="117"/>
      <c r="F195" s="117"/>
      <c r="G195" s="117"/>
      <c r="H195" s="117"/>
      <c r="I195" s="117"/>
      <c r="J195" s="118"/>
      <c r="K195" s="117"/>
      <c r="L195" s="117"/>
      <c r="M195" s="117"/>
      <c r="N195" s="117"/>
      <c r="O195" s="117"/>
      <c r="P195" s="117"/>
      <c r="Q195" s="117"/>
      <c r="R195" s="117"/>
      <c r="S195" s="118"/>
    </row>
    <row r="196" spans="2:19" x14ac:dyDescent="0.25">
      <c r="B196" s="127">
        <v>2</v>
      </c>
      <c r="C196" s="113"/>
      <c r="D196" s="114"/>
      <c r="E196" s="114"/>
      <c r="F196" s="114"/>
      <c r="G196" s="114"/>
      <c r="H196" s="114"/>
      <c r="I196" s="114"/>
      <c r="J196" s="115"/>
      <c r="K196" s="114"/>
      <c r="L196" s="114"/>
      <c r="M196" s="114"/>
      <c r="N196" s="114"/>
      <c r="O196" s="114"/>
      <c r="P196" s="114"/>
      <c r="Q196" s="114"/>
      <c r="R196" s="114"/>
      <c r="S196" s="115"/>
    </row>
    <row r="197" spans="2:19" x14ac:dyDescent="0.25">
      <c r="B197" s="81">
        <f>B196+1</f>
        <v>3</v>
      </c>
      <c r="C197" s="110"/>
      <c r="D197" s="111"/>
      <c r="E197" s="111"/>
      <c r="F197" s="111"/>
      <c r="G197" s="111"/>
      <c r="H197" s="111"/>
      <c r="I197" s="111"/>
      <c r="J197" s="112"/>
      <c r="K197" s="111"/>
      <c r="L197" s="111"/>
      <c r="M197" s="111"/>
      <c r="N197" s="111"/>
      <c r="O197" s="111"/>
      <c r="P197" s="111"/>
      <c r="Q197" s="111"/>
      <c r="R197" s="111"/>
      <c r="S197" s="112"/>
    </row>
    <row r="198" spans="2:19" x14ac:dyDescent="0.25">
      <c r="B198" s="81">
        <f>B197+1</f>
        <v>4</v>
      </c>
      <c r="C198" s="113"/>
      <c r="D198" s="114"/>
      <c r="E198" s="114"/>
      <c r="F198" s="114"/>
      <c r="G198" s="114"/>
      <c r="H198" s="114"/>
      <c r="I198" s="114"/>
      <c r="J198" s="115"/>
      <c r="K198" s="114"/>
      <c r="L198" s="114"/>
      <c r="M198" s="114"/>
      <c r="N198" s="114"/>
      <c r="O198" s="114"/>
      <c r="P198" s="114"/>
      <c r="Q198" s="114"/>
      <c r="R198" s="114"/>
      <c r="S198" s="115"/>
    </row>
    <row r="199" spans="2:19" x14ac:dyDescent="0.25">
      <c r="B199" s="81">
        <f t="shared" ref="B199:B204" si="21">B198+1</f>
        <v>5</v>
      </c>
      <c r="C199" s="113"/>
      <c r="D199" s="114"/>
      <c r="E199" s="114"/>
      <c r="F199" s="114"/>
      <c r="G199" s="114"/>
      <c r="H199" s="114"/>
      <c r="I199" s="114"/>
      <c r="J199" s="115"/>
      <c r="K199" s="114"/>
      <c r="L199" s="114"/>
      <c r="M199" s="114"/>
      <c r="N199" s="114"/>
      <c r="O199" s="114"/>
      <c r="P199" s="114"/>
      <c r="Q199" s="114"/>
      <c r="R199" s="114"/>
      <c r="S199" s="115"/>
    </row>
    <row r="200" spans="2:19" x14ac:dyDescent="0.25">
      <c r="B200" s="81">
        <f t="shared" si="21"/>
        <v>6</v>
      </c>
      <c r="C200" s="110"/>
      <c r="D200" s="111"/>
      <c r="E200" s="111"/>
      <c r="F200" s="111"/>
      <c r="G200" s="111"/>
      <c r="H200" s="111"/>
      <c r="I200" s="111"/>
      <c r="J200" s="112"/>
      <c r="K200" s="111"/>
      <c r="L200" s="111"/>
      <c r="M200" s="111"/>
      <c r="N200" s="111"/>
      <c r="O200" s="111"/>
      <c r="P200" s="111"/>
      <c r="Q200" s="111"/>
      <c r="R200" s="111"/>
      <c r="S200" s="112"/>
    </row>
    <row r="201" spans="2:19" x14ac:dyDescent="0.25">
      <c r="B201" s="81">
        <f t="shared" si="21"/>
        <v>7</v>
      </c>
      <c r="C201" s="110"/>
      <c r="D201" s="111"/>
      <c r="E201" s="111"/>
      <c r="F201" s="111"/>
      <c r="G201" s="111"/>
      <c r="H201" s="111"/>
      <c r="I201" s="111"/>
      <c r="J201" s="112"/>
      <c r="K201" s="111"/>
      <c r="L201" s="111"/>
      <c r="M201" s="111"/>
      <c r="N201" s="111"/>
      <c r="O201" s="111"/>
      <c r="P201" s="111"/>
      <c r="Q201" s="111"/>
      <c r="R201" s="111"/>
      <c r="S201" s="112"/>
    </row>
    <row r="202" spans="2:19" x14ac:dyDescent="0.25">
      <c r="B202" s="81">
        <f t="shared" si="21"/>
        <v>8</v>
      </c>
      <c r="C202" s="110"/>
      <c r="D202" s="111"/>
      <c r="E202" s="111"/>
      <c r="F202" s="111"/>
      <c r="G202" s="111"/>
      <c r="H202" s="111"/>
      <c r="I202" s="111"/>
      <c r="J202" s="112"/>
      <c r="K202" s="111"/>
      <c r="L202" s="111"/>
      <c r="M202" s="111"/>
      <c r="N202" s="111"/>
      <c r="O202" s="111"/>
      <c r="P202" s="111"/>
      <c r="Q202" s="111"/>
      <c r="R202" s="111"/>
      <c r="S202" s="112"/>
    </row>
    <row r="203" spans="2:19" x14ac:dyDescent="0.25">
      <c r="B203" s="81">
        <f t="shared" si="21"/>
        <v>9</v>
      </c>
      <c r="C203" s="110"/>
      <c r="D203" s="111"/>
      <c r="E203" s="111"/>
      <c r="F203" s="111"/>
      <c r="G203" s="111"/>
      <c r="H203" s="111"/>
      <c r="I203" s="111"/>
      <c r="J203" s="112"/>
      <c r="K203" s="111"/>
      <c r="L203" s="111"/>
      <c r="M203" s="111"/>
      <c r="N203" s="111"/>
      <c r="O203" s="111"/>
      <c r="P203" s="111"/>
      <c r="Q203" s="111"/>
      <c r="R203" s="111"/>
      <c r="S203" s="112"/>
    </row>
    <row r="204" spans="2:19" x14ac:dyDescent="0.25">
      <c r="B204" s="81">
        <f t="shared" si="21"/>
        <v>10</v>
      </c>
      <c r="C204" s="110"/>
      <c r="D204" s="111"/>
      <c r="E204" s="111"/>
      <c r="F204" s="111"/>
      <c r="G204" s="111"/>
      <c r="H204" s="111"/>
      <c r="I204" s="111"/>
      <c r="J204" s="112"/>
      <c r="K204" s="111"/>
      <c r="L204" s="111"/>
      <c r="M204" s="111"/>
      <c r="N204" s="111"/>
      <c r="O204" s="111"/>
      <c r="P204" s="111"/>
      <c r="Q204" s="111"/>
      <c r="R204" s="111"/>
      <c r="S204" s="112"/>
    </row>
    <row r="205" spans="2:19" x14ac:dyDescent="0.25">
      <c r="B205" s="81" t="s">
        <v>164</v>
      </c>
      <c r="C205" s="110"/>
      <c r="D205" s="111"/>
      <c r="E205" s="111"/>
      <c r="F205" s="111"/>
      <c r="G205" s="111"/>
      <c r="H205" s="111"/>
      <c r="I205" s="111"/>
      <c r="J205" s="112"/>
      <c r="K205" s="110"/>
      <c r="L205" s="111"/>
      <c r="M205" s="111"/>
      <c r="N205" s="111"/>
      <c r="O205" s="111"/>
      <c r="P205" s="111"/>
      <c r="Q205" s="111"/>
      <c r="R205" s="111"/>
      <c r="S205" s="112"/>
    </row>
    <row r="206" spans="2:19" x14ac:dyDescent="0.25">
      <c r="B206" s="41" t="s">
        <v>30</v>
      </c>
      <c r="C206" s="42"/>
      <c r="D206" s="43"/>
      <c r="E206" s="43"/>
      <c r="F206" s="43"/>
      <c r="G206" s="43"/>
      <c r="H206" s="43"/>
      <c r="I206" s="43"/>
      <c r="J206" s="44"/>
      <c r="K206" s="42"/>
      <c r="L206" s="43"/>
      <c r="M206" s="43"/>
      <c r="N206" s="43"/>
      <c r="O206" s="43"/>
      <c r="P206" s="43"/>
      <c r="Q206" s="43"/>
      <c r="R206" s="43"/>
      <c r="S206" s="44"/>
    </row>
    <row r="208" spans="2:19" x14ac:dyDescent="0.25">
      <c r="C208" s="33" t="s">
        <v>17</v>
      </c>
      <c r="D208" s="33">
        <f>SUM(C206:J206)</f>
        <v>0</v>
      </c>
    </row>
    <row r="209" spans="2:19" x14ac:dyDescent="0.25">
      <c r="C209" s="33" t="s">
        <v>32</v>
      </c>
      <c r="D209" s="33">
        <f>SUM(K206:S206)</f>
        <v>0</v>
      </c>
    </row>
    <row r="210" spans="2:19" x14ac:dyDescent="0.25">
      <c r="D210" s="41" t="str">
        <f>IF(D208=D209,"OK","PROBL")</f>
        <v>OK</v>
      </c>
      <c r="E210" s="41"/>
      <c r="F210" s="41"/>
    </row>
    <row r="212" spans="2:19" ht="15.75" x14ac:dyDescent="0.25">
      <c r="C212" s="137" t="s">
        <v>174</v>
      </c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9"/>
    </row>
    <row r="213" spans="2:19" x14ac:dyDescent="0.25">
      <c r="C213" s="140" t="s">
        <v>17</v>
      </c>
      <c r="D213" s="141"/>
      <c r="E213" s="141"/>
      <c r="F213" s="141"/>
      <c r="G213" s="141"/>
      <c r="H213" s="141"/>
      <c r="I213" s="141"/>
      <c r="J213" s="142"/>
      <c r="K213" s="140" t="s">
        <v>27</v>
      </c>
      <c r="L213" s="141"/>
      <c r="M213" s="141"/>
      <c r="N213" s="141"/>
      <c r="O213" s="141"/>
      <c r="P213" s="141"/>
      <c r="Q213" s="141"/>
      <c r="R213" s="141"/>
      <c r="S213" s="142"/>
    </row>
    <row r="214" spans="2:19" ht="36" x14ac:dyDescent="0.25">
      <c r="B214" s="49"/>
      <c r="C214" s="50" t="s">
        <v>28</v>
      </c>
      <c r="D214" s="51" t="s">
        <v>138</v>
      </c>
      <c r="E214" s="51" t="s">
        <v>34</v>
      </c>
      <c r="F214" s="51" t="s">
        <v>168</v>
      </c>
      <c r="G214" s="51" t="s">
        <v>33</v>
      </c>
      <c r="H214" s="51" t="s">
        <v>141</v>
      </c>
      <c r="I214" s="51" t="s">
        <v>147</v>
      </c>
      <c r="J214" s="52"/>
      <c r="K214" s="50" t="s">
        <v>35</v>
      </c>
      <c r="L214" s="51" t="s">
        <v>151</v>
      </c>
      <c r="M214" s="51" t="s">
        <v>36</v>
      </c>
      <c r="N214" s="51" t="s">
        <v>172</v>
      </c>
      <c r="O214" s="51" t="s">
        <v>170</v>
      </c>
      <c r="P214" s="51" t="s">
        <v>31</v>
      </c>
      <c r="Q214" s="51" t="s">
        <v>139</v>
      </c>
      <c r="R214" s="51"/>
      <c r="S214" s="52" t="s">
        <v>137</v>
      </c>
    </row>
    <row r="215" spans="2:19" x14ac:dyDescent="0.25">
      <c r="B215" s="45" t="s">
        <v>29</v>
      </c>
      <c r="C215" s="119"/>
      <c r="D215" s="120"/>
      <c r="E215" s="120"/>
      <c r="F215" s="120"/>
      <c r="G215" s="120"/>
      <c r="H215" s="120"/>
      <c r="I215" s="120"/>
      <c r="J215" s="121"/>
      <c r="K215" s="119"/>
      <c r="L215" s="120"/>
      <c r="M215" s="120"/>
      <c r="N215" s="120"/>
      <c r="O215" s="120"/>
      <c r="P215" s="120"/>
      <c r="Q215" s="120"/>
      <c r="R215" s="120"/>
      <c r="S215" s="121"/>
    </row>
    <row r="216" spans="2:19" x14ac:dyDescent="0.25">
      <c r="B216" s="143">
        <v>1</v>
      </c>
      <c r="C216" s="113"/>
      <c r="D216" s="114"/>
      <c r="E216" s="114"/>
      <c r="F216" s="114"/>
      <c r="G216" s="114"/>
      <c r="H216" s="114"/>
      <c r="I216" s="114"/>
      <c r="J216" s="115"/>
      <c r="K216" s="114"/>
      <c r="L216" s="114"/>
      <c r="M216" s="114"/>
      <c r="N216" s="114"/>
      <c r="O216" s="114"/>
      <c r="P216" s="114"/>
      <c r="Q216" s="114"/>
      <c r="R216" s="114"/>
      <c r="S216" s="115"/>
    </row>
    <row r="217" spans="2:19" x14ac:dyDescent="0.25">
      <c r="B217" s="136"/>
      <c r="C217" s="116"/>
      <c r="D217" s="117"/>
      <c r="E217" s="117"/>
      <c r="F217" s="117"/>
      <c r="G217" s="117"/>
      <c r="H217" s="117"/>
      <c r="I217" s="117"/>
      <c r="J217" s="118"/>
      <c r="K217" s="117"/>
      <c r="L217" s="117"/>
      <c r="M217" s="117"/>
      <c r="N217" s="117"/>
      <c r="O217" s="117"/>
      <c r="P217" s="117"/>
      <c r="Q217" s="117"/>
      <c r="R217" s="117"/>
      <c r="S217" s="118"/>
    </row>
    <row r="218" spans="2:19" x14ac:dyDescent="0.25">
      <c r="B218" s="127">
        <v>2</v>
      </c>
      <c r="C218" s="113"/>
      <c r="D218" s="114"/>
      <c r="E218" s="114"/>
      <c r="F218" s="114"/>
      <c r="G218" s="114"/>
      <c r="H218" s="114"/>
      <c r="I218" s="114"/>
      <c r="J218" s="115"/>
      <c r="K218" s="113"/>
      <c r="L218" s="114"/>
      <c r="M218" s="114"/>
      <c r="N218" s="114"/>
      <c r="O218" s="114"/>
      <c r="P218" s="114"/>
      <c r="Q218" s="114"/>
      <c r="R218" s="114"/>
      <c r="S218" s="115"/>
    </row>
    <row r="219" spans="2:19" x14ac:dyDescent="0.25">
      <c r="B219" s="81">
        <f>B218+1</f>
        <v>3</v>
      </c>
      <c r="C219" s="110"/>
      <c r="D219" s="111"/>
      <c r="E219" s="111"/>
      <c r="F219" s="111"/>
      <c r="G219" s="111"/>
      <c r="H219" s="111"/>
      <c r="I219" s="111"/>
      <c r="J219" s="112"/>
      <c r="K219" s="111"/>
      <c r="L219" s="111"/>
      <c r="M219" s="111"/>
      <c r="N219" s="111"/>
      <c r="O219" s="111"/>
      <c r="P219" s="111"/>
      <c r="Q219" s="111"/>
      <c r="R219" s="111"/>
      <c r="S219" s="112"/>
    </row>
    <row r="220" spans="2:19" x14ac:dyDescent="0.25">
      <c r="B220" s="81">
        <f>B219+1</f>
        <v>4</v>
      </c>
      <c r="C220" s="113"/>
      <c r="D220" s="114"/>
      <c r="E220" s="114"/>
      <c r="F220" s="114"/>
      <c r="G220" s="114"/>
      <c r="H220" s="114"/>
      <c r="I220" s="114"/>
      <c r="J220" s="115"/>
      <c r="K220" s="114"/>
      <c r="L220" s="114"/>
      <c r="M220" s="114"/>
      <c r="N220" s="114"/>
      <c r="O220" s="114"/>
      <c r="P220" s="114"/>
      <c r="Q220" s="114"/>
      <c r="R220" s="114"/>
      <c r="S220" s="115"/>
    </row>
    <row r="221" spans="2:19" x14ac:dyDescent="0.25">
      <c r="B221" s="81">
        <f t="shared" ref="B221:B223" si="22">B220+1</f>
        <v>5</v>
      </c>
      <c r="C221" s="113"/>
      <c r="D221" s="114"/>
      <c r="E221" s="114"/>
      <c r="F221" s="114"/>
      <c r="G221" s="114"/>
      <c r="H221" s="114"/>
      <c r="I221" s="114"/>
      <c r="J221" s="115"/>
      <c r="K221" s="114"/>
      <c r="L221" s="114"/>
      <c r="M221" s="114"/>
      <c r="N221" s="114"/>
      <c r="O221" s="114"/>
      <c r="P221" s="114"/>
      <c r="Q221" s="114"/>
      <c r="R221" s="114"/>
      <c r="S221" s="115"/>
    </row>
    <row r="222" spans="2:19" x14ac:dyDescent="0.25">
      <c r="B222" s="81">
        <f t="shared" si="22"/>
        <v>6</v>
      </c>
      <c r="C222" s="110"/>
      <c r="D222" s="111"/>
      <c r="E222" s="111"/>
      <c r="F222" s="111"/>
      <c r="G222" s="111"/>
      <c r="H222" s="111"/>
      <c r="I222" s="111"/>
      <c r="J222" s="112"/>
      <c r="K222" s="111"/>
      <c r="L222" s="111"/>
      <c r="M222" s="111"/>
      <c r="N222" s="111"/>
      <c r="O222" s="111"/>
      <c r="P222" s="111"/>
      <c r="Q222" s="111"/>
      <c r="R222" s="111"/>
      <c r="S222" s="112"/>
    </row>
    <row r="223" spans="2:19" x14ac:dyDescent="0.25">
      <c r="B223" s="81">
        <f t="shared" si="22"/>
        <v>7</v>
      </c>
      <c r="C223" s="110"/>
      <c r="D223" s="111"/>
      <c r="E223" s="111"/>
      <c r="F223" s="111"/>
      <c r="G223" s="111"/>
      <c r="H223" s="111"/>
      <c r="I223" s="111"/>
      <c r="J223" s="112"/>
      <c r="K223" s="111"/>
      <c r="L223" s="111"/>
      <c r="M223" s="111"/>
      <c r="N223" s="111"/>
      <c r="O223" s="111"/>
      <c r="P223" s="111"/>
      <c r="Q223" s="111"/>
      <c r="R223" s="111"/>
      <c r="S223" s="112"/>
    </row>
    <row r="224" spans="2:19" x14ac:dyDescent="0.25">
      <c r="B224" s="81">
        <v>8</v>
      </c>
      <c r="C224" s="110"/>
      <c r="D224" s="111"/>
      <c r="E224" s="111"/>
      <c r="F224" s="111"/>
      <c r="G224" s="111"/>
      <c r="H224" s="111"/>
      <c r="I224" s="111"/>
      <c r="J224" s="112"/>
      <c r="K224" s="111"/>
      <c r="L224" s="111"/>
      <c r="M224" s="111"/>
      <c r="N224" s="111"/>
      <c r="O224" s="111"/>
      <c r="P224" s="111"/>
      <c r="Q224" s="111"/>
      <c r="R224" s="111"/>
      <c r="S224" s="112"/>
    </row>
    <row r="225" spans="2:19" x14ac:dyDescent="0.25">
      <c r="B225" s="81">
        <v>9</v>
      </c>
      <c r="C225" s="110"/>
      <c r="D225" s="111"/>
      <c r="E225" s="111"/>
      <c r="F225" s="111"/>
      <c r="G225" s="111"/>
      <c r="H225" s="111"/>
      <c r="I225" s="111"/>
      <c r="J225" s="112"/>
      <c r="K225" s="111"/>
      <c r="L225" s="111"/>
      <c r="M225" s="111"/>
      <c r="N225" s="111"/>
      <c r="O225" s="111"/>
      <c r="P225" s="111"/>
      <c r="Q225" s="111"/>
      <c r="R225" s="111"/>
      <c r="S225" s="112"/>
    </row>
    <row r="226" spans="2:19" x14ac:dyDescent="0.25">
      <c r="B226" s="81">
        <v>10</v>
      </c>
      <c r="C226" s="110"/>
      <c r="D226" s="111"/>
      <c r="E226" s="111"/>
      <c r="F226" s="111"/>
      <c r="G226" s="111"/>
      <c r="H226" s="111"/>
      <c r="I226" s="111"/>
      <c r="J226" s="112"/>
      <c r="K226" s="111"/>
      <c r="L226" s="111"/>
      <c r="M226" s="111"/>
      <c r="N226" s="111"/>
      <c r="O226" s="111"/>
      <c r="P226" s="111"/>
      <c r="Q226" s="111"/>
      <c r="R226" s="111"/>
      <c r="S226" s="112"/>
    </row>
    <row r="227" spans="2:19" x14ac:dyDescent="0.25">
      <c r="B227" s="81">
        <v>11</v>
      </c>
      <c r="C227" s="110"/>
      <c r="D227" s="111"/>
      <c r="E227" s="111"/>
      <c r="F227" s="111"/>
      <c r="G227" s="111"/>
      <c r="H227" s="111"/>
      <c r="I227" s="111"/>
      <c r="J227" s="112"/>
      <c r="K227" s="111"/>
      <c r="L227" s="111"/>
      <c r="M227" s="111"/>
      <c r="N227" s="111"/>
      <c r="O227" s="111"/>
      <c r="P227" s="111"/>
      <c r="Q227" s="111"/>
      <c r="R227" s="111"/>
      <c r="S227" s="112"/>
    </row>
    <row r="228" spans="2:19" x14ac:dyDescent="0.25">
      <c r="B228" s="81" t="s">
        <v>164</v>
      </c>
      <c r="C228" s="110"/>
      <c r="D228" s="111"/>
      <c r="E228" s="111"/>
      <c r="F228" s="111"/>
      <c r="G228" s="111"/>
      <c r="H228" s="111"/>
      <c r="I228" s="111"/>
      <c r="J228" s="112"/>
      <c r="K228" s="110"/>
      <c r="L228" s="111"/>
      <c r="M228" s="111"/>
      <c r="N228" s="111"/>
      <c r="O228" s="111"/>
      <c r="P228" s="111"/>
      <c r="Q228" s="111"/>
      <c r="R228" s="111"/>
      <c r="S228" s="112"/>
    </row>
    <row r="229" spans="2:19" x14ac:dyDescent="0.25">
      <c r="B229" s="41" t="s">
        <v>30</v>
      </c>
      <c r="C229" s="42"/>
      <c r="D229" s="43"/>
      <c r="E229" s="43"/>
      <c r="F229" s="43"/>
      <c r="G229" s="43"/>
      <c r="H229" s="43"/>
      <c r="I229" s="43"/>
      <c r="J229" s="44"/>
      <c r="K229" s="42"/>
      <c r="L229" s="43"/>
      <c r="M229" s="43"/>
      <c r="N229" s="43"/>
      <c r="O229" s="43"/>
      <c r="P229" s="43"/>
      <c r="Q229" s="43"/>
      <c r="R229" s="43"/>
      <c r="S229" s="44"/>
    </row>
    <row r="231" spans="2:19" x14ac:dyDescent="0.25">
      <c r="C231" s="33" t="s">
        <v>17</v>
      </c>
      <c r="D231" s="33">
        <f>SUM(C229:J229)</f>
        <v>0</v>
      </c>
    </row>
    <row r="232" spans="2:19" x14ac:dyDescent="0.25">
      <c r="C232" s="33" t="s">
        <v>32</v>
      </c>
      <c r="D232" s="33">
        <f>SUM(K229:S229)</f>
        <v>0</v>
      </c>
    </row>
    <row r="233" spans="2:19" x14ac:dyDescent="0.25">
      <c r="D233" s="41" t="str">
        <f>IF(D231=D232,"OK","PROBL")</f>
        <v>OK</v>
      </c>
      <c r="E233" s="41"/>
      <c r="F233" s="41"/>
    </row>
    <row r="235" spans="2:19" ht="15.75" customHeight="1" x14ac:dyDescent="0.25">
      <c r="C235" s="137" t="s">
        <v>175</v>
      </c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9"/>
    </row>
    <row r="236" spans="2:19" ht="12.75" customHeight="1" x14ac:dyDescent="0.25">
      <c r="C236" s="140" t="s">
        <v>17</v>
      </c>
      <c r="D236" s="141"/>
      <c r="E236" s="141"/>
      <c r="F236" s="141"/>
      <c r="G236" s="141"/>
      <c r="H236" s="141"/>
      <c r="I236" s="141"/>
      <c r="J236" s="142"/>
      <c r="K236" s="140" t="s">
        <v>27</v>
      </c>
      <c r="L236" s="141"/>
      <c r="M236" s="141"/>
      <c r="N236" s="141"/>
      <c r="O236" s="141"/>
      <c r="P236" s="141"/>
      <c r="Q236" s="141"/>
      <c r="R236" s="141"/>
      <c r="S236" s="142"/>
    </row>
    <row r="237" spans="2:19" ht="36" x14ac:dyDescent="0.25">
      <c r="B237" s="49"/>
      <c r="C237" s="50" t="s">
        <v>28</v>
      </c>
      <c r="D237" s="51" t="s">
        <v>138</v>
      </c>
      <c r="E237" s="51" t="s">
        <v>34</v>
      </c>
      <c r="F237" s="51" t="s">
        <v>168</v>
      </c>
      <c r="G237" s="51" t="s">
        <v>33</v>
      </c>
      <c r="H237" s="51" t="s">
        <v>141</v>
      </c>
      <c r="I237" s="51" t="s">
        <v>147</v>
      </c>
      <c r="J237" s="52"/>
      <c r="K237" s="50" t="s">
        <v>35</v>
      </c>
      <c r="L237" s="51" t="s">
        <v>151</v>
      </c>
      <c r="M237" s="51" t="s">
        <v>36</v>
      </c>
      <c r="N237" s="51" t="s">
        <v>172</v>
      </c>
      <c r="O237" s="51" t="s">
        <v>170</v>
      </c>
      <c r="P237" s="51" t="s">
        <v>31</v>
      </c>
      <c r="Q237" s="51" t="s">
        <v>139</v>
      </c>
      <c r="R237" s="51"/>
      <c r="S237" s="52" t="s">
        <v>137</v>
      </c>
    </row>
    <row r="238" spans="2:19" x14ac:dyDescent="0.25">
      <c r="B238" s="45" t="s">
        <v>29</v>
      </c>
      <c r="C238" s="119"/>
      <c r="D238" s="120"/>
      <c r="E238" s="120"/>
      <c r="F238" s="120"/>
      <c r="G238" s="120"/>
      <c r="H238" s="120"/>
      <c r="I238" s="120"/>
      <c r="J238" s="121"/>
      <c r="K238" s="119"/>
      <c r="L238" s="120"/>
      <c r="M238" s="120"/>
      <c r="N238" s="120"/>
      <c r="O238" s="120"/>
      <c r="P238" s="120"/>
      <c r="Q238" s="120"/>
      <c r="R238" s="120"/>
      <c r="S238" s="121"/>
    </row>
    <row r="239" spans="2:19" x14ac:dyDescent="0.25">
      <c r="B239" s="143">
        <v>1</v>
      </c>
      <c r="C239" s="113"/>
      <c r="D239" s="114"/>
      <c r="E239" s="114"/>
      <c r="F239" s="114"/>
      <c r="G239" s="114"/>
      <c r="H239" s="114"/>
      <c r="I239" s="114"/>
      <c r="J239" s="115"/>
      <c r="K239" s="114"/>
      <c r="L239" s="114"/>
      <c r="M239" s="114"/>
      <c r="N239" s="114"/>
      <c r="O239" s="114"/>
      <c r="P239" s="114"/>
      <c r="Q239" s="114"/>
      <c r="R239" s="114"/>
      <c r="S239" s="115"/>
    </row>
    <row r="240" spans="2:19" x14ac:dyDescent="0.25">
      <c r="B240" s="136"/>
      <c r="C240" s="116"/>
      <c r="D240" s="117"/>
      <c r="E240" s="117"/>
      <c r="F240" s="117"/>
      <c r="G240" s="117"/>
      <c r="H240" s="117"/>
      <c r="I240" s="117"/>
      <c r="J240" s="118"/>
      <c r="K240" s="117"/>
      <c r="L240" s="117"/>
      <c r="M240" s="117"/>
      <c r="N240" s="117"/>
      <c r="O240" s="117"/>
      <c r="P240" s="117"/>
      <c r="Q240" s="117"/>
      <c r="R240" s="117"/>
      <c r="S240" s="118"/>
    </row>
    <row r="241" spans="2:19" x14ac:dyDescent="0.25">
      <c r="B241" s="135">
        <v>2</v>
      </c>
      <c r="C241" s="113"/>
      <c r="D241" s="114"/>
      <c r="E241" s="114"/>
      <c r="F241" s="114"/>
      <c r="G241" s="114"/>
      <c r="H241" s="114"/>
      <c r="I241" s="114"/>
      <c r="J241" s="115"/>
      <c r="K241" s="113"/>
      <c r="L241" s="114"/>
      <c r="M241" s="114"/>
      <c r="N241" s="114"/>
      <c r="O241" s="114"/>
      <c r="P241" s="114"/>
      <c r="Q241" s="114"/>
      <c r="R241" s="114"/>
      <c r="S241" s="115"/>
    </row>
    <row r="242" spans="2:19" x14ac:dyDescent="0.25">
      <c r="B242" s="144"/>
      <c r="C242" s="123"/>
      <c r="D242" s="122"/>
      <c r="E242" s="122"/>
      <c r="F242" s="122"/>
      <c r="G242" s="122"/>
      <c r="H242" s="122"/>
      <c r="I242" s="122"/>
      <c r="J242" s="124"/>
      <c r="K242" s="122"/>
      <c r="L242" s="122"/>
      <c r="M242" s="122"/>
      <c r="N242" s="122"/>
      <c r="O242" s="122"/>
      <c r="P242" s="122"/>
      <c r="Q242" s="122"/>
      <c r="R242" s="122"/>
      <c r="S242" s="124"/>
    </row>
    <row r="243" spans="2:19" x14ac:dyDescent="0.25">
      <c r="B243" s="136"/>
      <c r="C243" s="116"/>
      <c r="D243" s="117"/>
      <c r="E243" s="117"/>
      <c r="F243" s="117"/>
      <c r="G243" s="117"/>
      <c r="H243" s="117"/>
      <c r="I243" s="117"/>
      <c r="J243" s="118"/>
      <c r="K243" s="117"/>
      <c r="L243" s="117"/>
      <c r="M243" s="117"/>
      <c r="N243" s="117"/>
      <c r="O243" s="117"/>
      <c r="P243" s="117"/>
      <c r="Q243" s="117"/>
      <c r="R243" s="117"/>
      <c r="S243" s="118"/>
    </row>
    <row r="244" spans="2:19" x14ac:dyDescent="0.25">
      <c r="B244" s="81">
        <f>B241+1</f>
        <v>3</v>
      </c>
      <c r="C244" s="110"/>
      <c r="D244" s="111"/>
      <c r="E244" s="111"/>
      <c r="F244" s="111"/>
      <c r="G244" s="111"/>
      <c r="H244" s="111"/>
      <c r="I244" s="111"/>
      <c r="J244" s="112"/>
      <c r="K244" s="111"/>
      <c r="L244" s="111"/>
      <c r="M244" s="111"/>
      <c r="N244" s="111"/>
      <c r="O244" s="111"/>
      <c r="P244" s="111"/>
      <c r="Q244" s="111"/>
      <c r="R244" s="111"/>
      <c r="S244" s="112"/>
    </row>
    <row r="245" spans="2:19" x14ac:dyDescent="0.25">
      <c r="B245" s="81">
        <f>B244+1</f>
        <v>4</v>
      </c>
      <c r="C245" s="113"/>
      <c r="D245" s="114"/>
      <c r="E245" s="114"/>
      <c r="F245" s="114"/>
      <c r="G245" s="114"/>
      <c r="H245" s="114"/>
      <c r="I245" s="114"/>
      <c r="J245" s="115"/>
      <c r="K245" s="114"/>
      <c r="L245" s="114"/>
      <c r="M245" s="114"/>
      <c r="N245" s="114"/>
      <c r="O245" s="114"/>
      <c r="P245" s="114"/>
      <c r="Q245" s="114"/>
      <c r="R245" s="114"/>
      <c r="S245" s="115"/>
    </row>
    <row r="246" spans="2:19" x14ac:dyDescent="0.25">
      <c r="B246" s="135">
        <f>B245+1</f>
        <v>5</v>
      </c>
      <c r="C246" s="113"/>
      <c r="D246" s="114"/>
      <c r="E246" s="114"/>
      <c r="F246" s="114"/>
      <c r="G246" s="114"/>
      <c r="H246" s="114"/>
      <c r="I246" s="114"/>
      <c r="J246" s="115"/>
      <c r="K246" s="114"/>
      <c r="L246" s="114"/>
      <c r="M246" s="114"/>
      <c r="N246" s="114"/>
      <c r="O246" s="114"/>
      <c r="P246" s="114"/>
      <c r="Q246" s="114"/>
      <c r="R246" s="114"/>
      <c r="S246" s="115"/>
    </row>
    <row r="247" spans="2:19" x14ac:dyDescent="0.25">
      <c r="B247" s="136"/>
      <c r="C247" s="116"/>
      <c r="D247" s="117"/>
      <c r="E247" s="117"/>
      <c r="F247" s="117"/>
      <c r="G247" s="117"/>
      <c r="H247" s="117"/>
      <c r="I247" s="117"/>
      <c r="J247" s="118"/>
      <c r="K247" s="117"/>
      <c r="L247" s="117"/>
      <c r="M247" s="117"/>
      <c r="N247" s="117"/>
      <c r="O247" s="117"/>
      <c r="P247" s="117"/>
      <c r="Q247" s="117"/>
      <c r="R247" s="117"/>
      <c r="S247" s="118"/>
    </row>
    <row r="248" spans="2:19" x14ac:dyDescent="0.25">
      <c r="B248" s="81">
        <f>B246+1</f>
        <v>6</v>
      </c>
      <c r="C248" s="113"/>
      <c r="D248" s="114"/>
      <c r="E248" s="114"/>
      <c r="F248" s="114"/>
      <c r="G248" s="114"/>
      <c r="H248" s="114"/>
      <c r="I248" s="114"/>
      <c r="J248" s="115"/>
      <c r="K248" s="114"/>
      <c r="L248" s="114"/>
      <c r="M248" s="114"/>
      <c r="N248" s="114"/>
      <c r="O248" s="114"/>
      <c r="P248" s="114"/>
      <c r="Q248" s="114"/>
      <c r="R248" s="114"/>
      <c r="S248" s="115"/>
    </row>
    <row r="249" spans="2:19" x14ac:dyDescent="0.25">
      <c r="B249" s="81">
        <f>B248+1</f>
        <v>7</v>
      </c>
      <c r="C249" s="110"/>
      <c r="D249" s="111"/>
      <c r="E249" s="111"/>
      <c r="F249" s="111"/>
      <c r="G249" s="111"/>
      <c r="H249" s="111"/>
      <c r="I249" s="111"/>
      <c r="J249" s="112"/>
      <c r="K249" s="111"/>
      <c r="L249" s="111"/>
      <c r="M249" s="111"/>
      <c r="N249" s="111"/>
      <c r="O249" s="111"/>
      <c r="P249" s="111"/>
      <c r="Q249" s="111"/>
      <c r="R249" s="111"/>
      <c r="S249" s="112"/>
    </row>
    <row r="250" spans="2:19" x14ac:dyDescent="0.25">
      <c r="B250" s="81">
        <f t="shared" ref="B250:B254" si="23">B249+1</f>
        <v>8</v>
      </c>
      <c r="C250" s="110"/>
      <c r="D250" s="111"/>
      <c r="E250" s="111"/>
      <c r="F250" s="111"/>
      <c r="G250" s="111"/>
      <c r="H250" s="111"/>
      <c r="I250" s="111"/>
      <c r="J250" s="112"/>
      <c r="K250" s="111"/>
      <c r="L250" s="111"/>
      <c r="M250" s="111"/>
      <c r="N250" s="111"/>
      <c r="O250" s="111"/>
      <c r="P250" s="111"/>
      <c r="Q250" s="111"/>
      <c r="R250" s="111"/>
      <c r="S250" s="112"/>
    </row>
    <row r="251" spans="2:19" x14ac:dyDescent="0.25">
      <c r="B251" s="81">
        <f t="shared" si="23"/>
        <v>9</v>
      </c>
      <c r="C251" s="110"/>
      <c r="D251" s="111"/>
      <c r="E251" s="111"/>
      <c r="F251" s="111"/>
      <c r="G251" s="111"/>
      <c r="H251" s="111"/>
      <c r="I251" s="111"/>
      <c r="J251" s="112"/>
      <c r="K251" s="111"/>
      <c r="L251" s="111"/>
      <c r="M251" s="111"/>
      <c r="N251" s="111"/>
      <c r="O251" s="111"/>
      <c r="P251" s="111"/>
      <c r="Q251" s="111"/>
      <c r="R251" s="111"/>
      <c r="S251" s="112"/>
    </row>
    <row r="252" spans="2:19" x14ac:dyDescent="0.25">
      <c r="B252" s="81">
        <f t="shared" si="23"/>
        <v>10</v>
      </c>
      <c r="C252" s="110"/>
      <c r="D252" s="111"/>
      <c r="E252" s="111"/>
      <c r="F252" s="111"/>
      <c r="G252" s="111"/>
      <c r="H252" s="111"/>
      <c r="I252" s="111"/>
      <c r="J252" s="112"/>
      <c r="K252" s="111"/>
      <c r="L252" s="111"/>
      <c r="M252" s="111"/>
      <c r="N252" s="111"/>
      <c r="O252" s="111"/>
      <c r="P252" s="111"/>
      <c r="Q252" s="111"/>
      <c r="R252" s="111"/>
      <c r="S252" s="112"/>
    </row>
    <row r="253" spans="2:19" x14ac:dyDescent="0.25">
      <c r="B253" s="81">
        <f t="shared" si="23"/>
        <v>11</v>
      </c>
      <c r="C253" s="110"/>
      <c r="D253" s="111"/>
      <c r="E253" s="111"/>
      <c r="F253" s="111"/>
      <c r="G253" s="111"/>
      <c r="H253" s="111"/>
      <c r="I253" s="111"/>
      <c r="J253" s="112"/>
      <c r="K253" s="111"/>
      <c r="L253" s="111"/>
      <c r="M253" s="111"/>
      <c r="N253" s="111"/>
      <c r="O253" s="111"/>
      <c r="P253" s="111"/>
      <c r="Q253" s="111"/>
      <c r="R253" s="111"/>
      <c r="S253" s="112"/>
    </row>
    <row r="254" spans="2:19" x14ac:dyDescent="0.25">
      <c r="B254" s="81">
        <f t="shared" si="23"/>
        <v>12</v>
      </c>
      <c r="C254" s="110"/>
      <c r="D254" s="111"/>
      <c r="E254" s="111"/>
      <c r="F254" s="111"/>
      <c r="G254" s="111"/>
      <c r="H254" s="111"/>
      <c r="I254" s="111"/>
      <c r="J254" s="112"/>
      <c r="K254" s="111"/>
      <c r="L254" s="111"/>
      <c r="M254" s="111"/>
      <c r="N254" s="111"/>
      <c r="O254" s="111"/>
      <c r="P254" s="111"/>
      <c r="Q254" s="111"/>
      <c r="R254" s="111"/>
      <c r="S254" s="112"/>
    </row>
    <row r="255" spans="2:19" x14ac:dyDescent="0.25">
      <c r="B255" s="81" t="s">
        <v>164</v>
      </c>
      <c r="C255" s="110"/>
      <c r="D255" s="111"/>
      <c r="E255" s="111"/>
      <c r="F255" s="111"/>
      <c r="G255" s="111"/>
      <c r="H255" s="111"/>
      <c r="I255" s="111"/>
      <c r="J255" s="112"/>
      <c r="K255" s="110"/>
      <c r="L255" s="111"/>
      <c r="M255" s="111"/>
      <c r="N255" s="111"/>
      <c r="O255" s="111"/>
      <c r="P255" s="111"/>
      <c r="Q255" s="111"/>
      <c r="R255" s="111"/>
      <c r="S255" s="112"/>
    </row>
    <row r="256" spans="2:19" x14ac:dyDescent="0.25">
      <c r="B256" s="41" t="s">
        <v>30</v>
      </c>
      <c r="C256" s="42"/>
      <c r="D256" s="43"/>
      <c r="E256" s="43"/>
      <c r="F256" s="43"/>
      <c r="G256" s="43"/>
      <c r="H256" s="43"/>
      <c r="I256" s="43"/>
      <c r="J256" s="44"/>
      <c r="K256" s="42"/>
      <c r="L256" s="43"/>
      <c r="M256" s="43"/>
      <c r="N256" s="43"/>
      <c r="O256" s="43"/>
      <c r="P256" s="43"/>
      <c r="Q256" s="43"/>
      <c r="R256" s="43"/>
      <c r="S256" s="44"/>
    </row>
    <row r="258" spans="3:6" x14ac:dyDescent="0.25">
      <c r="C258" s="33" t="s">
        <v>17</v>
      </c>
      <c r="D258" s="33">
        <f>SUM(C256:J256)</f>
        <v>0</v>
      </c>
    </row>
    <row r="259" spans="3:6" x14ac:dyDescent="0.25">
      <c r="C259" s="33" t="s">
        <v>32</v>
      </c>
      <c r="D259" s="33">
        <f>SUM(K256:S256)</f>
        <v>0</v>
      </c>
    </row>
    <row r="260" spans="3:6" x14ac:dyDescent="0.25">
      <c r="D260" s="41" t="str">
        <f>IF(D258=D259,"OK","PROBL")</f>
        <v>OK</v>
      </c>
      <c r="E260" s="41"/>
      <c r="F260" s="41"/>
    </row>
  </sheetData>
  <mergeCells count="53">
    <mergeCell ref="B21:B22"/>
    <mergeCell ref="B26:B27"/>
    <mergeCell ref="C3:J3"/>
    <mergeCell ref="K3:S3"/>
    <mergeCell ref="C2:S2"/>
    <mergeCell ref="C17:S17"/>
    <mergeCell ref="C18:J18"/>
    <mergeCell ref="K18:S18"/>
    <mergeCell ref="C35:S35"/>
    <mergeCell ref="C36:J36"/>
    <mergeCell ref="K36:S36"/>
    <mergeCell ref="B40:B41"/>
    <mergeCell ref="B43:B44"/>
    <mergeCell ref="B83:B84"/>
    <mergeCell ref="K79:S79"/>
    <mergeCell ref="C79:J79"/>
    <mergeCell ref="C78:S78"/>
    <mergeCell ref="C56:S56"/>
    <mergeCell ref="C57:J57"/>
    <mergeCell ref="K57:S57"/>
    <mergeCell ref="B61:B62"/>
    <mergeCell ref="B64:B65"/>
    <mergeCell ref="C100:S100"/>
    <mergeCell ref="C101:J101"/>
    <mergeCell ref="K101:S101"/>
    <mergeCell ref="B105:B106"/>
    <mergeCell ref="B86:B87"/>
    <mergeCell ref="C144:S144"/>
    <mergeCell ref="C145:J145"/>
    <mergeCell ref="K145:S145"/>
    <mergeCell ref="B126:B127"/>
    <mergeCell ref="C121:S121"/>
    <mergeCell ref="C122:J122"/>
    <mergeCell ref="K122:S122"/>
    <mergeCell ref="B149:B150"/>
    <mergeCell ref="C167:S167"/>
    <mergeCell ref="C168:J168"/>
    <mergeCell ref="K168:S168"/>
    <mergeCell ref="B172:B173"/>
    <mergeCell ref="C212:S212"/>
    <mergeCell ref="C213:J213"/>
    <mergeCell ref="K213:S213"/>
    <mergeCell ref="B216:B217"/>
    <mergeCell ref="C190:S190"/>
    <mergeCell ref="C191:J191"/>
    <mergeCell ref="K191:S191"/>
    <mergeCell ref="B194:B195"/>
    <mergeCell ref="B246:B247"/>
    <mergeCell ref="C235:S235"/>
    <mergeCell ref="C236:J236"/>
    <mergeCell ref="K236:S236"/>
    <mergeCell ref="B239:B240"/>
    <mergeCell ref="B241:B243"/>
  </mergeCells>
  <conditionalFormatting sqref="D15:F15">
    <cfRule type="cellIs" dxfId="13" priority="12" operator="equal">
      <formula>"PROBL"</formula>
    </cfRule>
  </conditionalFormatting>
  <conditionalFormatting sqref="D33:F33">
    <cfRule type="cellIs" dxfId="12" priority="11" operator="equal">
      <formula>"PROBL"</formula>
    </cfRule>
  </conditionalFormatting>
  <conditionalFormatting sqref="D54:F54">
    <cfRule type="cellIs" dxfId="11" priority="10" operator="equal">
      <formula>"PROBL"</formula>
    </cfRule>
  </conditionalFormatting>
  <conditionalFormatting sqref="D76:F76">
    <cfRule type="cellIs" dxfId="10" priority="9" operator="equal">
      <formula>"PROBL"</formula>
    </cfRule>
  </conditionalFormatting>
  <conditionalFormatting sqref="D98:F98">
    <cfRule type="cellIs" dxfId="9" priority="8" operator="equal">
      <formula>"PROBL"</formula>
    </cfRule>
  </conditionalFormatting>
  <conditionalFormatting sqref="D119:F119">
    <cfRule type="cellIs" dxfId="8" priority="7" operator="equal">
      <formula>"PROBL"</formula>
    </cfRule>
  </conditionalFormatting>
  <conditionalFormatting sqref="D142:F142">
    <cfRule type="cellIs" dxfId="7" priority="6" operator="equal">
      <formula>"PROBL"</formula>
    </cfRule>
  </conditionalFormatting>
  <conditionalFormatting sqref="D165:F165">
    <cfRule type="cellIs" dxfId="6" priority="5" operator="equal">
      <formula>"PROBL"</formula>
    </cfRule>
  </conditionalFormatting>
  <conditionalFormatting sqref="D188:F188">
    <cfRule type="cellIs" dxfId="5" priority="4" operator="equal">
      <formula>"PROBL"</formula>
    </cfRule>
  </conditionalFormatting>
  <conditionalFormatting sqref="D210:F210">
    <cfRule type="cellIs" dxfId="4" priority="3" operator="equal">
      <formula>"PROBL"</formula>
    </cfRule>
  </conditionalFormatting>
  <conditionalFormatting sqref="D233:F233">
    <cfRule type="cellIs" dxfId="3" priority="2" operator="equal">
      <formula>"PROBL"</formula>
    </cfRule>
  </conditionalFormatting>
  <conditionalFormatting sqref="D260:F260">
    <cfRule type="cellIs" dxfId="2" priority="1" operator="equal">
      <formula>"PROBL"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0"/>
  <sheetViews>
    <sheetView showGridLines="0" zoomScaleNormal="100" workbookViewId="0">
      <selection activeCell="K8" sqref="K8"/>
    </sheetView>
  </sheetViews>
  <sheetFormatPr defaultRowHeight="15" x14ac:dyDescent="0.25"/>
  <cols>
    <col min="1" max="1" width="2.28515625" customWidth="1"/>
    <col min="2" max="2" width="20.5703125" bestFit="1" customWidth="1"/>
    <col min="3" max="5" width="8" bestFit="1" customWidth="1"/>
    <col min="6" max="7" width="8.42578125" bestFit="1" customWidth="1"/>
    <col min="8" max="8" width="9.5703125" bestFit="1" customWidth="1"/>
    <col min="9" max="9" width="8.42578125" bestFit="1" customWidth="1"/>
    <col min="10" max="14" width="9.5703125" bestFit="1" customWidth="1"/>
  </cols>
  <sheetData>
    <row r="1" spans="2:14" ht="11.25" customHeight="1" x14ac:dyDescent="0.25"/>
    <row r="2" spans="2:14" ht="21" x14ac:dyDescent="0.25">
      <c r="B2" s="145" t="s">
        <v>16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2:14" x14ac:dyDescent="0.25">
      <c r="B3" s="87" t="s">
        <v>17</v>
      </c>
      <c r="C3" s="88">
        <v>42400</v>
      </c>
      <c r="D3" s="88">
        <f>+C3+28</f>
        <v>42428</v>
      </c>
      <c r="E3" s="88">
        <f>+D3+32</f>
        <v>42460</v>
      </c>
      <c r="F3" s="88">
        <f>+E3+30</f>
        <v>42490</v>
      </c>
      <c r="G3" s="88">
        <f>F3+31</f>
        <v>42521</v>
      </c>
      <c r="H3" s="88">
        <f>G3+30</f>
        <v>42551</v>
      </c>
      <c r="I3" s="88">
        <f>H3+31</f>
        <v>42582</v>
      </c>
      <c r="J3" s="88">
        <f>I3+31</f>
        <v>42613</v>
      </c>
      <c r="K3" s="88">
        <f t="shared" ref="K3:M3" si="0">J3+30</f>
        <v>42643</v>
      </c>
      <c r="L3" s="88">
        <f>K3+31</f>
        <v>42674</v>
      </c>
      <c r="M3" s="88">
        <f t="shared" si="0"/>
        <v>42704</v>
      </c>
      <c r="N3" s="89">
        <f>M3+31</f>
        <v>42735</v>
      </c>
    </row>
    <row r="4" spans="2:14" x14ac:dyDescent="0.25">
      <c r="B4" s="90" t="s">
        <v>28</v>
      </c>
      <c r="C4" s="91">
        <f>'CIA EXEMPLAR - LANÇAMENTOS'!C11</f>
        <v>210000</v>
      </c>
      <c r="D4" s="91">
        <f>'CIA EXEMPLAR - LANÇAMENTOS'!C29</f>
        <v>37000</v>
      </c>
      <c r="E4" s="91">
        <f>'CIA EXEMPLAR - LANÇAMENTOS'!C50</f>
        <v>45000</v>
      </c>
      <c r="F4" s="91">
        <f>'CIA EXEMPLAR - LANÇAMENTOS'!C72</f>
        <v>3000</v>
      </c>
      <c r="G4" s="91">
        <f>'CIA EXEMPLAR - LANÇAMENTOS'!C94</f>
        <v>36000</v>
      </c>
      <c r="H4" s="91">
        <f>'CIA EXEMPLAR - LANÇAMENTOS'!C115</f>
        <v>61000</v>
      </c>
      <c r="I4" s="91">
        <f>'CIA EXEMPLAR - LANÇAMENTOS'!C138</f>
        <v>36000</v>
      </c>
      <c r="J4" s="91"/>
      <c r="K4" s="91"/>
      <c r="L4" s="91"/>
      <c r="M4" s="91"/>
      <c r="N4" s="92"/>
    </row>
    <row r="5" spans="2:14" x14ac:dyDescent="0.25">
      <c r="B5" s="90" t="s">
        <v>138</v>
      </c>
      <c r="C5" s="91">
        <v>0</v>
      </c>
      <c r="D5" s="91">
        <f>+'CIA EXEMPLAR - LANÇAMENTOS'!D29</f>
        <v>10000</v>
      </c>
      <c r="E5" s="91">
        <f>'CIA EXEMPLAR - LANÇAMENTOS'!D50</f>
        <v>20000</v>
      </c>
      <c r="F5" s="91">
        <f>'CIA EXEMPLAR - LANÇAMENTOS'!D72</f>
        <v>50000</v>
      </c>
      <c r="G5" s="91">
        <f>'CIA EXEMPLAR - LANÇAMENTOS'!D94</f>
        <v>50000</v>
      </c>
      <c r="H5" s="91">
        <f>'CIA EXEMPLAR - LANÇAMENTOS'!D115</f>
        <v>100000</v>
      </c>
      <c r="I5" s="91">
        <f>'CIA EXEMPLAR - LANÇAMENTOS'!$D$138</f>
        <v>80000</v>
      </c>
      <c r="J5" s="91"/>
      <c r="K5" s="91"/>
      <c r="L5" s="91"/>
      <c r="M5" s="91"/>
      <c r="N5" s="92"/>
    </row>
    <row r="6" spans="2:14" x14ac:dyDescent="0.25">
      <c r="B6" s="90" t="s">
        <v>34</v>
      </c>
      <c r="C6" s="91">
        <f>+'CIA EXEMPLAR - LANÇAMENTOS'!E11</f>
        <v>50000</v>
      </c>
      <c r="D6" s="91">
        <f>+'CIA EXEMPLAR - LANÇAMENTOS'!E29</f>
        <v>90000</v>
      </c>
      <c r="E6" s="91">
        <f>'CIA EXEMPLAR - LANÇAMENTOS'!E50</f>
        <v>100000</v>
      </c>
      <c r="F6" s="91">
        <f>'CIA EXEMPLAR - LANÇAMENTOS'!E72</f>
        <v>150000</v>
      </c>
      <c r="G6" s="91">
        <f>'CIA EXEMPLAR - LANÇAMENTOS'!E94</f>
        <v>200000</v>
      </c>
      <c r="H6" s="91">
        <f>'CIA EXEMPLAR - LANÇAMENTOS'!E115</f>
        <v>350000</v>
      </c>
      <c r="I6" s="91">
        <f>'CIA EXEMPLAR - LANÇAMENTOS'!$E$138</f>
        <v>330000</v>
      </c>
      <c r="J6" s="91"/>
      <c r="K6" s="91"/>
      <c r="L6" s="91"/>
      <c r="M6" s="91"/>
      <c r="N6" s="92"/>
    </row>
    <row r="7" spans="2:14" x14ac:dyDescent="0.25">
      <c r="B7" s="90" t="s">
        <v>168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6000</v>
      </c>
      <c r="J7" s="91"/>
      <c r="K7" s="91"/>
      <c r="L7" s="91"/>
      <c r="M7" s="91"/>
      <c r="N7" s="92"/>
    </row>
    <row r="8" spans="2:14" x14ac:dyDescent="0.25">
      <c r="B8" s="90" t="s">
        <v>33</v>
      </c>
      <c r="C8" s="91">
        <f>'CIA EXEMPLAR - LANÇAMENTOS'!G11</f>
        <v>20000</v>
      </c>
      <c r="D8" s="91">
        <f>+'CIA EXEMPLAR - LANÇAMENTOS'!G29</f>
        <v>20000</v>
      </c>
      <c r="E8" s="91">
        <f>'CIA EXEMPLAR - LANÇAMENTOS'!G50</f>
        <v>20000</v>
      </c>
      <c r="F8" s="91">
        <f>'CIA EXEMPLAR - LANÇAMENTOS'!G72</f>
        <v>20000</v>
      </c>
      <c r="G8" s="91">
        <f>'CIA EXEMPLAR - LANÇAMENTOS'!G94</f>
        <v>20000</v>
      </c>
      <c r="H8" s="91">
        <f>'CIA EXEMPLAR - LANÇAMENTOS'!G115</f>
        <v>20000</v>
      </c>
      <c r="I8" s="91">
        <f>'CIA EXEMPLAR - LANÇAMENTOS'!$G$138</f>
        <v>20000</v>
      </c>
      <c r="J8" s="91"/>
      <c r="K8" s="91"/>
      <c r="L8" s="91"/>
      <c r="M8" s="91"/>
      <c r="N8" s="92"/>
    </row>
    <row r="9" spans="2:14" x14ac:dyDescent="0.25">
      <c r="B9" s="90" t="s">
        <v>141</v>
      </c>
      <c r="C9" s="91">
        <v>0</v>
      </c>
      <c r="D9" s="91">
        <f>+'CIA EXEMPLAR - LANÇAMENTOS'!H29</f>
        <v>180000</v>
      </c>
      <c r="E9" s="91">
        <f>'CIA EXEMPLAR - LANÇAMENTOS'!H50</f>
        <v>180000</v>
      </c>
      <c r="F9" s="91">
        <f>'CIA EXEMPLAR - LANÇAMENTOS'!H72</f>
        <v>180000</v>
      </c>
      <c r="G9" s="91">
        <f>'CIA EXEMPLAR - LANÇAMENTOS'!H94</f>
        <v>180000</v>
      </c>
      <c r="H9" s="91">
        <f>'CIA EXEMPLAR - LANÇAMENTOS'!H115</f>
        <v>540000</v>
      </c>
      <c r="I9" s="91">
        <f>'CIA EXEMPLAR - LANÇAMENTOS'!$H$138</f>
        <v>540000</v>
      </c>
      <c r="J9" s="91"/>
      <c r="K9" s="91"/>
      <c r="L9" s="91"/>
      <c r="M9" s="91"/>
      <c r="N9" s="92"/>
    </row>
    <row r="10" spans="2:14" x14ac:dyDescent="0.25">
      <c r="B10" s="90" t="s">
        <v>147</v>
      </c>
      <c r="C10" s="91">
        <v>0</v>
      </c>
      <c r="D10" s="91"/>
      <c r="E10" s="91">
        <f>+'CIA EXEMPLAR - LANÇAMENTOS'!I50</f>
        <v>-3000</v>
      </c>
      <c r="F10" s="91">
        <f>'CIA EXEMPLAR - LANÇAMENTOS'!I72</f>
        <v>-6000</v>
      </c>
      <c r="G10" s="91">
        <f>'CIA EXEMPLAR - LANÇAMENTOS'!I94</f>
        <v>-9000</v>
      </c>
      <c r="H10" s="91">
        <f>'CIA EXEMPLAR - LANÇAMENTOS'!I115</f>
        <v>-12000</v>
      </c>
      <c r="I10" s="91">
        <f>'CIA EXEMPLAR - LANÇAMENTOS'!$I$138</f>
        <v>-21000</v>
      </c>
      <c r="J10" s="91"/>
      <c r="K10" s="91"/>
      <c r="L10" s="91"/>
      <c r="M10" s="91"/>
      <c r="N10" s="92"/>
    </row>
    <row r="11" spans="2:14" x14ac:dyDescent="0.25"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2:14" x14ac:dyDescent="0.25"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2:14" x14ac:dyDescent="0.25"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</row>
    <row r="14" spans="2:14" x14ac:dyDescent="0.25"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</row>
    <row r="15" spans="2:14" x14ac:dyDescent="0.25">
      <c r="B15" s="96" t="s">
        <v>18</v>
      </c>
      <c r="C15" s="97">
        <f>+SUM(C4:C14)</f>
        <v>280000</v>
      </c>
      <c r="D15" s="97">
        <f t="shared" ref="D15:N15" si="1">+SUM(D4:D14)</f>
        <v>337000</v>
      </c>
      <c r="E15" s="97">
        <f t="shared" si="1"/>
        <v>362000</v>
      </c>
      <c r="F15" s="97">
        <f t="shared" si="1"/>
        <v>397000</v>
      </c>
      <c r="G15" s="97">
        <f t="shared" si="1"/>
        <v>477000</v>
      </c>
      <c r="H15" s="97">
        <f t="shared" si="1"/>
        <v>1059000</v>
      </c>
      <c r="I15" s="97">
        <f t="shared" si="1"/>
        <v>991000</v>
      </c>
      <c r="J15" s="97">
        <v>986500</v>
      </c>
      <c r="K15" s="97">
        <v>1277000</v>
      </c>
      <c r="L15" s="97">
        <v>1249500</v>
      </c>
      <c r="M15" s="97">
        <v>1331000</v>
      </c>
      <c r="N15" s="98">
        <v>1492500</v>
      </c>
    </row>
    <row r="16" spans="2:14" x14ac:dyDescent="0.25">
      <c r="B16" s="87" t="s">
        <v>27</v>
      </c>
      <c r="C16" s="88">
        <f>C3</f>
        <v>42400</v>
      </c>
      <c r="D16" s="88">
        <f t="shared" ref="D16:N16" si="2">D3</f>
        <v>42428</v>
      </c>
      <c r="E16" s="88">
        <f t="shared" si="2"/>
        <v>42460</v>
      </c>
      <c r="F16" s="88">
        <f t="shared" si="2"/>
        <v>42490</v>
      </c>
      <c r="G16" s="88">
        <f t="shared" si="2"/>
        <v>42521</v>
      </c>
      <c r="H16" s="88">
        <f t="shared" si="2"/>
        <v>42551</v>
      </c>
      <c r="I16" s="88">
        <f t="shared" si="2"/>
        <v>42582</v>
      </c>
      <c r="J16" s="88">
        <f t="shared" si="2"/>
        <v>42613</v>
      </c>
      <c r="K16" s="88">
        <f t="shared" si="2"/>
        <v>42643</v>
      </c>
      <c r="L16" s="88">
        <f t="shared" si="2"/>
        <v>42674</v>
      </c>
      <c r="M16" s="88">
        <f t="shared" si="2"/>
        <v>42704</v>
      </c>
      <c r="N16" s="89">
        <f t="shared" si="2"/>
        <v>42735</v>
      </c>
    </row>
    <row r="17" spans="2:16" x14ac:dyDescent="0.25">
      <c r="B17" s="90" t="s">
        <v>35</v>
      </c>
      <c r="C17" s="91">
        <f>+'CIA EXEMPLAR - LANÇAMENTOS'!K11</f>
        <v>30000</v>
      </c>
      <c r="D17" s="91">
        <f>+'CIA EXEMPLAR - LANÇAMENTOS'!K29</f>
        <v>70000</v>
      </c>
      <c r="E17" s="91">
        <f>'CIA EXEMPLAR - LANÇAMENTOS'!K50</f>
        <v>90000</v>
      </c>
      <c r="F17" s="91">
        <f>'CIA EXEMPLAR - LANÇAMENTOS'!K72</f>
        <v>50000</v>
      </c>
      <c r="G17" s="91">
        <f>'CIA EXEMPLAR - LANÇAMENTOS'!K94</f>
        <v>150000</v>
      </c>
      <c r="H17" s="91">
        <f>'CIA EXEMPLAR - LANÇAMENTOS'!K115</f>
        <v>200000</v>
      </c>
      <c r="I17" s="91">
        <f>'CIA EXEMPLAR - LANÇAMENTOS'!$K$138</f>
        <v>150000</v>
      </c>
      <c r="J17" s="91"/>
      <c r="K17" s="91"/>
      <c r="L17" s="91"/>
      <c r="M17" s="91"/>
      <c r="N17" s="92"/>
    </row>
    <row r="18" spans="2:16" x14ac:dyDescent="0.25">
      <c r="B18" s="90" t="s">
        <v>151</v>
      </c>
      <c r="C18" s="91">
        <v>0</v>
      </c>
      <c r="D18" s="91">
        <v>0</v>
      </c>
      <c r="E18" s="91">
        <v>0</v>
      </c>
      <c r="F18" s="91">
        <f>'CIA EXEMPLAR - LANÇAMENTOS'!L72</f>
        <v>15000</v>
      </c>
      <c r="G18" s="91">
        <f>'CIA EXEMPLAR - LANÇAMENTOS'!L94</f>
        <v>15000</v>
      </c>
      <c r="H18" s="91">
        <f>'CIA EXEMPLAR - LANÇAMENTOS'!L115</f>
        <v>15000</v>
      </c>
      <c r="I18" s="91">
        <f>'CIA EXEMPLAR - LANÇAMENTOS'!$L$138</f>
        <v>15000</v>
      </c>
      <c r="J18" s="91"/>
      <c r="K18" s="91"/>
      <c r="L18" s="91"/>
      <c r="M18" s="91"/>
      <c r="N18" s="92"/>
    </row>
    <row r="19" spans="2:16" x14ac:dyDescent="0.25">
      <c r="B19" s="90" t="s">
        <v>36</v>
      </c>
      <c r="C19" s="91">
        <f>+'CIA EXEMPLAR - LANÇAMENTOS'!M11</f>
        <v>150000</v>
      </c>
      <c r="D19" s="91">
        <f>+'CIA EXEMPLAR - LANÇAMENTOS'!M29</f>
        <v>150000</v>
      </c>
      <c r="E19" s="91">
        <f>'CIA EXEMPLAR - LANÇAMENTOS'!M50</f>
        <v>100000</v>
      </c>
      <c r="F19" s="91">
        <f>+'CIA EXEMPLAR - LANÇAMENTOS'!M72</f>
        <v>100000</v>
      </c>
      <c r="G19" s="91">
        <f>'CIA EXEMPLAR - LANÇAMENTOS'!M94</f>
        <v>0</v>
      </c>
      <c r="H19" s="91">
        <f>'CIA EXEMPLAR - LANÇAMENTOS'!M115</f>
        <v>400000</v>
      </c>
      <c r="I19" s="91">
        <f>'CIA EXEMPLAR - LANÇAMENTOS'!$M$138</f>
        <v>300000</v>
      </c>
      <c r="J19" s="91"/>
      <c r="K19" s="91"/>
      <c r="L19" s="91"/>
      <c r="M19" s="91"/>
      <c r="N19" s="92"/>
    </row>
    <row r="20" spans="2:16" x14ac:dyDescent="0.25">
      <c r="B20" s="90" t="s">
        <v>172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</row>
    <row r="21" spans="2:16" x14ac:dyDescent="0.25">
      <c r="B21" s="90" t="s">
        <v>170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2:16" x14ac:dyDescent="0.25">
      <c r="B22" s="125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0"/>
    </row>
    <row r="23" spans="2:16" x14ac:dyDescent="0.25">
      <c r="B23" s="90" t="s">
        <v>37</v>
      </c>
      <c r="C23" s="91">
        <f>+'CIA EXEMPLAR - LANÇAMENTOS'!P11</f>
        <v>100000</v>
      </c>
      <c r="D23" s="91">
        <f>+'CIA EXEMPLAR - LANÇAMENTOS'!P29</f>
        <v>100000</v>
      </c>
      <c r="E23" s="91">
        <f>'CIA EXEMPLAR - LANÇAMENTOS'!P50</f>
        <v>100000</v>
      </c>
      <c r="F23" s="91">
        <f>+'CIA EXEMPLAR - LANÇAMENTOS'!P72</f>
        <v>100000</v>
      </c>
      <c r="G23" s="91">
        <f>'CIA EXEMPLAR - LANÇAMENTOS'!P94</f>
        <v>100000</v>
      </c>
      <c r="H23" s="91">
        <f>'CIA EXEMPLAR - LANÇAMENTOS'!P115</f>
        <v>100000</v>
      </c>
      <c r="I23" s="91">
        <v>100000</v>
      </c>
      <c r="J23" s="91"/>
      <c r="K23" s="91"/>
      <c r="L23" s="91"/>
      <c r="M23" s="91"/>
      <c r="N23" s="92"/>
    </row>
    <row r="24" spans="2:16" x14ac:dyDescent="0.25">
      <c r="B24" s="90" t="s">
        <v>143</v>
      </c>
      <c r="C24" s="91">
        <v>0</v>
      </c>
      <c r="D24" s="91">
        <f>+'CIA EXEMPLAR - LANÇAMENTOS'!Q29</f>
        <v>17000</v>
      </c>
      <c r="E24" s="91">
        <f>'CIA EXEMPLAR - LANÇAMENTOS'!Q50</f>
        <v>72000</v>
      </c>
      <c r="F24" s="91">
        <f>+'CIA EXEMPLAR - LANÇAMENTOS'!Q72</f>
        <v>132000</v>
      </c>
      <c r="G24" s="91">
        <f>'CIA EXEMPLAR - LANÇAMENTOS'!Q94</f>
        <v>212000</v>
      </c>
      <c r="H24" s="91">
        <f>'CIA EXEMPLAR - LANÇAMENTOS'!Q115</f>
        <v>344000</v>
      </c>
      <c r="I24" s="91">
        <f>'CIA EXEMPLAR - LANÇAMENTOS'!$Q$138</f>
        <v>426000</v>
      </c>
      <c r="J24" s="91"/>
      <c r="K24" s="91"/>
      <c r="L24" s="91"/>
      <c r="M24" s="91"/>
      <c r="N24" s="92"/>
    </row>
    <row r="25" spans="2:16" x14ac:dyDescent="0.25">
      <c r="B25" s="96" t="s">
        <v>18</v>
      </c>
      <c r="C25" s="97">
        <f t="shared" ref="C25:N25" si="3">+SUM(C17:C24)</f>
        <v>280000</v>
      </c>
      <c r="D25" s="97">
        <f t="shared" si="3"/>
        <v>337000</v>
      </c>
      <c r="E25" s="97">
        <f t="shared" si="3"/>
        <v>362000</v>
      </c>
      <c r="F25" s="97">
        <f t="shared" si="3"/>
        <v>397000</v>
      </c>
      <c r="G25" s="97">
        <f t="shared" si="3"/>
        <v>477000</v>
      </c>
      <c r="H25" s="97">
        <f t="shared" si="3"/>
        <v>1059000</v>
      </c>
      <c r="I25" s="97">
        <f t="shared" si="3"/>
        <v>991000</v>
      </c>
      <c r="J25" s="97">
        <v>986500</v>
      </c>
      <c r="K25" s="97">
        <v>1277000</v>
      </c>
      <c r="L25" s="97">
        <v>1249500</v>
      </c>
      <c r="M25" s="97">
        <v>1331000</v>
      </c>
      <c r="N25" s="98">
        <v>1492500</v>
      </c>
      <c r="P25" s="126">
        <f>J15-J25</f>
        <v>0</v>
      </c>
    </row>
    <row r="26" spans="2:16" x14ac:dyDescent="0.25">
      <c r="B26" s="5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P26" s="126">
        <f>K15-K25</f>
        <v>0</v>
      </c>
    </row>
    <row r="27" spans="2:16" x14ac:dyDescent="0.25">
      <c r="B27" s="53"/>
      <c r="C27" s="41" t="str">
        <f t="shared" ref="C27:N27" si="4">IF(C25=C15,"OK","PROBL")</f>
        <v>OK</v>
      </c>
      <c r="D27" s="41" t="str">
        <f t="shared" si="4"/>
        <v>OK</v>
      </c>
      <c r="E27" s="41" t="str">
        <f t="shared" si="4"/>
        <v>OK</v>
      </c>
      <c r="F27" s="41" t="str">
        <f t="shared" si="4"/>
        <v>OK</v>
      </c>
      <c r="G27" s="41" t="str">
        <f t="shared" si="4"/>
        <v>OK</v>
      </c>
      <c r="H27" s="41" t="str">
        <f t="shared" si="4"/>
        <v>OK</v>
      </c>
      <c r="I27" s="41" t="str">
        <f t="shared" si="4"/>
        <v>OK</v>
      </c>
      <c r="J27" s="41" t="str">
        <f t="shared" si="4"/>
        <v>OK</v>
      </c>
      <c r="K27" s="41" t="str">
        <f t="shared" si="4"/>
        <v>OK</v>
      </c>
      <c r="L27" s="41" t="str">
        <f t="shared" si="4"/>
        <v>OK</v>
      </c>
      <c r="M27" s="41" t="str">
        <f t="shared" si="4"/>
        <v>OK</v>
      </c>
      <c r="N27" s="41" t="str">
        <f t="shared" si="4"/>
        <v>OK</v>
      </c>
    </row>
    <row r="28" spans="2:16" x14ac:dyDescent="0.25">
      <c r="B28" s="5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2:16" ht="21" x14ac:dyDescent="0.25">
      <c r="B29" s="148" t="s">
        <v>38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50"/>
    </row>
    <row r="30" spans="2:16" x14ac:dyDescent="0.25">
      <c r="B30" s="101"/>
      <c r="C30" s="102" t="s">
        <v>39</v>
      </c>
      <c r="D30" s="102" t="s">
        <v>40</v>
      </c>
      <c r="E30" s="102" t="s">
        <v>0</v>
      </c>
      <c r="F30" s="102" t="s">
        <v>1</v>
      </c>
      <c r="G30" s="102" t="s">
        <v>2</v>
      </c>
      <c r="H30" s="102" t="s">
        <v>155</v>
      </c>
      <c r="I30" s="102" t="s">
        <v>156</v>
      </c>
      <c r="J30" s="102" t="s">
        <v>157</v>
      </c>
      <c r="K30" s="102" t="s">
        <v>158</v>
      </c>
      <c r="L30" s="102" t="s">
        <v>159</v>
      </c>
      <c r="M30" s="102" t="s">
        <v>160</v>
      </c>
      <c r="N30" s="103" t="s">
        <v>161</v>
      </c>
    </row>
    <row r="31" spans="2:16" x14ac:dyDescent="0.25">
      <c r="B31" s="104" t="s">
        <v>12</v>
      </c>
      <c r="C31" s="105"/>
      <c r="D31" s="105">
        <f>+'CIA EXEMPLAR - LANÇAMENTOS'!S21</f>
        <v>60000</v>
      </c>
      <c r="E31" s="105">
        <f>'CIA EXEMPLAR - LANÇAMENTOS'!S40</f>
        <v>150000</v>
      </c>
      <c r="F31" s="105">
        <f>'CIA EXEMPLAR - LANÇAMENTOS'!S61</f>
        <v>180000</v>
      </c>
      <c r="G31" s="105">
        <f>'CIA EXEMPLAR - LANÇAMENTOS'!S83</f>
        <v>250000</v>
      </c>
      <c r="H31" s="105">
        <f>'CIA EXEMPLAR - LANÇAMENTOS'!S105</f>
        <v>300000</v>
      </c>
      <c r="I31" s="105">
        <f>'CIA EXEMPLAR - LANÇAMENTOS'!S126</f>
        <v>470000</v>
      </c>
      <c r="J31" s="105"/>
      <c r="K31" s="105"/>
      <c r="L31" s="105"/>
      <c r="M31" s="105"/>
      <c r="N31" s="106"/>
    </row>
    <row r="32" spans="2:16" x14ac:dyDescent="0.25">
      <c r="B32" s="90" t="s">
        <v>13</v>
      </c>
      <c r="C32" s="91"/>
      <c r="D32" s="91">
        <f>+'CIA EXEMPLAR - LANÇAMENTOS'!S22</f>
        <v>-40000</v>
      </c>
      <c r="E32" s="91">
        <f>'CIA EXEMPLAR - LANÇAMENTOS'!S41</f>
        <v>-90000</v>
      </c>
      <c r="F32" s="91">
        <f>'CIA EXEMPLAR - LANÇAMENTOS'!S62</f>
        <v>-100000</v>
      </c>
      <c r="G32" s="91">
        <f>'CIA EXEMPLAR - LANÇAMENTOS'!S84</f>
        <v>-150000</v>
      </c>
      <c r="H32" s="91">
        <f>'CIA EXEMPLAR - LANÇAMENTOS'!S106</f>
        <v>-150000</v>
      </c>
      <c r="I32" s="91">
        <f>'CIA EXEMPLAR - LANÇAMENTOS'!S127</f>
        <v>-350000</v>
      </c>
      <c r="J32" s="91"/>
      <c r="K32" s="91"/>
      <c r="L32" s="91"/>
      <c r="M32" s="91"/>
      <c r="N32" s="92"/>
    </row>
    <row r="33" spans="2:14" x14ac:dyDescent="0.25">
      <c r="B33" s="104" t="s">
        <v>14</v>
      </c>
      <c r="C33" s="105"/>
      <c r="D33" s="105">
        <f>SUM(D31:D32)</f>
        <v>20000</v>
      </c>
      <c r="E33" s="105">
        <f t="shared" ref="E33:N33" si="5">SUM(E31:E32)</f>
        <v>60000</v>
      </c>
      <c r="F33" s="105">
        <f t="shared" si="5"/>
        <v>80000</v>
      </c>
      <c r="G33" s="105">
        <f t="shared" si="5"/>
        <v>100000</v>
      </c>
      <c r="H33" s="105">
        <f t="shared" si="5"/>
        <v>150000</v>
      </c>
      <c r="I33" s="105">
        <f t="shared" si="5"/>
        <v>120000</v>
      </c>
      <c r="J33" s="105"/>
      <c r="K33" s="105"/>
      <c r="L33" s="105"/>
      <c r="M33" s="105"/>
      <c r="N33" s="106"/>
    </row>
    <row r="34" spans="2:14" x14ac:dyDescent="0.25">
      <c r="B34" s="90" t="s">
        <v>152</v>
      </c>
      <c r="C34" s="91"/>
      <c r="D34" s="91">
        <v>0</v>
      </c>
      <c r="E34" s="91">
        <v>0</v>
      </c>
      <c r="F34" s="91">
        <f>+'CIA EXEMPLAR - LANÇAMENTOS'!S68</f>
        <v>-10000</v>
      </c>
      <c r="G34" s="91">
        <f>'CIA EXEMPLAR - LANÇAMENTOS'!S91</f>
        <v>-10000</v>
      </c>
      <c r="H34" s="91">
        <f>'CIA EXEMPLAR - LANÇAMENTOS'!S110</f>
        <v>-10000</v>
      </c>
      <c r="I34" s="91">
        <f>'CIA EXEMPLAR - LANÇAMENTOS'!S131</f>
        <v>-10000</v>
      </c>
      <c r="J34" s="91"/>
      <c r="K34" s="91"/>
      <c r="L34" s="91"/>
      <c r="M34" s="91"/>
      <c r="N34" s="92"/>
    </row>
    <row r="35" spans="2:14" x14ac:dyDescent="0.25">
      <c r="B35" s="90" t="s">
        <v>153</v>
      </c>
      <c r="C35" s="91"/>
      <c r="D35" s="91">
        <v>0</v>
      </c>
      <c r="E35" s="91">
        <v>0</v>
      </c>
      <c r="F35" s="91">
        <f>+'CIA EXEMPLAR - LANÇAMENTOS'!S69</f>
        <v>-5000</v>
      </c>
      <c r="G35" s="91">
        <f>'CIA EXEMPLAR - LANÇAMENTOS'!S92</f>
        <v>-5000</v>
      </c>
      <c r="H35" s="91">
        <f>'CIA EXEMPLAR - LANÇAMENTOS'!S111</f>
        <v>-5000</v>
      </c>
      <c r="I35" s="91">
        <f>'CIA EXEMPLAR - LANÇAMENTOS'!S132</f>
        <v>-5000</v>
      </c>
      <c r="J35" s="91"/>
      <c r="K35" s="91"/>
      <c r="L35" s="91"/>
      <c r="M35" s="91"/>
      <c r="N35" s="92"/>
    </row>
    <row r="36" spans="2:14" x14ac:dyDescent="0.25">
      <c r="B36" s="90" t="s">
        <v>148</v>
      </c>
      <c r="C36" s="105"/>
      <c r="D36" s="91">
        <v>0</v>
      </c>
      <c r="E36" s="91">
        <f>+'CIA EXEMPLAR - LANÇAMENTOS'!S47</f>
        <v>-3000</v>
      </c>
      <c r="F36" s="91">
        <f>'CIA EXEMPLAR - LANÇAMENTOS'!S67</f>
        <v>-3000</v>
      </c>
      <c r="G36" s="91">
        <f>'CIA EXEMPLAR - LANÇAMENTOS'!S90</f>
        <v>-3000</v>
      </c>
      <c r="H36" s="91">
        <f>'CIA EXEMPLAR - LANÇAMENTOS'!S109</f>
        <v>-3000</v>
      </c>
      <c r="I36" s="91">
        <f>'CIA EXEMPLAR - LANÇAMENTOS'!S130</f>
        <v>-9000</v>
      </c>
      <c r="J36" s="91"/>
      <c r="K36" s="91"/>
      <c r="L36" s="91"/>
      <c r="M36" s="91"/>
      <c r="N36" s="92"/>
    </row>
    <row r="37" spans="2:14" x14ac:dyDescent="0.25">
      <c r="B37" s="90" t="s">
        <v>181</v>
      </c>
      <c r="C37" s="105"/>
      <c r="D37" s="91">
        <f>+'CIA EXEMPLAR - LANÇAMENTOS'!S26</f>
        <v>-3000</v>
      </c>
      <c r="E37" s="91">
        <f>'CIA EXEMPLAR - LANÇAMENTOS'!S43</f>
        <v>-2000</v>
      </c>
      <c r="F37" s="91">
        <f>'CIA EXEMPLAR - LANÇAMENTOS'!S64</f>
        <v>-2000</v>
      </c>
      <c r="G37" s="91">
        <f>'CIA EXEMPLAR - LANÇAMENTOS'!S86</f>
        <v>-2000</v>
      </c>
      <c r="H37" s="91">
        <v>0</v>
      </c>
      <c r="I37" s="91">
        <f>'CIA EXEMPLAR - LANÇAMENTOS'!S133</f>
        <v>-4000</v>
      </c>
      <c r="J37" s="91"/>
      <c r="K37" s="91"/>
      <c r="L37" s="91"/>
      <c r="M37" s="91"/>
      <c r="N37" s="92"/>
    </row>
    <row r="38" spans="2:14" x14ac:dyDescent="0.25">
      <c r="B38" s="90" t="s">
        <v>176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2"/>
    </row>
    <row r="39" spans="2:14" x14ac:dyDescent="0.25">
      <c r="B39" s="96" t="s">
        <v>41</v>
      </c>
      <c r="C39" s="97"/>
      <c r="D39" s="97">
        <f t="shared" ref="D39:N39" si="6">SUM(D33:D38)</f>
        <v>17000</v>
      </c>
      <c r="E39" s="97">
        <f t="shared" si="6"/>
        <v>55000</v>
      </c>
      <c r="F39" s="97">
        <f t="shared" si="6"/>
        <v>60000</v>
      </c>
      <c r="G39" s="97">
        <f t="shared" si="6"/>
        <v>80000</v>
      </c>
      <c r="H39" s="97">
        <f t="shared" si="6"/>
        <v>132000</v>
      </c>
      <c r="I39" s="97">
        <f t="shared" si="6"/>
        <v>92000</v>
      </c>
      <c r="J39" s="97">
        <v>91500</v>
      </c>
      <c r="K39" s="97">
        <v>27500</v>
      </c>
      <c r="L39" s="97">
        <v>19500</v>
      </c>
      <c r="M39" s="97">
        <v>12500</v>
      </c>
      <c r="N39" s="98">
        <v>85500</v>
      </c>
    </row>
    <row r="40" spans="2:14" x14ac:dyDescent="0.2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2:14" x14ac:dyDescent="0.2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2:14" ht="21" x14ac:dyDescent="0.25">
      <c r="B42" s="148" t="s">
        <v>42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50"/>
    </row>
    <row r="43" spans="2:14" x14ac:dyDescent="0.25">
      <c r="B43" s="101"/>
      <c r="C43" s="102" t="str">
        <f t="shared" ref="C43:N43" si="7">C30</f>
        <v>JAN</v>
      </c>
      <c r="D43" s="102" t="str">
        <f t="shared" si="7"/>
        <v>FEV</v>
      </c>
      <c r="E43" s="102" t="str">
        <f t="shared" si="7"/>
        <v>MAR</v>
      </c>
      <c r="F43" s="102" t="str">
        <f t="shared" si="7"/>
        <v>ABR</v>
      </c>
      <c r="G43" s="102" t="str">
        <f t="shared" si="7"/>
        <v>MAI</v>
      </c>
      <c r="H43" s="102" t="str">
        <f t="shared" si="7"/>
        <v>JUN</v>
      </c>
      <c r="I43" s="102" t="str">
        <f t="shared" si="7"/>
        <v>JUL</v>
      </c>
      <c r="J43" s="102" t="str">
        <f t="shared" si="7"/>
        <v>AGO</v>
      </c>
      <c r="K43" s="102" t="str">
        <f t="shared" si="7"/>
        <v>SET</v>
      </c>
      <c r="L43" s="102" t="str">
        <f t="shared" si="7"/>
        <v>OUT</v>
      </c>
      <c r="M43" s="102" t="str">
        <f t="shared" si="7"/>
        <v>NOV</v>
      </c>
      <c r="N43" s="103" t="str">
        <f t="shared" si="7"/>
        <v>DEZ</v>
      </c>
    </row>
    <row r="44" spans="2:14" x14ac:dyDescent="0.25">
      <c r="B44" s="108" t="s">
        <v>43</v>
      </c>
      <c r="C44" s="107">
        <v>0</v>
      </c>
      <c r="D44" s="107">
        <f t="shared" ref="D44:I44" si="8">+C48</f>
        <v>100000</v>
      </c>
      <c r="E44" s="107">
        <f t="shared" si="8"/>
        <v>117000</v>
      </c>
      <c r="F44" s="107">
        <f t="shared" si="8"/>
        <v>172000</v>
      </c>
      <c r="G44" s="107">
        <f t="shared" si="8"/>
        <v>232000</v>
      </c>
      <c r="H44" s="107">
        <f t="shared" si="8"/>
        <v>312000</v>
      </c>
      <c r="I44" s="107">
        <f t="shared" si="8"/>
        <v>444000</v>
      </c>
      <c r="J44" s="107"/>
      <c r="K44" s="107"/>
      <c r="L44" s="107"/>
      <c r="M44" s="107"/>
      <c r="N44" s="109"/>
    </row>
    <row r="45" spans="2:14" x14ac:dyDescent="0.25">
      <c r="B45" s="54" t="s">
        <v>44</v>
      </c>
      <c r="C45" s="35">
        <v>100000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6"/>
    </row>
    <row r="46" spans="2:14" x14ac:dyDescent="0.25">
      <c r="B46" s="54" t="s">
        <v>149</v>
      </c>
      <c r="C46" s="35">
        <v>0</v>
      </c>
      <c r="D46" s="35">
        <f>D39</f>
        <v>17000</v>
      </c>
      <c r="E46" s="35">
        <f t="shared" ref="E46:N46" si="9">E39</f>
        <v>55000</v>
      </c>
      <c r="F46" s="35">
        <f t="shared" si="9"/>
        <v>60000</v>
      </c>
      <c r="G46" s="35">
        <f t="shared" si="9"/>
        <v>80000</v>
      </c>
      <c r="H46" s="35">
        <f t="shared" si="9"/>
        <v>132000</v>
      </c>
      <c r="I46" s="35">
        <f t="shared" si="9"/>
        <v>92000</v>
      </c>
      <c r="J46" s="35"/>
      <c r="K46" s="35"/>
      <c r="L46" s="35"/>
      <c r="M46" s="35"/>
      <c r="N46" s="36"/>
    </row>
    <row r="47" spans="2:14" x14ac:dyDescent="0.25">
      <c r="B47" s="54" t="s">
        <v>177</v>
      </c>
      <c r="C47" s="35"/>
      <c r="D47" s="35"/>
      <c r="E47" s="35"/>
      <c r="F47" s="35"/>
      <c r="G47" s="35"/>
      <c r="H47" s="35"/>
      <c r="I47" s="35">
        <f>'CIA EXEMPLAR - LANÇAMENTOS'!Q136</f>
        <v>-10000</v>
      </c>
      <c r="J47" s="35"/>
      <c r="K47" s="35"/>
      <c r="L47" s="35"/>
      <c r="M47" s="35"/>
      <c r="N47" s="36"/>
    </row>
    <row r="48" spans="2:14" x14ac:dyDescent="0.25">
      <c r="B48" s="93" t="s">
        <v>45</v>
      </c>
      <c r="C48" s="94">
        <f>SUM(C44:C47)</f>
        <v>100000</v>
      </c>
      <c r="D48" s="94">
        <f t="shared" ref="D48:N48" si="10">SUM(D44:D47)</f>
        <v>117000</v>
      </c>
      <c r="E48" s="94">
        <f t="shared" si="10"/>
        <v>172000</v>
      </c>
      <c r="F48" s="94">
        <f t="shared" si="10"/>
        <v>232000</v>
      </c>
      <c r="G48" s="94">
        <f t="shared" si="10"/>
        <v>312000</v>
      </c>
      <c r="H48" s="94">
        <f t="shared" si="10"/>
        <v>444000</v>
      </c>
      <c r="I48" s="94">
        <f t="shared" si="10"/>
        <v>526000</v>
      </c>
      <c r="J48" s="94"/>
      <c r="K48" s="94"/>
      <c r="L48" s="94"/>
      <c r="M48" s="94"/>
      <c r="N48" s="95"/>
    </row>
    <row r="49" spans="2:14" x14ac:dyDescent="0.25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2:14" x14ac:dyDescent="0.25">
      <c r="B50" s="33"/>
      <c r="C50" s="41" t="str">
        <f t="shared" ref="C50:N50" si="11">IF(C48=SUM(C23:C24),"OK","PROBL")</f>
        <v>OK</v>
      </c>
      <c r="D50" s="41" t="str">
        <f t="shared" si="11"/>
        <v>OK</v>
      </c>
      <c r="E50" s="41" t="str">
        <f t="shared" si="11"/>
        <v>OK</v>
      </c>
      <c r="F50" s="41" t="str">
        <f t="shared" si="11"/>
        <v>OK</v>
      </c>
      <c r="G50" s="41" t="str">
        <f t="shared" si="11"/>
        <v>OK</v>
      </c>
      <c r="H50" s="41" t="str">
        <f t="shared" si="11"/>
        <v>OK</v>
      </c>
      <c r="I50" s="41" t="str">
        <f t="shared" si="11"/>
        <v>OK</v>
      </c>
      <c r="J50" s="41" t="str">
        <f t="shared" si="11"/>
        <v>OK</v>
      </c>
      <c r="K50" s="41" t="str">
        <f t="shared" si="11"/>
        <v>OK</v>
      </c>
      <c r="L50" s="41" t="str">
        <f t="shared" si="11"/>
        <v>OK</v>
      </c>
      <c r="M50" s="41" t="str">
        <f t="shared" si="11"/>
        <v>OK</v>
      </c>
      <c r="N50" s="41" t="str">
        <f t="shared" si="11"/>
        <v>OK</v>
      </c>
    </row>
  </sheetData>
  <mergeCells count="3">
    <mergeCell ref="B2:N2"/>
    <mergeCell ref="B29:N29"/>
    <mergeCell ref="B42:N42"/>
  </mergeCells>
  <conditionalFormatting sqref="C27:N27">
    <cfRule type="cellIs" dxfId="1" priority="2" operator="equal">
      <formula>"PROBL"</formula>
    </cfRule>
  </conditionalFormatting>
  <conditionalFormatting sqref="C50:N50">
    <cfRule type="cellIs" dxfId="0" priority="1" operator="equal">
      <formula>"PROBL"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EXEMPLO COMÉRCIO DE LIVROS</vt:lpstr>
      <vt:lpstr>ENUNCIADO</vt:lpstr>
      <vt:lpstr>CIA EXEMPLAR - LANÇAMENTOS</vt:lpstr>
      <vt:lpstr>CIA EXEMPLAR - DEMONSTR CONTÁBE</vt:lpstr>
      <vt:lpstr>ENUNCIADO!_ftn1</vt:lpstr>
      <vt:lpstr>ENUNCIADO!_ftnref1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 Cleber Bonizio</dc:creator>
  <cp:lastModifiedBy>Usuario</cp:lastModifiedBy>
  <dcterms:created xsi:type="dcterms:W3CDTF">2016-02-25T23:17:08Z</dcterms:created>
  <dcterms:modified xsi:type="dcterms:W3CDTF">2018-04-30T10:48:04Z</dcterms:modified>
</cp:coreProperties>
</file>