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Google Drive\Disciplinas_2018\Modelagem_Grad_2018\CEN0257_2018\SimpleModel_aula19Abril\"/>
    </mc:Choice>
  </mc:AlternateContent>
  <xr:revisionPtr revIDLastSave="0" documentId="13_ncr:1_{00E5380A-96AF-4108-ABF3-9527A0F0D12F}" xr6:coauthVersionLast="31" xr6:coauthVersionMax="31" xr10:uidLastSave="{00000000-0000-0000-0000-000000000000}"/>
  <bookViews>
    <workbookView xWindow="0" yWindow="0" windowWidth="20490" windowHeight="7545" activeTab="2" xr2:uid="{F37905AA-562C-412B-8AAF-AC1C30080849}"/>
  </bookViews>
  <sheets>
    <sheet name="PT" sheetId="1" r:id="rId1"/>
    <sheet name="PGS" sheetId="2" r:id="rId2"/>
    <sheet name="LAIS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L15" i="3" s="1"/>
  <c r="K16" i="3"/>
  <c r="L16" i="3"/>
  <c r="K17" i="3"/>
  <c r="L17" i="3" s="1"/>
  <c r="K18" i="3"/>
  <c r="L18" i="3"/>
  <c r="K19" i="3"/>
  <c r="L19" i="3" s="1"/>
  <c r="K20" i="3"/>
  <c r="L20" i="3"/>
  <c r="K21" i="3"/>
  <c r="L21" i="3" s="1"/>
  <c r="K22" i="3"/>
  <c r="L22" i="3"/>
  <c r="K23" i="3"/>
  <c r="L23" i="3" s="1"/>
  <c r="K24" i="3"/>
  <c r="L24" i="3"/>
  <c r="K25" i="3"/>
  <c r="L25" i="3" s="1"/>
  <c r="K26" i="3"/>
  <c r="L26" i="3"/>
  <c r="K27" i="3"/>
  <c r="L27" i="3" s="1"/>
  <c r="K28" i="3"/>
  <c r="L28" i="3"/>
  <c r="K29" i="3"/>
  <c r="L29" i="3" s="1"/>
  <c r="O15" i="3"/>
  <c r="N15" i="3" s="1"/>
  <c r="O16" i="3"/>
  <c r="N16" i="3" s="1"/>
  <c r="O17" i="3"/>
  <c r="N17" i="3" s="1"/>
  <c r="O18" i="3"/>
  <c r="N18" i="3" s="1"/>
  <c r="O19" i="3"/>
  <c r="N19" i="3" s="1"/>
  <c r="O20" i="3"/>
  <c r="N20" i="3" s="1"/>
  <c r="O21" i="3"/>
  <c r="N21" i="3" s="1"/>
  <c r="O22" i="3"/>
  <c r="N22" i="3" s="1"/>
  <c r="O23" i="3"/>
  <c r="N23" i="3" s="1"/>
  <c r="O24" i="3"/>
  <c r="N24" i="3" s="1"/>
  <c r="O25" i="3"/>
  <c r="N25" i="3" s="1"/>
  <c r="O26" i="3"/>
  <c r="N26" i="3" s="1"/>
  <c r="O27" i="3"/>
  <c r="N27" i="3" s="1"/>
  <c r="O28" i="3"/>
  <c r="N28" i="3" s="1"/>
  <c r="O29" i="3"/>
  <c r="N29" i="3" s="1"/>
  <c r="N4" i="3"/>
  <c r="N5" i="3"/>
  <c r="N6" i="3"/>
  <c r="N7" i="3"/>
  <c r="N8" i="3"/>
  <c r="N9" i="3"/>
  <c r="N10" i="3"/>
  <c r="N11" i="3"/>
  <c r="N12" i="3"/>
  <c r="N13" i="3"/>
  <c r="N14" i="3"/>
  <c r="N3" i="3"/>
  <c r="B20" i="3"/>
  <c r="L4" i="3"/>
  <c r="L5" i="3"/>
  <c r="L6" i="3"/>
  <c r="L7" i="3"/>
  <c r="L8" i="3"/>
  <c r="L9" i="3"/>
  <c r="L10" i="3"/>
  <c r="L11" i="3"/>
  <c r="L12" i="3"/>
  <c r="L13" i="3"/>
  <c r="L14" i="3"/>
  <c r="L3" i="3"/>
  <c r="K4" i="3"/>
  <c r="K5" i="3"/>
  <c r="K6" i="3"/>
  <c r="K7" i="3"/>
  <c r="K8" i="3"/>
  <c r="K9" i="3"/>
  <c r="K10" i="3"/>
  <c r="K11" i="3"/>
  <c r="K12" i="3"/>
  <c r="K13" i="3"/>
  <c r="K14" i="3"/>
  <c r="K3" i="3"/>
  <c r="G7" i="2"/>
  <c r="G8" i="2"/>
  <c r="G9" i="2"/>
  <c r="G10" i="2"/>
  <c r="G11" i="2"/>
  <c r="G12" i="2"/>
  <c r="G6" i="2"/>
  <c r="F6" i="2"/>
  <c r="B7" i="2"/>
  <c r="F7" i="2" s="1"/>
  <c r="F29" i="1"/>
  <c r="F30" i="1"/>
  <c r="F31" i="1"/>
  <c r="F32" i="1"/>
  <c r="F33" i="1"/>
  <c r="F34" i="1"/>
  <c r="F35" i="1"/>
  <c r="F36" i="1"/>
  <c r="F37" i="1"/>
  <c r="F38" i="1"/>
  <c r="F39" i="1"/>
  <c r="C29" i="1"/>
  <c r="C30" i="1"/>
  <c r="C31" i="1"/>
  <c r="C32" i="1"/>
  <c r="C33" i="1"/>
  <c r="C34" i="1"/>
  <c r="C35" i="1"/>
  <c r="C36" i="1"/>
  <c r="C37" i="1"/>
  <c r="C38" i="1"/>
  <c r="C39" i="1"/>
  <c r="F4" i="1"/>
  <c r="F5" i="1"/>
  <c r="F6" i="1"/>
  <c r="F7" i="1"/>
  <c r="F8" i="1"/>
  <c r="F9" i="1"/>
  <c r="F10" i="1"/>
  <c r="F11" i="1"/>
  <c r="F12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3" i="1"/>
  <c r="F10" i="2" l="1"/>
  <c r="F9" i="2"/>
  <c r="F8" i="2"/>
  <c r="F12" i="2"/>
  <c r="F11" i="2"/>
</calcChain>
</file>

<file path=xl/sharedStrings.xml><?xml version="1.0" encoding="utf-8"?>
<sst xmlns="http://schemas.openxmlformats.org/spreadsheetml/2006/main" count="50" uniqueCount="42">
  <si>
    <t>PT = 1.0 - 0.0025*((0.25*TMIN+0.75*TMAX)-26.0)**2</t>
  </si>
  <si>
    <t>TMAX</t>
  </si>
  <si>
    <t>TMIN</t>
  </si>
  <si>
    <t>TMED</t>
  </si>
  <si>
    <t>PT</t>
  </si>
  <si>
    <t>Pg = PT * SWFAC * 2.1 * PAR/PD * (1.0 - EXP(-Y1 * LAI))</t>
  </si>
  <si>
    <t xml:space="preserve">Y1    = 1.5 - 0.768 * ((ROWSPC * 0.01)**2 * PD)**0.1 </t>
  </si>
  <si>
    <t>PD</t>
  </si>
  <si>
    <t>ROWSP</t>
  </si>
  <si>
    <t>Y1</t>
  </si>
  <si>
    <t>LAI</t>
  </si>
  <si>
    <t>SWFAC</t>
  </si>
  <si>
    <t>PAR</t>
  </si>
  <si>
    <t>PG (g/plant)</t>
  </si>
  <si>
    <t>PG (g/m2)</t>
  </si>
  <si>
    <t xml:space="preserve">IF (FL .EQ. 1.0) THEN </t>
  </si>
  <si>
    <t xml:space="preserve">          a = exp(EMP2 * (N-nb))  </t>
  </si>
  <si>
    <t xml:space="preserve">          dLAI = SWFAC * PD * EMP1 * PT * (a/(1+a)) * dN </t>
  </si>
  <si>
    <t xml:space="preserve">      ELSEIF (FL .EQ. 2.0) THEN</t>
  </si>
  <si>
    <t xml:space="preserve">          dLAI = - PD * di * p1 * sla </t>
  </si>
  <si>
    <t>Lfmax</t>
  </si>
  <si>
    <t>EMP2</t>
  </si>
  <si>
    <t>EMP1</t>
  </si>
  <si>
    <t>nb</t>
  </si>
  <si>
    <t>rm</t>
  </si>
  <si>
    <t>fc</t>
  </si>
  <si>
    <t>tb</t>
  </si>
  <si>
    <t>intot</t>
  </si>
  <si>
    <t>n</t>
  </si>
  <si>
    <t>lai</t>
  </si>
  <si>
    <t>w</t>
  </si>
  <si>
    <t>wr</t>
  </si>
  <si>
    <t>wc</t>
  </si>
  <si>
    <t>p1</t>
  </si>
  <si>
    <t>f1</t>
  </si>
  <si>
    <t>ENDIF</t>
  </si>
  <si>
    <t>a</t>
  </si>
  <si>
    <t>N</t>
  </si>
  <si>
    <t>(a/(1+a))</t>
  </si>
  <si>
    <t>dLAI</t>
  </si>
  <si>
    <t>dN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</si>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</sst>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PT!$C$4:$C$39</c:f>
              <c:numCache>
                <c:formatCode>General</c:formatCode>
                <c:ptCount val="3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</c:numCache>
            </c:numRef>
          </c:xVal>
          <c:yVal>
            <c:numRef>
              <c:f>PT!$F$4:$F$39</c:f>
              <c:numCache>
                <c:formatCode>General</c:formatCode>
                <c:ptCount val="36"/>
                <c:pt idx="0">
                  <c:v>0.234375</c:v>
                </c:pt>
                <c:pt idx="1">
                  <c:v>0.31937499999999996</c:v>
                </c:pt>
                <c:pt idx="2">
                  <c:v>0.39937500000000004</c:v>
                </c:pt>
                <c:pt idx="3">
                  <c:v>0.47437499999999999</c:v>
                </c:pt>
                <c:pt idx="4">
                  <c:v>0.54437500000000005</c:v>
                </c:pt>
                <c:pt idx="5">
                  <c:v>0.609375</c:v>
                </c:pt>
                <c:pt idx="6">
                  <c:v>0.66937500000000005</c:v>
                </c:pt>
                <c:pt idx="7">
                  <c:v>0.72437499999999999</c:v>
                </c:pt>
                <c:pt idx="8">
                  <c:v>0.77437500000000004</c:v>
                </c:pt>
                <c:pt idx="9">
                  <c:v>0.81937499999999996</c:v>
                </c:pt>
                <c:pt idx="10">
                  <c:v>0.859375</c:v>
                </c:pt>
                <c:pt idx="11">
                  <c:v>0.89437500000000003</c:v>
                </c:pt>
                <c:pt idx="12">
                  <c:v>0.92437499999999995</c:v>
                </c:pt>
                <c:pt idx="13">
                  <c:v>0.94937499999999997</c:v>
                </c:pt>
                <c:pt idx="14">
                  <c:v>0.96937499999999999</c:v>
                </c:pt>
                <c:pt idx="15">
                  <c:v>0.984375</c:v>
                </c:pt>
                <c:pt idx="16">
                  <c:v>0.99437500000000001</c:v>
                </c:pt>
                <c:pt idx="17">
                  <c:v>0.99937500000000001</c:v>
                </c:pt>
                <c:pt idx="18">
                  <c:v>0.99937500000000001</c:v>
                </c:pt>
                <c:pt idx="19">
                  <c:v>0.99437500000000001</c:v>
                </c:pt>
                <c:pt idx="20">
                  <c:v>0.984375</c:v>
                </c:pt>
                <c:pt idx="21">
                  <c:v>0.96937499999999999</c:v>
                </c:pt>
                <c:pt idx="22">
                  <c:v>0.94937499999999997</c:v>
                </c:pt>
                <c:pt idx="23">
                  <c:v>0.92437499999999995</c:v>
                </c:pt>
                <c:pt idx="24">
                  <c:v>0.89437500000000003</c:v>
                </c:pt>
                <c:pt idx="25">
                  <c:v>0.859375</c:v>
                </c:pt>
                <c:pt idx="26">
                  <c:v>0.81937499999999996</c:v>
                </c:pt>
                <c:pt idx="27">
                  <c:v>0.77437500000000004</c:v>
                </c:pt>
                <c:pt idx="28">
                  <c:v>0.72437499999999999</c:v>
                </c:pt>
                <c:pt idx="29">
                  <c:v>0.66937500000000005</c:v>
                </c:pt>
                <c:pt idx="30">
                  <c:v>0.609375</c:v>
                </c:pt>
                <c:pt idx="31">
                  <c:v>0.54437500000000005</c:v>
                </c:pt>
                <c:pt idx="32">
                  <c:v>0.47437499999999999</c:v>
                </c:pt>
                <c:pt idx="33">
                  <c:v>0.39937500000000004</c:v>
                </c:pt>
                <c:pt idx="34">
                  <c:v>0.31937499999999996</c:v>
                </c:pt>
                <c:pt idx="35">
                  <c:v>0.234375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1-4B0F-99E1-64194E98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304592"/>
        <c:axId val="512533696"/>
      </c:scatterChart>
      <c:valAx>
        <c:axId val="60230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TMED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533696"/>
        <c:crosses val="autoZero"/>
        <c:crossBetween val="midCat"/>
      </c:valAx>
      <c:valAx>
        <c:axId val="51253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0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PGS!$G$6:$G$12</c:f>
              <c:numCache>
                <c:formatCode>0.00</c:formatCode>
                <c:ptCount val="7"/>
                <c:pt idx="0">
                  <c:v>15.829506552335317</c:v>
                </c:pt>
                <c:pt idx="1">
                  <c:v>23.704305876403122</c:v>
                </c:pt>
                <c:pt idx="2">
                  <c:v>27.621829406862762</c:v>
                </c:pt>
                <c:pt idx="3">
                  <c:v>29.570703274010068</c:v>
                </c:pt>
                <c:pt idx="4">
                  <c:v>30.5402212157706</c:v>
                </c:pt>
                <c:pt idx="5">
                  <c:v>31.022533106365891</c:v>
                </c:pt>
                <c:pt idx="6">
                  <c:v>31.262471687994601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C-41D8-B251-E794195B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722376"/>
        <c:axId val="355720408"/>
      </c:scatterChart>
      <c:valAx>
        <c:axId val="35572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20408"/>
        <c:crosses val="autoZero"/>
        <c:crossBetween val="midCat"/>
      </c:valAx>
      <c:valAx>
        <c:axId val="35572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2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Dlai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LAIS!$J$3:$J$29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LAIS!$N$3:$N$29</c:f>
              <c:numCache>
                <c:formatCode>0.00</c:formatCode>
                <c:ptCount val="27"/>
                <c:pt idx="0">
                  <c:v>1.8088097179289487E-2</c:v>
                </c:pt>
                <c:pt idx="1">
                  <c:v>3.2553480757088263E-2</c:v>
                </c:pt>
                <c:pt idx="2">
                  <c:v>5.6290266343650856E-2</c:v>
                </c:pt>
                <c:pt idx="3">
                  <c:v>9.145185980743481E-2</c:v>
                </c:pt>
                <c:pt idx="4">
                  <c:v>0.13636750939461315</c:v>
                </c:pt>
                <c:pt idx="5">
                  <c:v>0.18402534506035167</c:v>
                </c:pt>
                <c:pt idx="6">
                  <c:v>0.22559828432784076</c:v>
                </c:pt>
                <c:pt idx="7">
                  <c:v>0.25610557612683155</c:v>
                </c:pt>
                <c:pt idx="8">
                  <c:v>0.27576927780797172</c:v>
                </c:pt>
                <c:pt idx="9">
                  <c:v>0.2874049650880468</c:v>
                </c:pt>
                <c:pt idx="10">
                  <c:v>0.29394474897383011</c:v>
                </c:pt>
                <c:pt idx="11">
                  <c:v>0.29751442405722878</c:v>
                </c:pt>
                <c:pt idx="12">
                  <c:v>-0.24359999999999998</c:v>
                </c:pt>
                <c:pt idx="13">
                  <c:v>-0.24359999999999998</c:v>
                </c:pt>
                <c:pt idx="14">
                  <c:v>-0.24359999999999998</c:v>
                </c:pt>
                <c:pt idx="15">
                  <c:v>-0.24359999999999998</c:v>
                </c:pt>
                <c:pt idx="16">
                  <c:v>-0.24359999999999998</c:v>
                </c:pt>
                <c:pt idx="17">
                  <c:v>-0.24359999999999998</c:v>
                </c:pt>
                <c:pt idx="18">
                  <c:v>-0.24359999999999998</c:v>
                </c:pt>
                <c:pt idx="19">
                  <c:v>-0.24359999999999998</c:v>
                </c:pt>
                <c:pt idx="20">
                  <c:v>-0.24359999999999998</c:v>
                </c:pt>
                <c:pt idx="21">
                  <c:v>-0.24359999999999998</c:v>
                </c:pt>
                <c:pt idx="22">
                  <c:v>-0.24359999999999998</c:v>
                </c:pt>
                <c:pt idx="23">
                  <c:v>-0.24359999999999998</c:v>
                </c:pt>
                <c:pt idx="24">
                  <c:v>-0.24359999999999998</c:v>
                </c:pt>
                <c:pt idx="25">
                  <c:v>-0.24359999999999998</c:v>
                </c:pt>
                <c:pt idx="26">
                  <c:v>-0.24359999999999998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52-421D-ABAB-596D43E6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34216"/>
        <c:axId val="412430608"/>
      </c:scatterChart>
      <c:valAx>
        <c:axId val="41243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leaf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430608"/>
        <c:crosses val="autoZero"/>
        <c:crossBetween val="midCat"/>
      </c:valAx>
      <c:valAx>
        <c:axId val="41243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43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147637</xdr:rowOff>
    </xdr:from>
    <xdr:to>
      <xdr:col>15</xdr:col>
      <xdr:colOff>400050</xdr:colOff>
      <xdr:row>17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610E0D-1009-4471-846F-F562520B3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109537</xdr:rowOff>
    </xdr:from>
    <xdr:to>
      <xdr:col>15</xdr:col>
      <xdr:colOff>428625</xdr:colOff>
      <xdr:row>17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745A74-A859-4609-85C2-B74C857ED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377825</xdr:colOff>
      <xdr:row>1</xdr:row>
      <xdr:rowOff>119062</xdr:rowOff>
    </xdr:from>
    <xdr:to>
      <xdr:col>23</xdr:col>
      <xdr:colOff>68791</xdr:colOff>
      <xdr:row>16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DB8C66-9794-457A-8A23-7FA43373D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5C0C-9CF5-456C-BEBF-604865CE7504}">
  <dimension ref="C1:F39"/>
  <sheetViews>
    <sheetView workbookViewId="0">
      <selection activeCell="S12" sqref="S12"/>
    </sheetView>
  </sheetViews>
  <sheetFormatPr defaultRowHeight="15" x14ac:dyDescent="0.25"/>
  <sheetData>
    <row r="1" spans="3:6" x14ac:dyDescent="0.25">
      <c r="D1" t="s">
        <v>0</v>
      </c>
    </row>
    <row r="3" spans="3:6" x14ac:dyDescent="0.25">
      <c r="C3" t="s">
        <v>3</v>
      </c>
      <c r="D3" t="s">
        <v>2</v>
      </c>
      <c r="E3" t="s">
        <v>1</v>
      </c>
      <c r="F3" t="s">
        <v>4</v>
      </c>
    </row>
    <row r="4" spans="3:6" x14ac:dyDescent="0.25">
      <c r="C4">
        <f t="shared" ref="C4:C12" si="0">(D4+E4)/2</f>
        <v>6</v>
      </c>
      <c r="D4">
        <v>1</v>
      </c>
      <c r="E4">
        <v>11</v>
      </c>
      <c r="F4">
        <f t="shared" ref="F4:F12" si="1" xml:space="preserve"> 1 - 0.0025*((0.25*D4+0.75*E4)-26)^2</f>
        <v>0.234375</v>
      </c>
    </row>
    <row r="5" spans="3:6" x14ac:dyDescent="0.25">
      <c r="C5">
        <f t="shared" si="0"/>
        <v>7</v>
      </c>
      <c r="D5">
        <v>2</v>
      </c>
      <c r="E5">
        <v>12</v>
      </c>
      <c r="F5">
        <f t="shared" si="1"/>
        <v>0.31937499999999996</v>
      </c>
    </row>
    <row r="6" spans="3:6" x14ac:dyDescent="0.25">
      <c r="C6">
        <f t="shared" si="0"/>
        <v>8</v>
      </c>
      <c r="D6">
        <v>3</v>
      </c>
      <c r="E6">
        <v>13</v>
      </c>
      <c r="F6">
        <f t="shared" si="1"/>
        <v>0.39937500000000004</v>
      </c>
    </row>
    <row r="7" spans="3:6" x14ac:dyDescent="0.25">
      <c r="C7">
        <f t="shared" si="0"/>
        <v>9</v>
      </c>
      <c r="D7">
        <v>4</v>
      </c>
      <c r="E7">
        <v>14</v>
      </c>
      <c r="F7">
        <f t="shared" si="1"/>
        <v>0.47437499999999999</v>
      </c>
    </row>
    <row r="8" spans="3:6" x14ac:dyDescent="0.25">
      <c r="C8">
        <f t="shared" si="0"/>
        <v>10</v>
      </c>
      <c r="D8">
        <v>5</v>
      </c>
      <c r="E8">
        <v>15</v>
      </c>
      <c r="F8">
        <f t="shared" si="1"/>
        <v>0.54437500000000005</v>
      </c>
    </row>
    <row r="9" spans="3:6" x14ac:dyDescent="0.25">
      <c r="C9">
        <f t="shared" si="0"/>
        <v>11</v>
      </c>
      <c r="D9">
        <v>6</v>
      </c>
      <c r="E9">
        <v>16</v>
      </c>
      <c r="F9">
        <f t="shared" si="1"/>
        <v>0.609375</v>
      </c>
    </row>
    <row r="10" spans="3:6" x14ac:dyDescent="0.25">
      <c r="C10">
        <f t="shared" si="0"/>
        <v>12</v>
      </c>
      <c r="D10">
        <v>7</v>
      </c>
      <c r="E10">
        <v>17</v>
      </c>
      <c r="F10">
        <f t="shared" si="1"/>
        <v>0.66937500000000005</v>
      </c>
    </row>
    <row r="11" spans="3:6" x14ac:dyDescent="0.25">
      <c r="C11">
        <f t="shared" si="0"/>
        <v>13</v>
      </c>
      <c r="D11">
        <v>8</v>
      </c>
      <c r="E11">
        <v>18</v>
      </c>
      <c r="F11">
        <f t="shared" si="1"/>
        <v>0.72437499999999999</v>
      </c>
    </row>
    <row r="12" spans="3:6" x14ac:dyDescent="0.25">
      <c r="C12">
        <f t="shared" si="0"/>
        <v>14</v>
      </c>
      <c r="D12">
        <v>9</v>
      </c>
      <c r="E12">
        <v>19</v>
      </c>
      <c r="F12">
        <f t="shared" si="1"/>
        <v>0.77437500000000004</v>
      </c>
    </row>
    <row r="13" spans="3:6" x14ac:dyDescent="0.25">
      <c r="C13">
        <f>(D13+E13)/2</f>
        <v>15</v>
      </c>
      <c r="D13">
        <v>10</v>
      </c>
      <c r="E13">
        <v>20</v>
      </c>
      <c r="F13">
        <f xml:space="preserve"> 1 - 0.0025*((0.25*D13+0.75*E13)-26)^2</f>
        <v>0.81937499999999996</v>
      </c>
    </row>
    <row r="14" spans="3:6" x14ac:dyDescent="0.25">
      <c r="C14">
        <f t="shared" ref="C14:C28" si="2">(D14+E14)/2</f>
        <v>16</v>
      </c>
      <c r="D14">
        <v>11</v>
      </c>
      <c r="E14">
        <v>21</v>
      </c>
      <c r="F14">
        <f t="shared" ref="F14:F39" si="3" xml:space="preserve"> 1 - 0.0025*((0.25*D14+0.75*E14)-26)^2</f>
        <v>0.859375</v>
      </c>
    </row>
    <row r="15" spans="3:6" x14ac:dyDescent="0.25">
      <c r="C15">
        <f t="shared" si="2"/>
        <v>17</v>
      </c>
      <c r="D15">
        <v>12</v>
      </c>
      <c r="E15">
        <v>22</v>
      </c>
      <c r="F15">
        <f t="shared" si="3"/>
        <v>0.89437500000000003</v>
      </c>
    </row>
    <row r="16" spans="3:6" x14ac:dyDescent="0.25">
      <c r="C16">
        <f t="shared" si="2"/>
        <v>18</v>
      </c>
      <c r="D16">
        <v>13</v>
      </c>
      <c r="E16">
        <v>23</v>
      </c>
      <c r="F16">
        <f t="shared" si="3"/>
        <v>0.92437499999999995</v>
      </c>
    </row>
    <row r="17" spans="3:6" x14ac:dyDescent="0.25">
      <c r="C17">
        <f t="shared" si="2"/>
        <v>19</v>
      </c>
      <c r="D17">
        <v>14</v>
      </c>
      <c r="E17">
        <v>24</v>
      </c>
      <c r="F17">
        <f t="shared" si="3"/>
        <v>0.94937499999999997</v>
      </c>
    </row>
    <row r="18" spans="3:6" x14ac:dyDescent="0.25">
      <c r="C18">
        <f t="shared" si="2"/>
        <v>20</v>
      </c>
      <c r="D18">
        <v>15</v>
      </c>
      <c r="E18">
        <v>25</v>
      </c>
      <c r="F18">
        <f t="shared" si="3"/>
        <v>0.96937499999999999</v>
      </c>
    </row>
    <row r="19" spans="3:6" x14ac:dyDescent="0.25">
      <c r="C19">
        <f t="shared" si="2"/>
        <v>21</v>
      </c>
      <c r="D19">
        <v>16</v>
      </c>
      <c r="E19">
        <v>26</v>
      </c>
      <c r="F19">
        <f t="shared" si="3"/>
        <v>0.984375</v>
      </c>
    </row>
    <row r="20" spans="3:6" x14ac:dyDescent="0.25">
      <c r="C20">
        <f t="shared" si="2"/>
        <v>22</v>
      </c>
      <c r="D20">
        <v>17</v>
      </c>
      <c r="E20">
        <v>27</v>
      </c>
      <c r="F20">
        <f t="shared" si="3"/>
        <v>0.99437500000000001</v>
      </c>
    </row>
    <row r="21" spans="3:6" x14ac:dyDescent="0.25">
      <c r="C21">
        <f t="shared" si="2"/>
        <v>23</v>
      </c>
      <c r="D21">
        <v>18</v>
      </c>
      <c r="E21">
        <v>28</v>
      </c>
      <c r="F21">
        <f t="shared" si="3"/>
        <v>0.99937500000000001</v>
      </c>
    </row>
    <row r="22" spans="3:6" x14ac:dyDescent="0.25">
      <c r="C22">
        <f t="shared" si="2"/>
        <v>24</v>
      </c>
      <c r="D22">
        <v>19</v>
      </c>
      <c r="E22">
        <v>29</v>
      </c>
      <c r="F22">
        <f t="shared" si="3"/>
        <v>0.99937500000000001</v>
      </c>
    </row>
    <row r="23" spans="3:6" x14ac:dyDescent="0.25">
      <c r="C23">
        <f t="shared" si="2"/>
        <v>25</v>
      </c>
      <c r="D23">
        <v>20</v>
      </c>
      <c r="E23">
        <v>30</v>
      </c>
      <c r="F23">
        <f t="shared" si="3"/>
        <v>0.99437500000000001</v>
      </c>
    </row>
    <row r="24" spans="3:6" x14ac:dyDescent="0.25">
      <c r="C24">
        <f t="shared" si="2"/>
        <v>26</v>
      </c>
      <c r="D24">
        <v>21</v>
      </c>
      <c r="E24">
        <v>31</v>
      </c>
      <c r="F24">
        <f t="shared" si="3"/>
        <v>0.984375</v>
      </c>
    </row>
    <row r="25" spans="3:6" x14ac:dyDescent="0.25">
      <c r="C25">
        <f t="shared" si="2"/>
        <v>27</v>
      </c>
      <c r="D25">
        <v>22</v>
      </c>
      <c r="E25">
        <v>32</v>
      </c>
      <c r="F25">
        <f t="shared" si="3"/>
        <v>0.96937499999999999</v>
      </c>
    </row>
    <row r="26" spans="3:6" x14ac:dyDescent="0.25">
      <c r="C26">
        <f t="shared" si="2"/>
        <v>28</v>
      </c>
      <c r="D26">
        <v>23</v>
      </c>
      <c r="E26">
        <v>33</v>
      </c>
      <c r="F26">
        <f t="shared" si="3"/>
        <v>0.94937499999999997</v>
      </c>
    </row>
    <row r="27" spans="3:6" x14ac:dyDescent="0.25">
      <c r="C27">
        <f t="shared" si="2"/>
        <v>29</v>
      </c>
      <c r="D27">
        <v>24</v>
      </c>
      <c r="E27">
        <v>34</v>
      </c>
      <c r="F27">
        <f t="shared" si="3"/>
        <v>0.92437499999999995</v>
      </c>
    </row>
    <row r="28" spans="3:6" x14ac:dyDescent="0.25">
      <c r="C28">
        <f t="shared" si="2"/>
        <v>30</v>
      </c>
      <c r="D28">
        <v>25</v>
      </c>
      <c r="E28">
        <v>35</v>
      </c>
      <c r="F28">
        <f t="shared" si="3"/>
        <v>0.89437500000000003</v>
      </c>
    </row>
    <row r="29" spans="3:6" x14ac:dyDescent="0.25">
      <c r="C29">
        <f t="shared" ref="C29:C39" si="4">(D29+E29)/2</f>
        <v>31</v>
      </c>
      <c r="D29">
        <v>26</v>
      </c>
      <c r="E29">
        <v>36</v>
      </c>
      <c r="F29">
        <f t="shared" si="3"/>
        <v>0.859375</v>
      </c>
    </row>
    <row r="30" spans="3:6" x14ac:dyDescent="0.25">
      <c r="C30">
        <f t="shared" si="4"/>
        <v>32</v>
      </c>
      <c r="D30">
        <v>27</v>
      </c>
      <c r="E30">
        <v>37</v>
      </c>
      <c r="F30">
        <f t="shared" si="3"/>
        <v>0.81937499999999996</v>
      </c>
    </row>
    <row r="31" spans="3:6" x14ac:dyDescent="0.25">
      <c r="C31">
        <f t="shared" si="4"/>
        <v>33</v>
      </c>
      <c r="D31">
        <v>28</v>
      </c>
      <c r="E31">
        <v>38</v>
      </c>
      <c r="F31">
        <f t="shared" si="3"/>
        <v>0.77437500000000004</v>
      </c>
    </row>
    <row r="32" spans="3:6" x14ac:dyDescent="0.25">
      <c r="C32">
        <f t="shared" si="4"/>
        <v>34</v>
      </c>
      <c r="D32">
        <v>29</v>
      </c>
      <c r="E32">
        <v>39</v>
      </c>
      <c r="F32">
        <f t="shared" si="3"/>
        <v>0.72437499999999999</v>
      </c>
    </row>
    <row r="33" spans="3:6" x14ac:dyDescent="0.25">
      <c r="C33">
        <f t="shared" si="4"/>
        <v>35</v>
      </c>
      <c r="D33">
        <v>30</v>
      </c>
      <c r="E33">
        <v>40</v>
      </c>
      <c r="F33">
        <f t="shared" si="3"/>
        <v>0.66937500000000005</v>
      </c>
    </row>
    <row r="34" spans="3:6" x14ac:dyDescent="0.25">
      <c r="C34">
        <f t="shared" si="4"/>
        <v>36</v>
      </c>
      <c r="D34">
        <v>31</v>
      </c>
      <c r="E34">
        <v>41</v>
      </c>
      <c r="F34">
        <f t="shared" si="3"/>
        <v>0.609375</v>
      </c>
    </row>
    <row r="35" spans="3:6" x14ac:dyDescent="0.25">
      <c r="C35">
        <f t="shared" si="4"/>
        <v>37</v>
      </c>
      <c r="D35">
        <v>32</v>
      </c>
      <c r="E35">
        <v>42</v>
      </c>
      <c r="F35">
        <f t="shared" si="3"/>
        <v>0.54437500000000005</v>
      </c>
    </row>
    <row r="36" spans="3:6" x14ac:dyDescent="0.25">
      <c r="C36">
        <f t="shared" si="4"/>
        <v>38</v>
      </c>
      <c r="D36">
        <v>33</v>
      </c>
      <c r="E36">
        <v>43</v>
      </c>
      <c r="F36">
        <f t="shared" si="3"/>
        <v>0.47437499999999999</v>
      </c>
    </row>
    <row r="37" spans="3:6" x14ac:dyDescent="0.25">
      <c r="C37">
        <f t="shared" si="4"/>
        <v>39</v>
      </c>
      <c r="D37">
        <v>34</v>
      </c>
      <c r="E37">
        <v>44</v>
      </c>
      <c r="F37">
        <f t="shared" si="3"/>
        <v>0.39937500000000004</v>
      </c>
    </row>
    <row r="38" spans="3:6" x14ac:dyDescent="0.25">
      <c r="C38">
        <f t="shared" si="4"/>
        <v>40</v>
      </c>
      <c r="D38">
        <v>35</v>
      </c>
      <c r="E38">
        <v>45</v>
      </c>
      <c r="F38">
        <f t="shared" si="3"/>
        <v>0.31937499999999996</v>
      </c>
    </row>
    <row r="39" spans="3:6" x14ac:dyDescent="0.25">
      <c r="C39">
        <f t="shared" si="4"/>
        <v>41</v>
      </c>
      <c r="D39">
        <v>36</v>
      </c>
      <c r="E39">
        <v>46</v>
      </c>
      <c r="F39">
        <f t="shared" si="3"/>
        <v>0.234375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76C0-A808-41D8-A4BB-379423382215}">
  <dimension ref="A1:G12"/>
  <sheetViews>
    <sheetView workbookViewId="0">
      <selection activeCell="A5" sqref="A5:B9"/>
    </sheetView>
  </sheetViews>
  <sheetFormatPr defaultRowHeight="15" x14ac:dyDescent="0.25"/>
  <cols>
    <col min="6" max="6" width="11.7109375" bestFit="1" customWidth="1"/>
    <col min="7" max="7" width="9.85546875" bestFit="1" customWidth="1"/>
  </cols>
  <sheetData>
    <row r="1" spans="1:7" x14ac:dyDescent="0.25">
      <c r="A1" t="s">
        <v>6</v>
      </c>
    </row>
    <row r="2" spans="1:7" x14ac:dyDescent="0.25">
      <c r="A2" t="s">
        <v>5</v>
      </c>
    </row>
    <row r="5" spans="1:7" x14ac:dyDescent="0.25">
      <c r="A5" t="s">
        <v>7</v>
      </c>
      <c r="B5">
        <v>29</v>
      </c>
      <c r="D5" s="1" t="s">
        <v>12</v>
      </c>
      <c r="E5" s="1" t="s">
        <v>10</v>
      </c>
      <c r="F5" s="1" t="s">
        <v>13</v>
      </c>
      <c r="G5" s="1" t="s">
        <v>14</v>
      </c>
    </row>
    <row r="6" spans="1:7" x14ac:dyDescent="0.25">
      <c r="A6" t="s">
        <v>8</v>
      </c>
      <c r="B6">
        <v>60</v>
      </c>
      <c r="D6" s="1">
        <v>15</v>
      </c>
      <c r="E6" s="1">
        <v>1</v>
      </c>
      <c r="F6" s="2">
        <f t="shared" ref="F6:F12" si="0" xml:space="preserve"> $B$8 * $B$9 * 2.1 * D6/$B$5 * (1 - EXP(-$B$7 * E6))</f>
        <v>0.54584505352880408</v>
      </c>
      <c r="G6" s="2">
        <f xml:space="preserve"> $B$8 * $B$9 * 2.1 * D6 * (1 - EXP(-$B$7 * E6))</f>
        <v>15.829506552335317</v>
      </c>
    </row>
    <row r="7" spans="1:7" x14ac:dyDescent="0.25">
      <c r="A7" t="s">
        <v>9</v>
      </c>
      <c r="B7">
        <f>1.5-0.768*((B6*0.01)^2*B5)*0.1</f>
        <v>0.69820799999999994</v>
      </c>
      <c r="D7" s="1">
        <v>15</v>
      </c>
      <c r="E7" s="1">
        <v>2</v>
      </c>
      <c r="F7" s="2">
        <f t="shared" si="0"/>
        <v>0.81738985780700424</v>
      </c>
      <c r="G7" s="2">
        <f t="shared" ref="G7:G12" si="1" xml:space="preserve"> $B$8 * $B$9 * 2.1 * D7 * (1 - EXP(-$B$7 * E7))</f>
        <v>23.704305876403122</v>
      </c>
    </row>
    <row r="8" spans="1:7" x14ac:dyDescent="0.25">
      <c r="A8" t="s">
        <v>4</v>
      </c>
      <c r="B8">
        <v>1</v>
      </c>
      <c r="D8" s="1">
        <v>15</v>
      </c>
      <c r="E8" s="1">
        <v>3</v>
      </c>
      <c r="F8" s="2">
        <f t="shared" si="0"/>
        <v>0.95247687609871601</v>
      </c>
      <c r="G8" s="2">
        <f t="shared" si="1"/>
        <v>27.621829406862762</v>
      </c>
    </row>
    <row r="9" spans="1:7" x14ac:dyDescent="0.25">
      <c r="A9" t="s">
        <v>11</v>
      </c>
      <c r="B9">
        <v>1</v>
      </c>
      <c r="D9" s="1">
        <v>15</v>
      </c>
      <c r="E9" s="1">
        <v>4</v>
      </c>
      <c r="F9" s="2">
        <f t="shared" si="0"/>
        <v>1.0196794232417266</v>
      </c>
      <c r="G9" s="2">
        <f t="shared" si="1"/>
        <v>29.570703274010068</v>
      </c>
    </row>
    <row r="10" spans="1:7" x14ac:dyDescent="0.25">
      <c r="D10" s="1">
        <v>15</v>
      </c>
      <c r="E10" s="1">
        <v>5</v>
      </c>
      <c r="F10" s="2">
        <f t="shared" si="0"/>
        <v>1.0531110764058829</v>
      </c>
      <c r="G10" s="2">
        <f t="shared" si="1"/>
        <v>30.5402212157706</v>
      </c>
    </row>
    <row r="11" spans="1:7" x14ac:dyDescent="0.25">
      <c r="D11" s="1">
        <v>15</v>
      </c>
      <c r="E11" s="1">
        <v>6</v>
      </c>
      <c r="F11" s="2">
        <f t="shared" si="0"/>
        <v>1.0697425209091687</v>
      </c>
      <c r="G11" s="2">
        <f t="shared" si="1"/>
        <v>31.022533106365891</v>
      </c>
    </row>
    <row r="12" spans="1:7" x14ac:dyDescent="0.25">
      <c r="D12" s="1">
        <v>15</v>
      </c>
      <c r="E12" s="1">
        <v>7</v>
      </c>
      <c r="F12" s="2">
        <f t="shared" si="0"/>
        <v>1.0780162651032621</v>
      </c>
      <c r="G12" s="2">
        <f t="shared" si="1"/>
        <v>31.262471687994601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48979-339A-4D82-8E69-1B673D43DB9A}">
  <dimension ref="A1:O29"/>
  <sheetViews>
    <sheetView tabSelected="1" topLeftCell="D3" zoomScale="90" zoomScaleNormal="90" workbookViewId="0">
      <selection activeCell="H12" sqref="H12"/>
    </sheetView>
  </sheetViews>
  <sheetFormatPr defaultRowHeight="15" x14ac:dyDescent="0.25"/>
  <sheetData>
    <row r="1" spans="1:15" x14ac:dyDescent="0.25">
      <c r="A1" t="s">
        <v>20</v>
      </c>
      <c r="B1">
        <v>12</v>
      </c>
    </row>
    <row r="2" spans="1:15" x14ac:dyDescent="0.25">
      <c r="A2" t="s">
        <v>21</v>
      </c>
      <c r="B2">
        <v>0.64</v>
      </c>
      <c r="D2" t="s">
        <v>15</v>
      </c>
      <c r="I2" t="s">
        <v>41</v>
      </c>
      <c r="J2" s="3" t="s">
        <v>37</v>
      </c>
      <c r="K2" s="3" t="s">
        <v>36</v>
      </c>
      <c r="L2" s="3" t="s">
        <v>38</v>
      </c>
      <c r="M2" s="3" t="s">
        <v>40</v>
      </c>
      <c r="N2" s="3" t="s">
        <v>39</v>
      </c>
      <c r="O2" s="3" t="s">
        <v>39</v>
      </c>
    </row>
    <row r="3" spans="1:15" x14ac:dyDescent="0.25">
      <c r="A3" t="s">
        <v>22</v>
      </c>
      <c r="B3">
        <v>0.104</v>
      </c>
      <c r="D3" t="s">
        <v>16</v>
      </c>
      <c r="I3">
        <v>10</v>
      </c>
      <c r="J3" s="3">
        <v>1</v>
      </c>
      <c r="K3" s="4">
        <f xml:space="preserve"> EXP($B$2 * (J3-$B$5))</f>
        <v>6.3800133254822033E-2</v>
      </c>
      <c r="L3" s="4">
        <f>K3/(1+K3)</f>
        <v>5.9973797013559309E-2</v>
      </c>
      <c r="M3" s="3">
        <v>0.1</v>
      </c>
      <c r="N3" s="4">
        <f xml:space="preserve"> $B$22 * $B$18 * $B$3 *$B$21 * L3 * M3</f>
        <v>1.8088097179289487E-2</v>
      </c>
    </row>
    <row r="4" spans="1:15" x14ac:dyDescent="0.25">
      <c r="A4" t="s">
        <v>7</v>
      </c>
      <c r="B4">
        <v>5</v>
      </c>
      <c r="D4" t="s">
        <v>17</v>
      </c>
      <c r="I4">
        <v>10</v>
      </c>
      <c r="J4" s="3">
        <v>2</v>
      </c>
      <c r="K4" s="4">
        <f t="shared" ref="K4:K29" si="0" xml:space="preserve"> EXP($B$2 * (J4-$B$5))</f>
        <v>0.12099573281487792</v>
      </c>
      <c r="L4" s="4">
        <f t="shared" ref="L4:L29" si="1">K4/(1+K4)</f>
        <v>0.10793594415480193</v>
      </c>
      <c r="M4" s="3">
        <v>0.1</v>
      </c>
      <c r="N4" s="4">
        <f t="shared" ref="N4:N14" si="2" xml:space="preserve"> $B$22 * $B$18 * $B$3 *$B$21 * L4 * M4</f>
        <v>3.2553480757088263E-2</v>
      </c>
    </row>
    <row r="5" spans="1:15" x14ac:dyDescent="0.25">
      <c r="A5" t="s">
        <v>23</v>
      </c>
      <c r="B5">
        <v>5.3</v>
      </c>
      <c r="D5" t="s">
        <v>18</v>
      </c>
      <c r="I5">
        <v>10</v>
      </c>
      <c r="J5" s="3">
        <v>3</v>
      </c>
      <c r="K5" s="4">
        <f t="shared" si="0"/>
        <v>0.22946609376090668</v>
      </c>
      <c r="L5" s="4">
        <f t="shared" si="1"/>
        <v>0.18663881413677338</v>
      </c>
      <c r="M5" s="3">
        <v>0.1</v>
      </c>
      <c r="N5" s="4">
        <f t="shared" si="2"/>
        <v>5.6290266343650856E-2</v>
      </c>
    </row>
    <row r="6" spans="1:15" x14ac:dyDescent="0.25">
      <c r="A6" t="s">
        <v>24</v>
      </c>
      <c r="B6">
        <v>0.1</v>
      </c>
      <c r="D6" t="s">
        <v>19</v>
      </c>
      <c r="I6">
        <v>10</v>
      </c>
      <c r="J6" s="3">
        <v>4</v>
      </c>
      <c r="K6" s="4">
        <f t="shared" si="0"/>
        <v>0.43517805926635678</v>
      </c>
      <c r="L6" s="4">
        <f t="shared" si="1"/>
        <v>0.3032223468416273</v>
      </c>
      <c r="M6" s="3">
        <v>0.1</v>
      </c>
      <c r="N6" s="4">
        <f t="shared" si="2"/>
        <v>9.145185980743481E-2</v>
      </c>
    </row>
    <row r="7" spans="1:15" x14ac:dyDescent="0.25">
      <c r="A7" t="s">
        <v>25</v>
      </c>
      <c r="B7">
        <v>0.85</v>
      </c>
      <c r="D7" t="s">
        <v>35</v>
      </c>
      <c r="I7">
        <v>10</v>
      </c>
      <c r="J7" s="3">
        <v>5</v>
      </c>
      <c r="K7" s="4">
        <f t="shared" si="0"/>
        <v>0.82530686849168244</v>
      </c>
      <c r="L7" s="4">
        <f t="shared" si="1"/>
        <v>0.45214691443837252</v>
      </c>
      <c r="M7" s="3">
        <v>0.1</v>
      </c>
      <c r="N7" s="4">
        <f t="shared" si="2"/>
        <v>0.13636750939461315</v>
      </c>
    </row>
    <row r="8" spans="1:15" x14ac:dyDescent="0.25">
      <c r="A8" t="s">
        <v>26</v>
      </c>
      <c r="B8">
        <v>10</v>
      </c>
      <c r="I8">
        <v>10</v>
      </c>
      <c r="J8" s="3">
        <v>6</v>
      </c>
      <c r="K8" s="4">
        <f t="shared" si="0"/>
        <v>1.5651786956535219</v>
      </c>
      <c r="L8" s="4">
        <f t="shared" si="1"/>
        <v>0.61016361094281057</v>
      </c>
      <c r="M8" s="3">
        <v>0.1</v>
      </c>
      <c r="N8" s="4">
        <f t="shared" si="2"/>
        <v>0.18402534506035167</v>
      </c>
    </row>
    <row r="9" spans="1:15" x14ac:dyDescent="0.25">
      <c r="A9" t="s">
        <v>27</v>
      </c>
      <c r="B9">
        <v>300</v>
      </c>
      <c r="I9">
        <v>10</v>
      </c>
      <c r="J9" s="3">
        <v>7</v>
      </c>
      <c r="K9" s="4">
        <f t="shared" si="0"/>
        <v>2.9683314690023677</v>
      </c>
      <c r="L9" s="4">
        <f t="shared" si="1"/>
        <v>0.74800492151140829</v>
      </c>
      <c r="M9" s="3">
        <v>0.1</v>
      </c>
      <c r="N9" s="4">
        <f t="shared" si="2"/>
        <v>0.22559828432784076</v>
      </c>
    </row>
    <row r="10" spans="1:15" x14ac:dyDescent="0.25">
      <c r="A10" t="s">
        <v>28</v>
      </c>
      <c r="B10">
        <v>2</v>
      </c>
      <c r="I10">
        <v>10</v>
      </c>
      <c r="J10" s="3">
        <v>8</v>
      </c>
      <c r="K10" s="4">
        <f t="shared" si="0"/>
        <v>5.6293838744021691</v>
      </c>
      <c r="L10" s="4">
        <f t="shared" si="1"/>
        <v>0.84915641951867227</v>
      </c>
      <c r="M10" s="3">
        <v>0.1</v>
      </c>
      <c r="N10" s="4">
        <f t="shared" si="2"/>
        <v>0.25610557612683155</v>
      </c>
    </row>
    <row r="11" spans="1:15" x14ac:dyDescent="0.25">
      <c r="A11" t="s">
        <v>29</v>
      </c>
      <c r="B11">
        <v>1.2999999999999999E-2</v>
      </c>
      <c r="I11">
        <v>10</v>
      </c>
      <c r="J11" s="3">
        <v>9</v>
      </c>
      <c r="K11" s="4">
        <f t="shared" si="0"/>
        <v>10.676018880071341</v>
      </c>
      <c r="L11" s="4">
        <f t="shared" si="1"/>
        <v>0.91435436938982662</v>
      </c>
      <c r="M11" s="3">
        <v>0.1</v>
      </c>
      <c r="N11" s="4">
        <f t="shared" si="2"/>
        <v>0.27576927780797172</v>
      </c>
    </row>
    <row r="12" spans="1:15" x14ac:dyDescent="0.25">
      <c r="A12" t="s">
        <v>30</v>
      </c>
      <c r="B12">
        <v>0.3</v>
      </c>
      <c r="I12">
        <v>10</v>
      </c>
      <c r="J12" s="3">
        <v>10</v>
      </c>
      <c r="K12" s="4">
        <f t="shared" si="0"/>
        <v>20.246865673153952</v>
      </c>
      <c r="L12" s="4">
        <f t="shared" si="1"/>
        <v>0.95293423437681302</v>
      </c>
      <c r="M12" s="3">
        <v>0.1</v>
      </c>
      <c r="N12" s="4">
        <f t="shared" si="2"/>
        <v>0.2874049650880468</v>
      </c>
    </row>
    <row r="13" spans="1:15" x14ac:dyDescent="0.25">
      <c r="A13" t="s">
        <v>31</v>
      </c>
      <c r="B13">
        <v>4.4999999999999998E-2</v>
      </c>
      <c r="I13">
        <v>10</v>
      </c>
      <c r="J13" s="3">
        <v>11</v>
      </c>
      <c r="K13" s="4">
        <f t="shared" si="0"/>
        <v>38.397793614992246</v>
      </c>
      <c r="L13" s="4">
        <f t="shared" si="1"/>
        <v>0.97461786795036498</v>
      </c>
      <c r="M13" s="3">
        <v>0.1</v>
      </c>
      <c r="N13" s="4">
        <f t="shared" si="2"/>
        <v>0.29394474897383011</v>
      </c>
    </row>
    <row r="14" spans="1:15" x14ac:dyDescent="0.25">
      <c r="A14" t="s">
        <v>32</v>
      </c>
      <c r="B14">
        <v>0.255</v>
      </c>
      <c r="I14">
        <v>10</v>
      </c>
      <c r="J14" s="3">
        <v>12</v>
      </c>
      <c r="K14" s="4">
        <f t="shared" si="0"/>
        <v>72.820681398330549</v>
      </c>
      <c r="L14" s="4">
        <f t="shared" si="1"/>
        <v>0.98645366066720408</v>
      </c>
      <c r="M14" s="3">
        <v>0.1</v>
      </c>
      <c r="N14" s="4">
        <f t="shared" si="2"/>
        <v>0.29751442405722878</v>
      </c>
    </row>
    <row r="15" spans="1:15" x14ac:dyDescent="0.25">
      <c r="A15" t="s">
        <v>33</v>
      </c>
      <c r="B15">
        <v>0.03</v>
      </c>
      <c r="I15">
        <v>10</v>
      </c>
      <c r="J15" s="3">
        <v>13</v>
      </c>
      <c r="K15" s="4">
        <f t="shared" si="0"/>
        <v>138.10302988989159</v>
      </c>
      <c r="L15" s="4">
        <f t="shared" si="1"/>
        <v>0.99281108398004303</v>
      </c>
      <c r="M15" s="3">
        <v>1.1000000000000001</v>
      </c>
      <c r="N15" s="4">
        <f>O15</f>
        <v>-0.24359999999999998</v>
      </c>
      <c r="O15">
        <f t="shared" ref="O4:O29" si="3" xml:space="preserve"> - $B$18 * I15 *$B$15 * $B$16</f>
        <v>-0.24359999999999998</v>
      </c>
    </row>
    <row r="16" spans="1:15" x14ac:dyDescent="0.25">
      <c r="A16" t="s">
        <v>34</v>
      </c>
      <c r="B16">
        <v>2.8000000000000001E-2</v>
      </c>
      <c r="I16">
        <v>10</v>
      </c>
      <c r="J16" s="3">
        <v>14</v>
      </c>
      <c r="K16" s="4">
        <f t="shared" si="0"/>
        <v>261.9097555602595</v>
      </c>
      <c r="L16" s="4">
        <f t="shared" si="1"/>
        <v>0.99619641348846488</v>
      </c>
      <c r="M16" s="3">
        <v>2.1</v>
      </c>
      <c r="N16" s="4">
        <f t="shared" ref="N16:N29" si="4">O16</f>
        <v>-0.24359999999999998</v>
      </c>
      <c r="O16">
        <f t="shared" si="3"/>
        <v>-0.24359999999999998</v>
      </c>
    </row>
    <row r="17" spans="1:15" x14ac:dyDescent="0.25">
      <c r="I17">
        <v>10</v>
      </c>
      <c r="J17" s="3">
        <v>15</v>
      </c>
      <c r="K17" s="4">
        <f t="shared" si="0"/>
        <v>496.70684352346569</v>
      </c>
      <c r="L17" s="4">
        <f t="shared" si="1"/>
        <v>0.99799078511173245</v>
      </c>
      <c r="M17" s="3">
        <v>3.1</v>
      </c>
      <c r="N17" s="4">
        <f t="shared" si="4"/>
        <v>-0.24359999999999998</v>
      </c>
      <c r="O17">
        <f t="shared" si="3"/>
        <v>-0.24359999999999998</v>
      </c>
    </row>
    <row r="18" spans="1:15" x14ac:dyDescent="0.25">
      <c r="A18" t="s">
        <v>7</v>
      </c>
      <c r="B18">
        <v>29</v>
      </c>
      <c r="I18">
        <v>10</v>
      </c>
      <c r="J18" s="3">
        <v>16</v>
      </c>
      <c r="K18" s="4">
        <f t="shared" si="0"/>
        <v>941.99503136216958</v>
      </c>
      <c r="L18" s="4">
        <f t="shared" si="1"/>
        <v>0.99893954902545401</v>
      </c>
      <c r="M18" s="3">
        <v>4.0999999999999996</v>
      </c>
      <c r="N18" s="4">
        <f t="shared" si="4"/>
        <v>-0.24359999999999998</v>
      </c>
      <c r="O18">
        <f t="shared" si="3"/>
        <v>-0.24359999999999998</v>
      </c>
    </row>
    <row r="19" spans="1:15" x14ac:dyDescent="0.25">
      <c r="A19" t="s">
        <v>8</v>
      </c>
      <c r="B19">
        <v>60</v>
      </c>
      <c r="I19">
        <v>10</v>
      </c>
      <c r="J19" s="3">
        <v>17</v>
      </c>
      <c r="K19" s="4">
        <f t="shared" si="0"/>
        <v>1786.4755653786222</v>
      </c>
      <c r="L19" s="4">
        <f t="shared" si="1"/>
        <v>0.99944055179306013</v>
      </c>
      <c r="M19" s="3">
        <v>5.0999999999999996</v>
      </c>
      <c r="N19" s="4">
        <f t="shared" si="4"/>
        <v>-0.24359999999999998</v>
      </c>
      <c r="O19">
        <f t="shared" si="3"/>
        <v>-0.24359999999999998</v>
      </c>
    </row>
    <row r="20" spans="1:15" x14ac:dyDescent="0.25">
      <c r="A20" t="s">
        <v>9</v>
      </c>
      <c r="B20">
        <f>1.5-0.768*((B19*0.01)^2*B18)*0.1</f>
        <v>0.69820799999999994</v>
      </c>
      <c r="I20">
        <v>10</v>
      </c>
      <c r="J20" s="3">
        <v>18</v>
      </c>
      <c r="K20" s="4">
        <f t="shared" si="0"/>
        <v>3388.016751086061</v>
      </c>
      <c r="L20" s="4">
        <f t="shared" si="1"/>
        <v>0.99970492916575893</v>
      </c>
      <c r="M20" s="3">
        <v>6.1</v>
      </c>
      <c r="N20" s="4">
        <f t="shared" si="4"/>
        <v>-0.24359999999999998</v>
      </c>
      <c r="O20">
        <f t="shared" si="3"/>
        <v>-0.24359999999999998</v>
      </c>
    </row>
    <row r="21" spans="1:15" x14ac:dyDescent="0.25">
      <c r="A21" t="s">
        <v>4</v>
      </c>
      <c r="B21">
        <v>1</v>
      </c>
      <c r="I21">
        <v>10</v>
      </c>
      <c r="J21" s="3">
        <v>19</v>
      </c>
      <c r="K21" s="4">
        <f t="shared" si="0"/>
        <v>6425.3089871995899</v>
      </c>
      <c r="L21" s="4">
        <f t="shared" si="1"/>
        <v>0.99984438967967582</v>
      </c>
      <c r="M21" s="3">
        <v>7.1</v>
      </c>
      <c r="N21" s="4">
        <f t="shared" si="4"/>
        <v>-0.24359999999999998</v>
      </c>
      <c r="O21">
        <f t="shared" si="3"/>
        <v>-0.24359999999999998</v>
      </c>
    </row>
    <row r="22" spans="1:15" x14ac:dyDescent="0.25">
      <c r="A22" t="s">
        <v>11</v>
      </c>
      <c r="B22">
        <v>1</v>
      </c>
      <c r="I22">
        <v>10</v>
      </c>
      <c r="J22" s="3">
        <v>20</v>
      </c>
      <c r="K22" s="4">
        <f t="shared" si="0"/>
        <v>12185.475637850292</v>
      </c>
      <c r="L22" s="4">
        <f t="shared" si="1"/>
        <v>0.99991794182094007</v>
      </c>
      <c r="M22" s="3">
        <v>8.1</v>
      </c>
      <c r="N22" s="4">
        <f t="shared" si="4"/>
        <v>-0.24359999999999998</v>
      </c>
      <c r="O22">
        <f t="shared" si="3"/>
        <v>-0.24359999999999998</v>
      </c>
    </row>
    <row r="23" spans="1:15" x14ac:dyDescent="0.25">
      <c r="I23">
        <v>10</v>
      </c>
      <c r="J23" s="3">
        <v>21</v>
      </c>
      <c r="K23" s="4">
        <f t="shared" si="0"/>
        <v>23109.521552419399</v>
      </c>
      <c r="L23" s="4">
        <f t="shared" si="1"/>
        <v>0.99995672966541527</v>
      </c>
      <c r="M23" s="3">
        <v>9.1</v>
      </c>
      <c r="N23" s="4">
        <f t="shared" si="4"/>
        <v>-0.24359999999999998</v>
      </c>
      <c r="O23">
        <f t="shared" si="3"/>
        <v>-0.24359999999999998</v>
      </c>
    </row>
    <row r="24" spans="1:15" x14ac:dyDescent="0.25">
      <c r="I24">
        <v>10</v>
      </c>
      <c r="J24" s="3">
        <v>22</v>
      </c>
      <c r="K24" s="4">
        <f t="shared" si="0"/>
        <v>43826.765754049091</v>
      </c>
      <c r="L24" s="4">
        <f t="shared" si="1"/>
        <v>0.99997718341369235</v>
      </c>
      <c r="M24" s="3">
        <v>10.1</v>
      </c>
      <c r="N24" s="4">
        <f t="shared" si="4"/>
        <v>-0.24359999999999998</v>
      </c>
      <c r="O24">
        <f t="shared" si="3"/>
        <v>-0.24359999999999998</v>
      </c>
    </row>
    <row r="25" spans="1:15" x14ac:dyDescent="0.25">
      <c r="I25">
        <v>10</v>
      </c>
      <c r="J25" s="3">
        <v>23</v>
      </c>
      <c r="K25" s="4">
        <f t="shared" si="0"/>
        <v>83116.623254331047</v>
      </c>
      <c r="L25" s="4">
        <f t="shared" si="1"/>
        <v>0.9999879688571347</v>
      </c>
      <c r="M25" s="3">
        <v>11.1</v>
      </c>
      <c r="N25" s="4">
        <f t="shared" si="4"/>
        <v>-0.24359999999999998</v>
      </c>
      <c r="O25">
        <f t="shared" si="3"/>
        <v>-0.24359999999999998</v>
      </c>
    </row>
    <row r="26" spans="1:15" x14ac:dyDescent="0.25">
      <c r="I26">
        <v>10</v>
      </c>
      <c r="J26" s="3">
        <v>24</v>
      </c>
      <c r="K26" s="4">
        <f t="shared" si="0"/>
        <v>157629.08675423221</v>
      </c>
      <c r="L26" s="4">
        <f t="shared" si="1"/>
        <v>0.99999365603343504</v>
      </c>
      <c r="M26" s="3">
        <v>12.1</v>
      </c>
      <c r="N26" s="4">
        <f t="shared" si="4"/>
        <v>-0.24359999999999998</v>
      </c>
      <c r="O26">
        <f t="shared" si="3"/>
        <v>-0.24359999999999998</v>
      </c>
    </row>
    <row r="27" spans="1:15" x14ac:dyDescent="0.25">
      <c r="I27">
        <v>10</v>
      </c>
      <c r="J27" s="3">
        <v>25</v>
      </c>
      <c r="K27" s="4">
        <f t="shared" si="0"/>
        <v>298940.5490517029</v>
      </c>
      <c r="L27" s="4">
        <f t="shared" si="1"/>
        <v>0.99999665486446043</v>
      </c>
      <c r="M27" s="3">
        <v>13.1</v>
      </c>
      <c r="N27" s="4">
        <f t="shared" si="4"/>
        <v>-0.24359999999999998</v>
      </c>
      <c r="O27">
        <f t="shared" si="3"/>
        <v>-0.24359999999999998</v>
      </c>
    </row>
    <row r="28" spans="1:15" x14ac:dyDescent="0.25">
      <c r="I28">
        <v>10</v>
      </c>
      <c r="J28" s="3">
        <v>26</v>
      </c>
      <c r="K28" s="4">
        <f t="shared" si="0"/>
        <v>566935.03532547783</v>
      </c>
      <c r="L28" s="4">
        <f t="shared" si="1"/>
        <v>0.99999823613258343</v>
      </c>
      <c r="M28" s="3">
        <v>14.1</v>
      </c>
      <c r="N28" s="4">
        <f t="shared" si="4"/>
        <v>-0.24359999999999998</v>
      </c>
      <c r="O28">
        <f t="shared" si="3"/>
        <v>-0.24359999999999998</v>
      </c>
    </row>
    <row r="29" spans="1:15" x14ac:dyDescent="0.25">
      <c r="I29">
        <v>10</v>
      </c>
      <c r="J29" s="3">
        <v>27</v>
      </c>
      <c r="K29" s="4">
        <f t="shared" si="0"/>
        <v>1075181.4543028465</v>
      </c>
      <c r="L29" s="4">
        <f t="shared" si="1"/>
        <v>0.99999906992529874</v>
      </c>
      <c r="M29" s="3">
        <v>15.1</v>
      </c>
      <c r="N29" s="4">
        <f t="shared" si="4"/>
        <v>-0.24359999999999998</v>
      </c>
      <c r="O29">
        <f t="shared" si="3"/>
        <v>-0.24359999999999998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PT</vt:lpstr>
      <vt:lpstr>PGS</vt:lpstr>
      <vt:lpstr>LAIS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Marin</dc:creator>
  <cp:lastModifiedBy>Fabio Marin</cp:lastModifiedBy>
  <dcterms:created xsi:type="dcterms:W3CDTF">2018-04-17T23:17:34Z</dcterms:created>
  <dcterms:modified xsi:type="dcterms:W3CDTF">2018-04-18T00:46:32Z</dcterms:modified>
</cp:coreProperties>
</file>