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esktop\"/>
    </mc:Choice>
  </mc:AlternateContent>
  <bookViews>
    <workbookView xWindow="0" yWindow="0" windowWidth="19200" windowHeight="11595" activeTab="5"/>
  </bookViews>
  <sheets>
    <sheet name="ex1" sheetId="1" r:id="rId1"/>
    <sheet name="itema" sheetId="2" r:id="rId2"/>
    <sheet name="itemb" sheetId="3" r:id="rId3"/>
    <sheet name="itemc" sheetId="4" r:id="rId4"/>
    <sheet name="itemd" sheetId="5" r:id="rId5"/>
    <sheet name="exemplo2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 l="1"/>
  <c r="G16" i="6"/>
  <c r="G15" i="6"/>
  <c r="G14" i="6"/>
  <c r="D8" i="6"/>
  <c r="D9" i="6"/>
  <c r="D10" i="6"/>
  <c r="D11" i="6"/>
  <c r="D12" i="6"/>
  <c r="D7" i="6"/>
  <c r="D16" i="6"/>
  <c r="G8" i="6"/>
  <c r="G9" i="6" s="1"/>
  <c r="F11" i="4"/>
  <c r="F10" i="4"/>
  <c r="F9" i="4"/>
  <c r="F7" i="4"/>
  <c r="C3" i="4"/>
  <c r="C4" i="4"/>
  <c r="C5" i="4"/>
  <c r="C6" i="4"/>
  <c r="C7" i="4"/>
  <c r="C8" i="4"/>
  <c r="C9" i="4"/>
  <c r="C10" i="4"/>
  <c r="C11" i="4"/>
  <c r="C12" i="4"/>
  <c r="C2" i="4"/>
  <c r="B4" i="2"/>
  <c r="B5" i="2" s="1"/>
  <c r="B3" i="2"/>
  <c r="B11" i="5"/>
  <c r="B12" i="5" s="1"/>
  <c r="E15" i="5" s="1"/>
  <c r="E16" i="5" s="1"/>
  <c r="B10" i="5"/>
  <c r="B9" i="5"/>
  <c r="B8" i="5"/>
  <c r="B7" i="5"/>
  <c r="B6" i="5"/>
  <c r="B5" i="5"/>
  <c r="E13" i="5" s="1"/>
  <c r="B4" i="5"/>
  <c r="B3" i="5"/>
  <c r="B2" i="5"/>
  <c r="B6" i="4"/>
  <c r="B7" i="4"/>
  <c r="B8" i="4"/>
  <c r="B9" i="4"/>
  <c r="B10" i="4"/>
  <c r="B11" i="4"/>
  <c r="B5" i="4"/>
  <c r="B4" i="4"/>
  <c r="B3" i="4"/>
  <c r="B2" i="4"/>
  <c r="B6" i="3"/>
  <c r="B7" i="3" s="1"/>
  <c r="F5" i="3"/>
  <c r="B5" i="3"/>
  <c r="B4" i="3"/>
  <c r="B3" i="3"/>
  <c r="B2" i="3"/>
  <c r="N1" i="1"/>
  <c r="M1" i="1"/>
  <c r="F1" i="1"/>
  <c r="G1" i="1"/>
  <c r="H1" i="1" s="1"/>
  <c r="I1" i="1" s="1"/>
  <c r="J1" i="1" s="1"/>
  <c r="K1" i="1" s="1"/>
  <c r="L1" i="1" s="1"/>
  <c r="E1" i="1"/>
  <c r="H3" i="1"/>
  <c r="I3" i="1"/>
  <c r="J3" i="1" s="1"/>
  <c r="K3" i="1" s="1"/>
  <c r="L3" i="1" s="1"/>
  <c r="M3" i="1" s="1"/>
  <c r="N3" i="1" s="1"/>
  <c r="H5" i="1"/>
  <c r="I5" i="1" s="1"/>
  <c r="J5" i="1" s="1"/>
  <c r="K5" i="1" s="1"/>
  <c r="L5" i="1" s="1"/>
  <c r="M5" i="1" s="1"/>
  <c r="N5" i="1" s="1"/>
  <c r="H7" i="1"/>
  <c r="H11" i="1" s="1"/>
  <c r="I7" i="1"/>
  <c r="J7" i="1" s="1"/>
  <c r="H12" i="1"/>
  <c r="I12" i="1" s="1"/>
  <c r="J12" i="1" s="1"/>
  <c r="K12" i="1" s="1"/>
  <c r="L12" i="1" s="1"/>
  <c r="M12" i="1" s="1"/>
  <c r="N12" i="1" s="1"/>
  <c r="H13" i="1"/>
  <c r="I13" i="1" s="1"/>
  <c r="J13" i="1" s="1"/>
  <c r="K13" i="1" s="1"/>
  <c r="L13" i="1" s="1"/>
  <c r="M13" i="1" s="1"/>
  <c r="N13" i="1" s="1"/>
  <c r="F2" i="1"/>
  <c r="G2" i="1" s="1"/>
  <c r="H2" i="1" s="1"/>
  <c r="I2" i="1" s="1"/>
  <c r="J2" i="1" s="1"/>
  <c r="K2" i="1" s="1"/>
  <c r="L2" i="1" s="1"/>
  <c r="M2" i="1" s="1"/>
  <c r="N2" i="1" s="1"/>
  <c r="F3" i="1"/>
  <c r="G3" i="1"/>
  <c r="F5" i="1"/>
  <c r="G5" i="1"/>
  <c r="F7" i="1"/>
  <c r="G7" i="1"/>
  <c r="F11" i="1"/>
  <c r="G11" i="1"/>
  <c r="F12" i="1"/>
  <c r="G12" i="1" s="1"/>
  <c r="F13" i="1"/>
  <c r="G13" i="1"/>
  <c r="E3" i="1"/>
  <c r="E4" i="1"/>
  <c r="E6" i="1" s="1"/>
  <c r="E8" i="1" s="1"/>
  <c r="E5" i="1"/>
  <c r="E7" i="1"/>
  <c r="E11" i="1"/>
  <c r="E12" i="1"/>
  <c r="E13" i="1"/>
  <c r="E2" i="1"/>
  <c r="D3" i="1"/>
  <c r="D13" i="1"/>
  <c r="D12" i="1"/>
  <c r="D11" i="1"/>
  <c r="D7" i="1"/>
  <c r="D6" i="1"/>
  <c r="D8" i="1" s="1"/>
  <c r="D5" i="1"/>
  <c r="D4" i="1"/>
  <c r="C14" i="1"/>
  <c r="C11" i="1"/>
  <c r="C10" i="1"/>
  <c r="C9" i="1"/>
  <c r="C8" i="1"/>
  <c r="C6" i="1"/>
  <c r="G7" i="6" l="1"/>
  <c r="G10" i="6" s="1"/>
  <c r="F7" i="3"/>
  <c r="F8" i="3" s="1"/>
  <c r="F10" i="3" s="1"/>
  <c r="B6" i="2"/>
  <c r="B7" i="2" s="1"/>
  <c r="B8" i="2" s="1"/>
  <c r="B9" i="2" s="1"/>
  <c r="B10" i="2" s="1"/>
  <c r="B11" i="2" s="1"/>
  <c r="B12" i="2" s="1"/>
  <c r="E15" i="2" s="1"/>
  <c r="E16" i="2" s="1"/>
  <c r="E18" i="5"/>
  <c r="B12" i="4"/>
  <c r="F15" i="4" s="1"/>
  <c r="F16" i="4" s="1"/>
  <c r="F13" i="4"/>
  <c r="F4" i="1"/>
  <c r="I11" i="1"/>
  <c r="K7" i="1"/>
  <c r="J11" i="1"/>
  <c r="E9" i="1"/>
  <c r="E10" i="1"/>
  <c r="E14" i="1" s="1"/>
  <c r="D9" i="1"/>
  <c r="D10" i="1" s="1"/>
  <c r="D14" i="1" s="1"/>
  <c r="E5" i="2" l="1"/>
  <c r="E13" i="2"/>
  <c r="E18" i="2" s="1"/>
  <c r="F18" i="4"/>
  <c r="F6" i="1"/>
  <c r="F8" i="1"/>
  <c r="F9" i="1" s="1"/>
  <c r="F10" i="1" s="1"/>
  <c r="F14" i="1" s="1"/>
  <c r="G4" i="1"/>
  <c r="H4" i="1" s="1"/>
  <c r="K11" i="1"/>
  <c r="L7" i="1"/>
  <c r="G6" i="1"/>
  <c r="G8" i="1" s="1"/>
  <c r="H6" i="1" l="1"/>
  <c r="H8" i="1" s="1"/>
  <c r="H9" i="1" s="1"/>
  <c r="H10" i="1" s="1"/>
  <c r="H14" i="1" s="1"/>
  <c r="I4" i="1"/>
  <c r="L11" i="1"/>
  <c r="M7" i="1"/>
  <c r="G9" i="1"/>
  <c r="G10" i="1" s="1"/>
  <c r="G14" i="1" s="1"/>
  <c r="I6" i="1" l="1"/>
  <c r="I8" i="1"/>
  <c r="I9" i="1" s="1"/>
  <c r="I10" i="1" s="1"/>
  <c r="I14" i="1" s="1"/>
  <c r="E7" i="2" s="1"/>
  <c r="E8" i="2" s="1"/>
  <c r="E10" i="2" s="1"/>
  <c r="J4" i="1"/>
  <c r="N7" i="1"/>
  <c r="M11" i="1"/>
  <c r="J6" i="1" l="1"/>
  <c r="J8" i="1" s="1"/>
  <c r="J9" i="1" s="1"/>
  <c r="J10" i="1" s="1"/>
  <c r="J14" i="1" s="1"/>
  <c r="K4" i="1"/>
  <c r="N11" i="1"/>
  <c r="K6" i="1" l="1"/>
  <c r="K8" i="1" s="1"/>
  <c r="L4" i="1"/>
  <c r="L6" i="1" l="1"/>
  <c r="L8" i="1" s="1"/>
  <c r="L9" i="1" s="1"/>
  <c r="L10" i="1" s="1"/>
  <c r="L14" i="1" s="1"/>
  <c r="M4" i="1"/>
  <c r="K9" i="1"/>
  <c r="K10" i="1" s="1"/>
  <c r="K14" i="1" s="1"/>
  <c r="N4" i="1" l="1"/>
  <c r="M6" i="1"/>
  <c r="M8" i="1"/>
  <c r="M9" i="1" s="1"/>
  <c r="M10" i="1" s="1"/>
  <c r="M14" i="1" s="1"/>
  <c r="N6" i="1" l="1"/>
  <c r="N8" i="1" s="1"/>
  <c r="N9" i="1" l="1"/>
  <c r="N10" i="1"/>
  <c r="N14" i="1" s="1"/>
</calcChain>
</file>

<file path=xl/sharedStrings.xml><?xml version="1.0" encoding="utf-8"?>
<sst xmlns="http://schemas.openxmlformats.org/spreadsheetml/2006/main" count="70" uniqueCount="34">
  <si>
    <t>Receita</t>
  </si>
  <si>
    <t>(-) Gastos operacionais fixos</t>
  </si>
  <si>
    <t>(-) Gastos operacionais variáveis</t>
  </si>
  <si>
    <t>(-) Depreciação</t>
  </si>
  <si>
    <t>(=) Resultado operacional antes IR</t>
  </si>
  <si>
    <t>(-) IR</t>
  </si>
  <si>
    <t>(=) Resultado operacional pós IR</t>
  </si>
  <si>
    <t>(+) Depreciação</t>
  </si>
  <si>
    <t>(-) Investimento líquido em capital fixo</t>
  </si>
  <si>
    <t>(-) Investimento líquido em capital de giro</t>
  </si>
  <si>
    <t>(=) Fluxo de caixa livre para a empresa</t>
  </si>
  <si>
    <t>t</t>
  </si>
  <si>
    <t>CFt</t>
  </si>
  <si>
    <t>k</t>
  </si>
  <si>
    <t>VPL (5 anos)</t>
  </si>
  <si>
    <t>Vperpetuidade em t=0</t>
  </si>
  <si>
    <t>Fluxo de caixa descontado</t>
  </si>
  <si>
    <t>VPL (10 anos)</t>
  </si>
  <si>
    <t>g</t>
  </si>
  <si>
    <t>Vperpetuidade em t=10</t>
  </si>
  <si>
    <t>Vperpetuidade em t=5</t>
  </si>
  <si>
    <t>Ações</t>
  </si>
  <si>
    <t>D</t>
  </si>
  <si>
    <t>VPL pelo fluxo de cx desc</t>
  </si>
  <si>
    <t>VPL dividendos D1 a D10</t>
  </si>
  <si>
    <t>Valor dos t=11 até inf</t>
  </si>
  <si>
    <t>em t=10</t>
  </si>
  <si>
    <t>em t=0</t>
  </si>
  <si>
    <t>Valor da ação</t>
  </si>
  <si>
    <t>Valor da ação em t=5</t>
  </si>
  <si>
    <t>no ano 5</t>
  </si>
  <si>
    <t>Valor dos dividendos 1 a5</t>
  </si>
  <si>
    <t>Valor da perpetuidade</t>
  </si>
  <si>
    <t>em t=5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</si>
</sst>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0"/>
    <numFmt numFmtId="167" formatCode="#,##0.00000"/>
    <numFmt numFmtId="171" formatCode="0.00000"/>
    <numFmt numFmtId="173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165" fontId="0" fillId="0" borderId="0" xfId="0" applyNumberFormat="1"/>
    <xf numFmtId="167" fontId="0" fillId="0" borderId="0" xfId="0" applyNumberFormat="1"/>
    <xf numFmtId="171" fontId="0" fillId="0" borderId="0" xfId="0" applyNumberFormat="1"/>
    <xf numFmtId="167" fontId="1" fillId="0" borderId="0" xfId="0" applyNumberFormat="1" applyFont="1"/>
    <xf numFmtId="0" fontId="0" fillId="2" borderId="0" xfId="0" applyFill="1" applyAlignment="1">
      <alignment horizontal="center"/>
    </xf>
    <xf numFmtId="17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60" zoomScaleNormal="160" workbookViewId="0">
      <selection activeCell="B19" sqref="B19"/>
    </sheetView>
  </sheetViews>
  <sheetFormatPr defaultRowHeight="15" x14ac:dyDescent="0.25"/>
  <cols>
    <col min="1" max="1" width="4.5703125" customWidth="1"/>
    <col min="2" max="2" width="41.28515625" customWidth="1"/>
    <col min="3" max="3" width="10.5703125" customWidth="1"/>
  </cols>
  <sheetData>
    <row r="1" spans="1:16" x14ac:dyDescent="0.25">
      <c r="D1" s="1">
        <v>1</v>
      </c>
      <c r="E1" s="1">
        <f>D1+1</f>
        <v>2</v>
      </c>
      <c r="F1" s="1">
        <f t="shared" ref="F1:L1" si="0">E1+1</f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  <c r="M1" s="1">
        <f>L1+1</f>
        <v>10</v>
      </c>
      <c r="N1" s="1">
        <f>M1+1</f>
        <v>11</v>
      </c>
    </row>
    <row r="2" spans="1:16" x14ac:dyDescent="0.25">
      <c r="D2" s="3">
        <v>0.05</v>
      </c>
      <c r="E2" s="3">
        <f>D2</f>
        <v>0.05</v>
      </c>
      <c r="F2" s="3">
        <f t="shared" ref="F2:H2" si="1">E2</f>
        <v>0.05</v>
      </c>
      <c r="G2" s="3">
        <f t="shared" si="1"/>
        <v>0.05</v>
      </c>
      <c r="H2" s="3">
        <f t="shared" si="1"/>
        <v>0.05</v>
      </c>
      <c r="I2" s="3">
        <f t="shared" ref="I2:O2" si="2">H2</f>
        <v>0.05</v>
      </c>
      <c r="J2" s="3">
        <f t="shared" si="2"/>
        <v>0.05</v>
      </c>
      <c r="K2" s="3">
        <f t="shared" si="2"/>
        <v>0.05</v>
      </c>
      <c r="L2" s="3">
        <f t="shared" si="2"/>
        <v>0.05</v>
      </c>
      <c r="M2" s="3">
        <f t="shared" si="2"/>
        <v>0.05</v>
      </c>
      <c r="N2" s="3">
        <f t="shared" si="2"/>
        <v>0.05</v>
      </c>
      <c r="O2" s="2"/>
      <c r="P2" s="2"/>
    </row>
    <row r="3" spans="1:16" s="1" customFormat="1" x14ac:dyDescent="0.25">
      <c r="C3" s="1">
        <v>2017</v>
      </c>
      <c r="D3" s="1">
        <f>C3+1</f>
        <v>2018</v>
      </c>
      <c r="E3" s="1">
        <f>D3+1</f>
        <v>2019</v>
      </c>
      <c r="F3" s="1">
        <f t="shared" ref="F3:H3" si="3">E3+1</f>
        <v>2020</v>
      </c>
      <c r="G3" s="1">
        <f t="shared" si="3"/>
        <v>2021</v>
      </c>
      <c r="H3" s="1">
        <f t="shared" si="3"/>
        <v>2022</v>
      </c>
      <c r="I3" s="1">
        <f t="shared" ref="I3:O3" si="4">H3+1</f>
        <v>2023</v>
      </c>
      <c r="J3" s="1">
        <f t="shared" si="4"/>
        <v>2024</v>
      </c>
      <c r="K3" s="1">
        <f t="shared" si="4"/>
        <v>2025</v>
      </c>
      <c r="L3" s="1">
        <f t="shared" si="4"/>
        <v>2026</v>
      </c>
      <c r="M3" s="1">
        <f t="shared" si="4"/>
        <v>2027</v>
      </c>
      <c r="N3" s="1">
        <f t="shared" si="4"/>
        <v>2028</v>
      </c>
    </row>
    <row r="4" spans="1:16" x14ac:dyDescent="0.25">
      <c r="B4" t="s">
        <v>0</v>
      </c>
      <c r="C4" s="5">
        <v>180000</v>
      </c>
      <c r="D4" s="5">
        <f>C4*(1+D$2)</f>
        <v>189000</v>
      </c>
      <c r="E4" s="5">
        <f>D4*(1+E$2)</f>
        <v>198450</v>
      </c>
      <c r="F4" s="5">
        <f t="shared" ref="F4:H4" si="5">E4*(1+F$2)</f>
        <v>208372.5</v>
      </c>
      <c r="G4" s="5">
        <f t="shared" si="5"/>
        <v>218791.125</v>
      </c>
      <c r="H4" s="5">
        <f t="shared" si="5"/>
        <v>229730.68125000002</v>
      </c>
      <c r="I4" s="5">
        <f>H4*(1+I$2)</f>
        <v>241217.21531250005</v>
      </c>
      <c r="J4" s="5">
        <f>I4*(1+J$2)</f>
        <v>253278.07607812507</v>
      </c>
      <c r="K4" s="5">
        <f>J4*(1+K$2)</f>
        <v>265941.97988203133</v>
      </c>
      <c r="L4" s="5">
        <f>K4*(1+L$2)</f>
        <v>279239.0788761329</v>
      </c>
      <c r="M4" s="5">
        <f>L4*(1+M$2)</f>
        <v>293201.03281993954</v>
      </c>
      <c r="N4" s="5">
        <f>M4*(1+N$2)</f>
        <v>307861.08446093654</v>
      </c>
      <c r="O4" s="5"/>
      <c r="P4" s="5"/>
    </row>
    <row r="5" spans="1:16" x14ac:dyDescent="0.25">
      <c r="B5" t="s">
        <v>1</v>
      </c>
      <c r="C5" s="5">
        <v>80000</v>
      </c>
      <c r="D5" s="5">
        <f>C5</f>
        <v>80000</v>
      </c>
      <c r="E5" s="5">
        <f>D5</f>
        <v>80000</v>
      </c>
      <c r="F5" s="5">
        <f t="shared" ref="F5:H5" si="6">E5</f>
        <v>80000</v>
      </c>
      <c r="G5" s="5">
        <f t="shared" si="6"/>
        <v>80000</v>
      </c>
      <c r="H5" s="5">
        <f t="shared" si="6"/>
        <v>80000</v>
      </c>
      <c r="I5" s="5">
        <f t="shared" ref="I5:O5" si="7">H5</f>
        <v>80000</v>
      </c>
      <c r="J5" s="5">
        <f t="shared" si="7"/>
        <v>80000</v>
      </c>
      <c r="K5" s="5">
        <f t="shared" si="7"/>
        <v>80000</v>
      </c>
      <c r="L5" s="5">
        <f t="shared" si="7"/>
        <v>80000</v>
      </c>
      <c r="M5" s="5">
        <f t="shared" si="7"/>
        <v>80000</v>
      </c>
      <c r="N5" s="5">
        <f t="shared" si="7"/>
        <v>80000</v>
      </c>
      <c r="O5" s="5"/>
      <c r="P5" s="5"/>
    </row>
    <row r="6" spans="1:16" x14ac:dyDescent="0.25">
      <c r="A6" s="2">
        <v>0.3</v>
      </c>
      <c r="B6" t="s">
        <v>2</v>
      </c>
      <c r="C6" s="5">
        <f>C4*$A6</f>
        <v>54000</v>
      </c>
      <c r="D6" s="5">
        <f>D4*$A6</f>
        <v>56700</v>
      </c>
      <c r="E6" s="5">
        <f>E4*$A6</f>
        <v>59535</v>
      </c>
      <c r="F6" s="5">
        <f t="shared" ref="F6:H6" si="8">F4*$A6</f>
        <v>62511.75</v>
      </c>
      <c r="G6" s="5">
        <f t="shared" si="8"/>
        <v>65637.337499999994</v>
      </c>
      <c r="H6" s="5">
        <f t="shared" si="8"/>
        <v>68919.204375000001</v>
      </c>
      <c r="I6" s="5">
        <f t="shared" ref="I6:O6" si="9">I4*$A6</f>
        <v>72365.164593750014</v>
      </c>
      <c r="J6" s="5">
        <f t="shared" si="9"/>
        <v>75983.422823437519</v>
      </c>
      <c r="K6" s="5">
        <f t="shared" si="9"/>
        <v>79782.59396460939</v>
      </c>
      <c r="L6" s="5">
        <f t="shared" si="9"/>
        <v>83771.723662839868</v>
      </c>
      <c r="M6" s="5">
        <f t="shared" si="9"/>
        <v>87960.309845981858</v>
      </c>
      <c r="N6" s="5">
        <f t="shared" si="9"/>
        <v>92358.325338280963</v>
      </c>
      <c r="O6" s="5"/>
      <c r="P6" s="5"/>
    </row>
    <row r="7" spans="1:16" x14ac:dyDescent="0.25">
      <c r="B7" t="s">
        <v>3</v>
      </c>
      <c r="C7" s="5">
        <v>5000</v>
      </c>
      <c r="D7" s="5">
        <f>C7</f>
        <v>5000</v>
      </c>
      <c r="E7" s="5">
        <f>D7</f>
        <v>5000</v>
      </c>
      <c r="F7" s="5">
        <f t="shared" ref="F7:H7" si="10">E7</f>
        <v>5000</v>
      </c>
      <c r="G7" s="5">
        <f t="shared" si="10"/>
        <v>5000</v>
      </c>
      <c r="H7" s="5">
        <f t="shared" si="10"/>
        <v>5000</v>
      </c>
      <c r="I7" s="5">
        <f t="shared" ref="I7:O7" si="11">H7</f>
        <v>5000</v>
      </c>
      <c r="J7" s="5">
        <f t="shared" si="11"/>
        <v>5000</v>
      </c>
      <c r="K7" s="5">
        <f t="shared" si="11"/>
        <v>5000</v>
      </c>
      <c r="L7" s="5">
        <f t="shared" si="11"/>
        <v>5000</v>
      </c>
      <c r="M7" s="5">
        <f t="shared" si="11"/>
        <v>5000</v>
      </c>
      <c r="N7" s="5">
        <f t="shared" si="11"/>
        <v>5000</v>
      </c>
      <c r="O7" s="5"/>
      <c r="P7" s="5"/>
    </row>
    <row r="8" spans="1:16" x14ac:dyDescent="0.25">
      <c r="B8" t="s">
        <v>4</v>
      </c>
      <c r="C8" s="5">
        <f>C4-C5-C6-C7</f>
        <v>41000</v>
      </c>
      <c r="D8" s="5">
        <f>D4-D5-D6-D7</f>
        <v>47300</v>
      </c>
      <c r="E8" s="5">
        <f>E4-E5-E6-E7</f>
        <v>53915</v>
      </c>
      <c r="F8" s="5">
        <f t="shared" ref="F8:H8" si="12">F4-F5-F6-F7</f>
        <v>60860.75</v>
      </c>
      <c r="G8" s="5">
        <f t="shared" si="12"/>
        <v>68153.787500000006</v>
      </c>
      <c r="H8" s="5">
        <f t="shared" si="12"/>
        <v>75811.476875000022</v>
      </c>
      <c r="I8" s="5">
        <f t="shared" ref="I8" si="13">I4-I5-I6-I7</f>
        <v>83852.050718750033</v>
      </c>
      <c r="J8" s="5">
        <f t="shared" ref="J8:K8" si="14">J4-J5-J6-J7</f>
        <v>92294.653254687553</v>
      </c>
      <c r="K8" s="5">
        <f t="shared" si="14"/>
        <v>101159.38591742194</v>
      </c>
      <c r="L8" s="5">
        <f t="shared" ref="L8" si="15">L4-L5-L6-L7</f>
        <v>110467.35521329303</v>
      </c>
      <c r="M8" s="5">
        <f t="shared" ref="M8:N8" si="16">M4-M5-M6-M7</f>
        <v>120240.72297395769</v>
      </c>
      <c r="N8" s="5">
        <f t="shared" si="16"/>
        <v>130502.75912265558</v>
      </c>
      <c r="O8" s="5"/>
      <c r="P8" s="5"/>
    </row>
    <row r="9" spans="1:16" x14ac:dyDescent="0.25">
      <c r="A9" s="2">
        <v>0.25</v>
      </c>
      <c r="B9" t="s">
        <v>5</v>
      </c>
      <c r="C9" s="5">
        <f>C8*$A9</f>
        <v>10250</v>
      </c>
      <c r="D9" s="5">
        <f>D8*$A9</f>
        <v>11825</v>
      </c>
      <c r="E9" s="5">
        <f>E8*$A9</f>
        <v>13478.75</v>
      </c>
      <c r="F9" s="5">
        <f t="shared" ref="F9:H9" si="17">F8*$A9</f>
        <v>15215.1875</v>
      </c>
      <c r="G9" s="5">
        <f t="shared" si="17"/>
        <v>17038.446875000001</v>
      </c>
      <c r="H9" s="5">
        <f t="shared" si="17"/>
        <v>18952.869218750006</v>
      </c>
      <c r="I9" s="5">
        <f t="shared" ref="I9" si="18">I8*$A9</f>
        <v>20963.012679687508</v>
      </c>
      <c r="J9" s="5">
        <f t="shared" ref="J9:K9" si="19">J8*$A9</f>
        <v>23073.663313671888</v>
      </c>
      <c r="K9" s="5">
        <f t="shared" si="19"/>
        <v>25289.846479355485</v>
      </c>
      <c r="L9" s="5">
        <f t="shared" ref="L9" si="20">L8*$A9</f>
        <v>27616.838803323259</v>
      </c>
      <c r="M9" s="5">
        <f t="shared" ref="M9:N9" si="21">M8*$A9</f>
        <v>30060.180743489422</v>
      </c>
      <c r="N9" s="5">
        <f t="shared" si="21"/>
        <v>32625.689780663895</v>
      </c>
      <c r="O9" s="5"/>
      <c r="P9" s="5"/>
    </row>
    <row r="10" spans="1:16" x14ac:dyDescent="0.25">
      <c r="B10" t="s">
        <v>6</v>
      </c>
      <c r="C10" s="5">
        <f>C8-C9</f>
        <v>30750</v>
      </c>
      <c r="D10" s="5">
        <f>D8-D9</f>
        <v>35475</v>
      </c>
      <c r="E10" s="5">
        <f>E8-E9</f>
        <v>40436.25</v>
      </c>
      <c r="F10" s="5">
        <f t="shared" ref="F10:H10" si="22">F8-F9</f>
        <v>45645.5625</v>
      </c>
      <c r="G10" s="5">
        <f t="shared" si="22"/>
        <v>51115.340625000004</v>
      </c>
      <c r="H10" s="5">
        <f t="shared" si="22"/>
        <v>56858.607656250017</v>
      </c>
      <c r="I10" s="5">
        <f t="shared" ref="I10" si="23">I8-I9</f>
        <v>62889.038039062521</v>
      </c>
      <c r="J10" s="5">
        <f t="shared" ref="J10:K10" si="24">J8-J9</f>
        <v>69220.989941015665</v>
      </c>
      <c r="K10" s="5">
        <f t="shared" si="24"/>
        <v>75869.539438066451</v>
      </c>
      <c r="L10" s="5">
        <f t="shared" ref="L10" si="25">L8-L9</f>
        <v>82850.516409969772</v>
      </c>
      <c r="M10" s="5">
        <f t="shared" ref="M10:N10" si="26">M8-M9</f>
        <v>90180.542230468272</v>
      </c>
      <c r="N10" s="5">
        <f t="shared" si="26"/>
        <v>97877.069341991679</v>
      </c>
      <c r="O10" s="5"/>
      <c r="P10" s="5"/>
    </row>
    <row r="11" spans="1:16" x14ac:dyDescent="0.25">
      <c r="B11" t="s">
        <v>7</v>
      </c>
      <c r="C11" s="5">
        <f>C7</f>
        <v>5000</v>
      </c>
      <c r="D11" s="5">
        <f>D7</f>
        <v>5000</v>
      </c>
      <c r="E11" s="5">
        <f>E7</f>
        <v>5000</v>
      </c>
      <c r="F11" s="5">
        <f t="shared" ref="F11:H11" si="27">F7</f>
        <v>5000</v>
      </c>
      <c r="G11" s="5">
        <f t="shared" si="27"/>
        <v>5000</v>
      </c>
      <c r="H11" s="5">
        <f t="shared" si="27"/>
        <v>5000</v>
      </c>
      <c r="I11" s="5">
        <f t="shared" ref="I11:O11" si="28">I7</f>
        <v>5000</v>
      </c>
      <c r="J11" s="5">
        <f t="shared" si="28"/>
        <v>5000</v>
      </c>
      <c r="K11" s="5">
        <f t="shared" si="28"/>
        <v>5000</v>
      </c>
      <c r="L11" s="5">
        <f t="shared" si="28"/>
        <v>5000</v>
      </c>
      <c r="M11" s="5">
        <f t="shared" si="28"/>
        <v>5000</v>
      </c>
      <c r="N11" s="5">
        <f t="shared" si="28"/>
        <v>5000</v>
      </c>
      <c r="O11" s="5"/>
      <c r="P11" s="5"/>
    </row>
    <row r="12" spans="1:16" x14ac:dyDescent="0.25">
      <c r="B12" t="s">
        <v>8</v>
      </c>
      <c r="C12" s="5">
        <v>20000</v>
      </c>
      <c r="D12" s="5">
        <f>C12</f>
        <v>20000</v>
      </c>
      <c r="E12" s="5">
        <f>D12</f>
        <v>20000</v>
      </c>
      <c r="F12" s="5">
        <f t="shared" ref="F12:H12" si="29">E12</f>
        <v>20000</v>
      </c>
      <c r="G12" s="5">
        <f t="shared" si="29"/>
        <v>20000</v>
      </c>
      <c r="H12" s="5">
        <f t="shared" si="29"/>
        <v>20000</v>
      </c>
      <c r="I12" s="5">
        <f t="shared" ref="I12:O12" si="30">H12</f>
        <v>20000</v>
      </c>
      <c r="J12" s="5">
        <f t="shared" si="30"/>
        <v>20000</v>
      </c>
      <c r="K12" s="5">
        <f t="shared" si="30"/>
        <v>20000</v>
      </c>
      <c r="L12" s="5">
        <f t="shared" si="30"/>
        <v>20000</v>
      </c>
      <c r="M12" s="5">
        <f t="shared" si="30"/>
        <v>20000</v>
      </c>
      <c r="N12" s="5">
        <f t="shared" si="30"/>
        <v>20000</v>
      </c>
      <c r="O12" s="5"/>
      <c r="P12" s="5"/>
    </row>
    <row r="13" spans="1:16" x14ac:dyDescent="0.25">
      <c r="B13" t="s">
        <v>9</v>
      </c>
      <c r="C13" s="5">
        <v>5000</v>
      </c>
      <c r="D13" s="5">
        <f>C13</f>
        <v>5000</v>
      </c>
      <c r="E13" s="5">
        <f>D13</f>
        <v>5000</v>
      </c>
      <c r="F13" s="5">
        <f t="shared" ref="F13:H13" si="31">E13</f>
        <v>5000</v>
      </c>
      <c r="G13" s="5">
        <f t="shared" si="31"/>
        <v>5000</v>
      </c>
      <c r="H13" s="5">
        <f t="shared" si="31"/>
        <v>5000</v>
      </c>
      <c r="I13" s="5">
        <f t="shared" ref="I13:O13" si="32">H13</f>
        <v>5000</v>
      </c>
      <c r="J13" s="5">
        <f t="shared" si="32"/>
        <v>5000</v>
      </c>
      <c r="K13" s="5">
        <f t="shared" si="32"/>
        <v>5000</v>
      </c>
      <c r="L13" s="5">
        <f t="shared" si="32"/>
        <v>5000</v>
      </c>
      <c r="M13" s="5">
        <f t="shared" si="32"/>
        <v>5000</v>
      </c>
      <c r="N13" s="5">
        <f t="shared" si="32"/>
        <v>5000</v>
      </c>
      <c r="O13" s="5"/>
      <c r="P13" s="5"/>
    </row>
    <row r="14" spans="1:16" s="4" customFormat="1" x14ac:dyDescent="0.25">
      <c r="B14" s="4" t="s">
        <v>10</v>
      </c>
      <c r="C14" s="6">
        <f>C10+C11-C12-C13</f>
        <v>10750</v>
      </c>
      <c r="D14" s="6">
        <f>D10+D11-D12-D13</f>
        <v>15475</v>
      </c>
      <c r="E14" s="6">
        <f>E10+E11-E12-E13</f>
        <v>20436.25</v>
      </c>
      <c r="F14" s="6">
        <f t="shared" ref="F14:H14" si="33">F10+F11-F12-F13</f>
        <v>25645.5625</v>
      </c>
      <c r="G14" s="6">
        <f t="shared" si="33"/>
        <v>31115.340625000004</v>
      </c>
      <c r="H14" s="6">
        <f t="shared" si="33"/>
        <v>36858.607656250017</v>
      </c>
      <c r="I14" s="6">
        <f t="shared" ref="I14" si="34">I10+I11-I12-I13</f>
        <v>42889.038039062521</v>
      </c>
      <c r="J14" s="6">
        <f t="shared" ref="J14:K14" si="35">J10+J11-J12-J13</f>
        <v>49220.989941015665</v>
      </c>
      <c r="K14" s="6">
        <f t="shared" si="35"/>
        <v>55869.539438066451</v>
      </c>
      <c r="L14" s="6">
        <f t="shared" ref="L14" si="36">L10+L11-L12-L13</f>
        <v>62850.516409969772</v>
      </c>
      <c r="M14" s="6">
        <f t="shared" ref="M14:N14" si="37">M10+M11-M12-M13</f>
        <v>70180.542230468272</v>
      </c>
      <c r="N14" s="6">
        <f t="shared" si="37"/>
        <v>77877.069341991679</v>
      </c>
      <c r="O14" s="6"/>
      <c r="P14" s="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75" zoomScaleNormal="175" workbookViewId="0">
      <selection activeCell="C5" sqref="C5"/>
    </sheetView>
  </sheetViews>
  <sheetFormatPr defaultRowHeight="15" x14ac:dyDescent="0.25"/>
  <cols>
    <col min="4" max="4" width="24.7109375" customWidth="1"/>
    <col min="5" max="5" width="12.85546875" customWidth="1"/>
  </cols>
  <sheetData>
    <row r="1" spans="1:5" x14ac:dyDescent="0.25">
      <c r="A1" s="1" t="s">
        <v>11</v>
      </c>
      <c r="B1" t="s">
        <v>12</v>
      </c>
    </row>
    <row r="2" spans="1:5" x14ac:dyDescent="0.25">
      <c r="A2" s="1">
        <v>1</v>
      </c>
      <c r="B2" s="5">
        <v>10750</v>
      </c>
      <c r="D2" t="s">
        <v>13</v>
      </c>
      <c r="E2" s="2">
        <v>0.11</v>
      </c>
    </row>
    <row r="3" spans="1:5" x14ac:dyDescent="0.25">
      <c r="A3" s="1">
        <v>2</v>
      </c>
      <c r="B3" s="5">
        <f>B2</f>
        <v>10750</v>
      </c>
      <c r="D3" t="s">
        <v>18</v>
      </c>
    </row>
    <row r="4" spans="1:5" x14ac:dyDescent="0.25">
      <c r="A4" s="1">
        <v>3</v>
      </c>
      <c r="B4" s="5">
        <f t="shared" ref="B4:B12" si="0">B3</f>
        <v>10750</v>
      </c>
    </row>
    <row r="5" spans="1:5" x14ac:dyDescent="0.25">
      <c r="A5" s="1">
        <v>4</v>
      </c>
      <c r="B5" s="5">
        <f t="shared" si="0"/>
        <v>10750</v>
      </c>
      <c r="D5" t="s">
        <v>14</v>
      </c>
      <c r="E5" s="5">
        <f>NPV(E2,B2:B6)</f>
        <v>39730.892939731741</v>
      </c>
    </row>
    <row r="6" spans="1:5" x14ac:dyDescent="0.25">
      <c r="A6" s="1">
        <v>5</v>
      </c>
      <c r="B6" s="5">
        <f t="shared" si="0"/>
        <v>10750</v>
      </c>
    </row>
    <row r="7" spans="1:5" x14ac:dyDescent="0.25">
      <c r="A7" s="1">
        <v>6</v>
      </c>
      <c r="B7" s="5">
        <f t="shared" si="0"/>
        <v>10750</v>
      </c>
      <c r="D7" t="s">
        <v>20</v>
      </c>
      <c r="E7" s="5">
        <f>B7/(E2-E3)</f>
        <v>97727.272727272721</v>
      </c>
    </row>
    <row r="8" spans="1:5" x14ac:dyDescent="0.25">
      <c r="A8" s="1">
        <v>7</v>
      </c>
      <c r="B8" s="5">
        <f t="shared" si="0"/>
        <v>10750</v>
      </c>
      <c r="D8" t="s">
        <v>15</v>
      </c>
      <c r="E8" s="5">
        <f>E7/(1+E2)^5</f>
        <v>57996.379787540951</v>
      </c>
    </row>
    <row r="9" spans="1:5" x14ac:dyDescent="0.25">
      <c r="A9" s="1">
        <v>8</v>
      </c>
      <c r="B9" s="5">
        <f t="shared" si="0"/>
        <v>10750</v>
      </c>
    </row>
    <row r="10" spans="1:5" x14ac:dyDescent="0.25">
      <c r="A10" s="1">
        <v>9</v>
      </c>
      <c r="B10" s="5">
        <f t="shared" si="0"/>
        <v>10750</v>
      </c>
      <c r="D10" t="s">
        <v>16</v>
      </c>
      <c r="E10" s="5">
        <f>E5+E8</f>
        <v>97727.272727272692</v>
      </c>
    </row>
    <row r="11" spans="1:5" x14ac:dyDescent="0.25">
      <c r="A11" s="1">
        <v>10</v>
      </c>
      <c r="B11" s="5">
        <f t="shared" si="0"/>
        <v>10750</v>
      </c>
    </row>
    <row r="12" spans="1:5" x14ac:dyDescent="0.25">
      <c r="A12" s="1">
        <v>11</v>
      </c>
      <c r="B12" s="5">
        <f t="shared" si="0"/>
        <v>10750</v>
      </c>
    </row>
    <row r="13" spans="1:5" x14ac:dyDescent="0.25">
      <c r="D13" t="s">
        <v>17</v>
      </c>
      <c r="E13" s="5">
        <f>NPV(E2,B2:B11)</f>
        <v>63309.244119767951</v>
      </c>
    </row>
    <row r="15" spans="1:5" x14ac:dyDescent="0.25">
      <c r="D15" t="s">
        <v>19</v>
      </c>
      <c r="E15" s="5">
        <f>B12/(E2-E3)</f>
        <v>97727.272727272721</v>
      </c>
    </row>
    <row r="16" spans="1:5" x14ac:dyDescent="0.25">
      <c r="D16" t="s">
        <v>15</v>
      </c>
      <c r="E16" s="5">
        <f>E15/(1+E2)^10</f>
        <v>34418.028607504719</v>
      </c>
    </row>
    <row r="18" spans="4:5" x14ac:dyDescent="0.25">
      <c r="D18" t="s">
        <v>16</v>
      </c>
      <c r="E18" s="5">
        <f>E13+E16</f>
        <v>97727.272727272677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75" zoomScaleNormal="175" workbookViewId="0">
      <selection activeCell="E12" sqref="E12"/>
    </sheetView>
  </sheetViews>
  <sheetFormatPr defaultRowHeight="15" x14ac:dyDescent="0.25"/>
  <cols>
    <col min="5" max="5" width="24.7109375" customWidth="1"/>
    <col min="6" max="6" width="12.85546875" customWidth="1"/>
  </cols>
  <sheetData>
    <row r="1" spans="1:6" x14ac:dyDescent="0.25">
      <c r="A1" s="1" t="s">
        <v>11</v>
      </c>
      <c r="B1" t="s">
        <v>12</v>
      </c>
    </row>
    <row r="2" spans="1:6" x14ac:dyDescent="0.25">
      <c r="A2" s="1">
        <v>1</v>
      </c>
      <c r="B2" s="5">
        <f>INDEX('ex1'!$D$14:$N$14,1,MATCH(A2,'ex1'!$D$1:$N$1,0))</f>
        <v>15475</v>
      </c>
      <c r="C2" s="5"/>
      <c r="E2" t="s">
        <v>13</v>
      </c>
      <c r="F2" s="2">
        <v>0.11</v>
      </c>
    </row>
    <row r="3" spans="1:6" x14ac:dyDescent="0.25">
      <c r="A3" s="1">
        <v>2</v>
      </c>
      <c r="B3" s="5">
        <f>INDEX('ex1'!$D$14:$N$14,1,MATCH(A3,'ex1'!$D$1:$N$1,0))</f>
        <v>20436.25</v>
      </c>
      <c r="C3" s="5"/>
      <c r="E3" t="s">
        <v>18</v>
      </c>
      <c r="F3" s="2">
        <v>0.02</v>
      </c>
    </row>
    <row r="4" spans="1:6" x14ac:dyDescent="0.25">
      <c r="A4" s="1">
        <v>3</v>
      </c>
      <c r="B4" s="5">
        <f>INDEX('ex1'!$D$14:$N$14,1,MATCH(A4,'ex1'!$D$1:$N$1,0))</f>
        <v>25645.5625</v>
      </c>
      <c r="C4" s="5"/>
    </row>
    <row r="5" spans="1:6" x14ac:dyDescent="0.25">
      <c r="A5" s="1">
        <v>4</v>
      </c>
      <c r="B5" s="5">
        <f>INDEX('ex1'!$D$14:$N$14,1,MATCH(A5,'ex1'!$D$1:$N$1,0))</f>
        <v>31115.340625000004</v>
      </c>
      <c r="C5" s="5"/>
      <c r="E5" t="s">
        <v>14</v>
      </c>
      <c r="F5" s="5">
        <f>NPV(F2,B2:B6)</f>
        <v>91650.202966190787</v>
      </c>
    </row>
    <row r="6" spans="1:6" x14ac:dyDescent="0.25">
      <c r="A6" s="1">
        <v>5</v>
      </c>
      <c r="B6" s="5">
        <f>INDEX('ex1'!$D$14:$N$14,1,MATCH(A6,'ex1'!$D$1:$N$1,0))</f>
        <v>36858.607656250017</v>
      </c>
      <c r="C6" s="5"/>
    </row>
    <row r="7" spans="1:6" x14ac:dyDescent="0.25">
      <c r="A7" s="1">
        <v>6</v>
      </c>
      <c r="B7" s="5">
        <f>B6*(1+F$3)</f>
        <v>37595.779809375017</v>
      </c>
      <c r="C7" s="5"/>
      <c r="E7" t="s">
        <v>20</v>
      </c>
      <c r="F7" s="5">
        <f>B7/(F2-F3)</f>
        <v>417730.88677083352</v>
      </c>
    </row>
    <row r="8" spans="1:6" x14ac:dyDescent="0.25">
      <c r="A8" s="1"/>
      <c r="B8" s="5"/>
      <c r="C8" s="5"/>
      <c r="E8" t="s">
        <v>15</v>
      </c>
      <c r="F8" s="5">
        <f>F7/(1+F2)^5</f>
        <v>247902.94952523054</v>
      </c>
    </row>
    <row r="9" spans="1:6" x14ac:dyDescent="0.25">
      <c r="A9" s="1"/>
      <c r="B9" s="5"/>
      <c r="C9" s="5"/>
    </row>
    <row r="10" spans="1:6" x14ac:dyDescent="0.25">
      <c r="A10" s="1"/>
      <c r="B10" s="5"/>
      <c r="C10" s="5"/>
      <c r="E10" t="s">
        <v>16</v>
      </c>
      <c r="F10" s="5">
        <f>F5+F8</f>
        <v>339553.15249142132</v>
      </c>
    </row>
    <row r="11" spans="1:6" x14ac:dyDescent="0.25">
      <c r="A11" s="1"/>
      <c r="B11" s="5"/>
      <c r="C11" s="5"/>
    </row>
    <row r="12" spans="1:6" x14ac:dyDescent="0.25">
      <c r="A12" s="1"/>
      <c r="B12" s="5"/>
      <c r="C12" s="5"/>
    </row>
    <row r="13" spans="1:6" x14ac:dyDescent="0.25">
      <c r="F13" s="5"/>
    </row>
    <row r="15" spans="1:6" x14ac:dyDescent="0.25">
      <c r="F15" s="5"/>
    </row>
    <row r="16" spans="1:6" x14ac:dyDescent="0.25">
      <c r="F16" s="5"/>
    </row>
    <row r="18" spans="6:6" x14ac:dyDescent="0.25">
      <c r="F18" s="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75" zoomScaleNormal="175" workbookViewId="0">
      <selection activeCell="E11" sqref="E11"/>
    </sheetView>
  </sheetViews>
  <sheetFormatPr defaultRowHeight="15" x14ac:dyDescent="0.25"/>
  <cols>
    <col min="5" max="5" width="24.7109375" customWidth="1"/>
    <col min="6" max="6" width="12.85546875" customWidth="1"/>
  </cols>
  <sheetData>
    <row r="1" spans="1:7" x14ac:dyDescent="0.25">
      <c r="A1" s="1" t="s">
        <v>11</v>
      </c>
      <c r="B1" t="s">
        <v>12</v>
      </c>
      <c r="C1" t="s">
        <v>22</v>
      </c>
    </row>
    <row r="2" spans="1:7" x14ac:dyDescent="0.25">
      <c r="A2" s="1">
        <v>1</v>
      </c>
      <c r="B2" s="5">
        <f>INDEX('ex1'!$D$14:$N$14,1,MATCH(A2,'ex1'!$D$1:$N$1,0))</f>
        <v>15475</v>
      </c>
      <c r="C2" s="8">
        <f>B2/F$5</f>
        <v>0.15475</v>
      </c>
      <c r="E2" t="s">
        <v>13</v>
      </c>
      <c r="F2" s="2">
        <v>0.11</v>
      </c>
    </row>
    <row r="3" spans="1:7" x14ac:dyDescent="0.25">
      <c r="A3" s="1">
        <v>2</v>
      </c>
      <c r="B3" s="5">
        <f>INDEX('ex1'!$D$14:$N$14,1,MATCH(A3,'ex1'!$D$1:$N$1,0))</f>
        <v>20436.25</v>
      </c>
      <c r="C3" s="8">
        <f t="shared" ref="C3:C12" si="0">B3/F$5</f>
        <v>0.2043625</v>
      </c>
      <c r="E3" t="s">
        <v>18</v>
      </c>
      <c r="F3" s="2">
        <v>0.02</v>
      </c>
    </row>
    <row r="4" spans="1:7" x14ac:dyDescent="0.25">
      <c r="A4" s="1">
        <v>3</v>
      </c>
      <c r="B4" s="5">
        <f>INDEX('ex1'!$D$14:$N$14,1,MATCH(A4,'ex1'!$D$1:$N$1,0))</f>
        <v>25645.5625</v>
      </c>
      <c r="C4" s="8">
        <f t="shared" si="0"/>
        <v>0.25645562500000002</v>
      </c>
    </row>
    <row r="5" spans="1:7" x14ac:dyDescent="0.25">
      <c r="A5" s="1">
        <v>4</v>
      </c>
      <c r="B5" s="5">
        <f>INDEX('ex1'!$D$14:$N$14,1,MATCH(A5,'ex1'!$D$1:$N$1,0))</f>
        <v>31115.340625000004</v>
      </c>
      <c r="C5" s="8">
        <f t="shared" si="0"/>
        <v>0.31115340625000004</v>
      </c>
      <c r="E5" t="s">
        <v>21</v>
      </c>
      <c r="F5" s="5">
        <v>100000</v>
      </c>
    </row>
    <row r="6" spans="1:7" x14ac:dyDescent="0.25">
      <c r="A6" s="1">
        <v>5</v>
      </c>
      <c r="B6" s="5">
        <f>INDEX('ex1'!$D$14:$N$14,1,MATCH(A6,'ex1'!$D$1:$N$1,0))</f>
        <v>36858.607656250017</v>
      </c>
      <c r="C6" s="8">
        <f t="shared" si="0"/>
        <v>0.36858607656250014</v>
      </c>
    </row>
    <row r="7" spans="1:7" x14ac:dyDescent="0.25">
      <c r="A7" s="1">
        <v>6</v>
      </c>
      <c r="B7" s="5">
        <f>INDEX('ex1'!$D$14:$N$14,1,MATCH(A7,'ex1'!$D$1:$N$1,0))</f>
        <v>42889.038039062521</v>
      </c>
      <c r="C7" s="8">
        <f t="shared" si="0"/>
        <v>0.42889038039062521</v>
      </c>
      <c r="E7" t="s">
        <v>24</v>
      </c>
      <c r="F7" s="9">
        <f>NPV(F2,C2:C11)</f>
        <v>2.118177328660241</v>
      </c>
    </row>
    <row r="8" spans="1:7" x14ac:dyDescent="0.25">
      <c r="A8" s="1">
        <v>7</v>
      </c>
      <c r="B8" s="5">
        <f>INDEX('ex1'!$D$14:$N$14,1,MATCH(A8,'ex1'!$D$1:$N$1,0))</f>
        <v>49220.989941015665</v>
      </c>
      <c r="C8" s="8">
        <f t="shared" si="0"/>
        <v>0.49220989941015664</v>
      </c>
      <c r="F8" s="5"/>
    </row>
    <row r="9" spans="1:7" x14ac:dyDescent="0.25">
      <c r="A9" s="1">
        <v>8</v>
      </c>
      <c r="B9" s="5">
        <f>INDEX('ex1'!$D$14:$N$14,1,MATCH(A9,'ex1'!$D$1:$N$1,0))</f>
        <v>55869.539438066451</v>
      </c>
      <c r="C9" s="8">
        <f t="shared" si="0"/>
        <v>0.55869539438066451</v>
      </c>
      <c r="E9" t="s">
        <v>25</v>
      </c>
      <c r="F9" s="10">
        <f>C12/(F2-F3)</f>
        <v>7.9537947861197376</v>
      </c>
      <c r="G9" t="s">
        <v>26</v>
      </c>
    </row>
    <row r="10" spans="1:7" x14ac:dyDescent="0.25">
      <c r="A10" s="1">
        <v>9</v>
      </c>
      <c r="B10" s="5">
        <f>INDEX('ex1'!$D$14:$N$14,1,MATCH(A10,'ex1'!$D$1:$N$1,0))</f>
        <v>62850.516409969772</v>
      </c>
      <c r="C10" s="8">
        <f t="shared" si="0"/>
        <v>0.6285051640996977</v>
      </c>
      <c r="F10" s="9">
        <f>F9/(1+F2)^10</f>
        <v>2.8012030710286524</v>
      </c>
      <c r="G10" t="s">
        <v>27</v>
      </c>
    </row>
    <row r="11" spans="1:7" x14ac:dyDescent="0.25">
      <c r="A11" s="1">
        <v>10</v>
      </c>
      <c r="B11" s="5">
        <f>INDEX('ex1'!$D$14:$N$14,1,MATCH(A11,'ex1'!$D$1:$N$1,0))</f>
        <v>70180.542230468272</v>
      </c>
      <c r="C11" s="8">
        <f t="shared" si="0"/>
        <v>0.70180542230468268</v>
      </c>
      <c r="E11" s="4" t="s">
        <v>28</v>
      </c>
      <c r="F11" s="11">
        <f>F7+F10</f>
        <v>4.9193803996888938</v>
      </c>
    </row>
    <row r="12" spans="1:7" x14ac:dyDescent="0.25">
      <c r="A12" s="1">
        <v>11</v>
      </c>
      <c r="B12" s="5">
        <f>B11*(1+F$3)</f>
        <v>71584.153075077644</v>
      </c>
      <c r="C12" s="8">
        <f t="shared" si="0"/>
        <v>0.71584153075077639</v>
      </c>
    </row>
    <row r="13" spans="1:7" x14ac:dyDescent="0.25">
      <c r="E13" t="s">
        <v>23</v>
      </c>
      <c r="F13" s="5">
        <f>NPV(F2,B2:B11)</f>
        <v>211817.7328660241</v>
      </c>
    </row>
    <row r="15" spans="1:7" x14ac:dyDescent="0.25">
      <c r="E15" t="s">
        <v>19</v>
      </c>
      <c r="F15" s="5">
        <f>B12/(F2-F3)</f>
        <v>795379.47861197381</v>
      </c>
    </row>
    <row r="16" spans="1:7" x14ac:dyDescent="0.25">
      <c r="E16" t="s">
        <v>15</v>
      </c>
      <c r="F16" s="5">
        <f>F15/(1+F2)^10</f>
        <v>280120.30710286525</v>
      </c>
    </row>
    <row r="18" spans="5:6" x14ac:dyDescent="0.25">
      <c r="E18" t="s">
        <v>16</v>
      </c>
      <c r="F18" s="5">
        <f>F13+F16</f>
        <v>491938.03996888932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75" zoomScaleNormal="175" workbookViewId="0">
      <selection activeCell="E3" sqref="E3"/>
    </sheetView>
  </sheetViews>
  <sheetFormatPr defaultRowHeight="15" x14ac:dyDescent="0.25"/>
  <cols>
    <col min="4" max="4" width="24.7109375" customWidth="1"/>
    <col min="5" max="5" width="12.85546875" customWidth="1"/>
  </cols>
  <sheetData>
    <row r="1" spans="1:5" x14ac:dyDescent="0.25">
      <c r="A1" s="1" t="s">
        <v>11</v>
      </c>
      <c r="B1" t="s">
        <v>12</v>
      </c>
    </row>
    <row r="2" spans="1:5" x14ac:dyDescent="0.25">
      <c r="A2" s="1">
        <v>1</v>
      </c>
      <c r="B2" s="5">
        <f>INDEX('ex1'!$D$14:$N$14,1,MATCH(A2,'ex1'!$D$1:$N$1,0))</f>
        <v>15475</v>
      </c>
      <c r="D2" t="s">
        <v>13</v>
      </c>
      <c r="E2" s="2">
        <v>0.11</v>
      </c>
    </row>
    <row r="3" spans="1:5" x14ac:dyDescent="0.25">
      <c r="A3" s="1">
        <v>2</v>
      </c>
      <c r="B3" s="5">
        <f>INDEX('ex1'!$D$14:$N$14,1,MATCH(A3,'ex1'!$D$1:$N$1,0))</f>
        <v>20436.25</v>
      </c>
      <c r="D3" t="s">
        <v>18</v>
      </c>
      <c r="E3" s="2">
        <v>0</v>
      </c>
    </row>
    <row r="4" spans="1:5" x14ac:dyDescent="0.25">
      <c r="A4" s="1">
        <v>3</v>
      </c>
      <c r="B4" s="5">
        <f>INDEX('ex1'!$D$14:$N$14,1,MATCH(A4,'ex1'!$D$1:$N$1,0))</f>
        <v>25645.5625</v>
      </c>
    </row>
    <row r="5" spans="1:5" x14ac:dyDescent="0.25">
      <c r="A5" s="1">
        <v>4</v>
      </c>
      <c r="B5" s="5">
        <f>INDEX('ex1'!$D$14:$N$14,1,MATCH(A5,'ex1'!$D$1:$N$1,0))</f>
        <v>31115.340625000004</v>
      </c>
      <c r="E5" s="5"/>
    </row>
    <row r="6" spans="1:5" x14ac:dyDescent="0.25">
      <c r="A6" s="1">
        <v>5</v>
      </c>
      <c r="B6" s="5">
        <f>INDEX('ex1'!$D$14:$N$14,1,MATCH(A6,'ex1'!$D$1:$N$1,0))</f>
        <v>36858.607656250017</v>
      </c>
    </row>
    <row r="7" spans="1:5" x14ac:dyDescent="0.25">
      <c r="A7" s="1">
        <v>6</v>
      </c>
      <c r="B7" s="5">
        <f>INDEX('ex1'!$D$14:$N$14,1,MATCH(A7,'ex1'!$D$1:$N$1,0))</f>
        <v>42889.038039062521</v>
      </c>
      <c r="E7" s="5"/>
    </row>
    <row r="8" spans="1:5" x14ac:dyDescent="0.25">
      <c r="A8" s="1">
        <v>7</v>
      </c>
      <c r="B8" s="5">
        <f>INDEX('ex1'!$D$14:$N$14,1,MATCH(A8,'ex1'!$D$1:$N$1,0))</f>
        <v>49220.989941015665</v>
      </c>
      <c r="E8" s="5"/>
    </row>
    <row r="9" spans="1:5" x14ac:dyDescent="0.25">
      <c r="A9" s="1">
        <v>8</v>
      </c>
      <c r="B9" s="5">
        <f>INDEX('ex1'!$D$14:$N$14,1,MATCH(A9,'ex1'!$D$1:$N$1,0))</f>
        <v>55869.539438066451</v>
      </c>
    </row>
    <row r="10" spans="1:5" x14ac:dyDescent="0.25">
      <c r="A10" s="1">
        <v>9</v>
      </c>
      <c r="B10" s="5">
        <f>INDEX('ex1'!$D$14:$N$14,1,MATCH(A10,'ex1'!$D$1:$N$1,0))</f>
        <v>62850.516409969772</v>
      </c>
      <c r="E10" s="5"/>
    </row>
    <row r="11" spans="1:5" x14ac:dyDescent="0.25">
      <c r="A11" s="1">
        <v>10</v>
      </c>
      <c r="B11" s="5">
        <f>INDEX('ex1'!$D$14:$N$14,1,MATCH(A11,'ex1'!$D$1:$N$1,0))</f>
        <v>70180.542230468272</v>
      </c>
    </row>
    <row r="12" spans="1:5" x14ac:dyDescent="0.25">
      <c r="A12" s="1">
        <v>11</v>
      </c>
      <c r="B12" s="5">
        <f t="shared" ref="B12:B16" si="0">B11*(1+E$3)</f>
        <v>70180.542230468272</v>
      </c>
    </row>
    <row r="13" spans="1:5" x14ac:dyDescent="0.25">
      <c r="D13" t="s">
        <v>17</v>
      </c>
      <c r="E13" s="5">
        <f>NPV(E2,B2:B11)</f>
        <v>211817.7328660241</v>
      </c>
    </row>
    <row r="15" spans="1:5" x14ac:dyDescent="0.25">
      <c r="D15" t="s">
        <v>19</v>
      </c>
      <c r="E15" s="5">
        <f>B12/(E2-E3)</f>
        <v>638004.92936789338</v>
      </c>
    </row>
    <row r="16" spans="1:5" x14ac:dyDescent="0.25">
      <c r="D16" t="s">
        <v>15</v>
      </c>
      <c r="E16" s="5">
        <f>E15/(1+E2)^10</f>
        <v>224695.43350497211</v>
      </c>
    </row>
    <row r="18" spans="4:5" x14ac:dyDescent="0.25">
      <c r="D18" t="s">
        <v>16</v>
      </c>
      <c r="E18" s="5">
        <f>E13+E16</f>
        <v>436513.16637099622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75" zoomScaleNormal="175" workbookViewId="0">
      <selection activeCell="F16" sqref="F16"/>
    </sheetView>
  </sheetViews>
  <sheetFormatPr defaultRowHeight="15" x14ac:dyDescent="0.25"/>
  <cols>
    <col min="4" max="5" width="12.85546875" customWidth="1"/>
    <col min="6" max="6" width="22.85546875" bestFit="1" customWidth="1"/>
    <col min="7" max="7" width="12.85546875" customWidth="1"/>
  </cols>
  <sheetData>
    <row r="1" spans="1:8" x14ac:dyDescent="0.25">
      <c r="A1" s="1" t="s">
        <v>11</v>
      </c>
      <c r="B1" t="s">
        <v>22</v>
      </c>
      <c r="C1" t="s">
        <v>30</v>
      </c>
    </row>
    <row r="2" spans="1:8" x14ac:dyDescent="0.25">
      <c r="A2" s="12">
        <v>1</v>
      </c>
      <c r="B2" s="8">
        <v>0.4</v>
      </c>
      <c r="C2" s="8"/>
      <c r="D2" s="13"/>
      <c r="E2" s="13"/>
      <c r="F2" t="s">
        <v>13</v>
      </c>
      <c r="G2" s="2">
        <v>0.11</v>
      </c>
    </row>
    <row r="3" spans="1:8" x14ac:dyDescent="0.25">
      <c r="A3" s="12">
        <v>2</v>
      </c>
      <c r="B3" s="8">
        <v>0.44</v>
      </c>
      <c r="C3" s="8"/>
      <c r="D3" s="13"/>
      <c r="E3" s="13"/>
      <c r="F3" t="s">
        <v>18</v>
      </c>
      <c r="G3" s="2">
        <v>0.02</v>
      </c>
    </row>
    <row r="4" spans="1:8" x14ac:dyDescent="0.25">
      <c r="A4" s="12">
        <v>3</v>
      </c>
      <c r="B4" s="8">
        <v>0.46</v>
      </c>
      <c r="C4" s="8"/>
      <c r="D4" s="13"/>
      <c r="E4" s="13"/>
    </row>
    <row r="5" spans="1:8" x14ac:dyDescent="0.25">
      <c r="A5" s="12">
        <v>4</v>
      </c>
      <c r="B5" s="8">
        <v>0.5</v>
      </c>
      <c r="C5" s="8"/>
      <c r="D5" s="13"/>
      <c r="E5" s="13"/>
      <c r="F5" t="s">
        <v>21</v>
      </c>
      <c r="G5" s="5">
        <v>100000</v>
      </c>
    </row>
    <row r="6" spans="1:8" x14ac:dyDescent="0.25">
      <c r="A6" s="12">
        <v>5</v>
      </c>
      <c r="B6" s="8">
        <v>0.54</v>
      </c>
      <c r="C6" s="8"/>
      <c r="D6" s="14"/>
      <c r="E6" s="14"/>
    </row>
    <row r="7" spans="1:8" x14ac:dyDescent="0.25">
      <c r="A7" s="12">
        <v>6</v>
      </c>
      <c r="B7" s="8">
        <v>0.44</v>
      </c>
      <c r="C7" s="17">
        <v>1</v>
      </c>
      <c r="D7" s="8">
        <f>B7</f>
        <v>0.44</v>
      </c>
      <c r="E7" s="8"/>
      <c r="F7" t="s">
        <v>24</v>
      </c>
      <c r="G7" s="9">
        <f>NPV(G2,B2:B11)</f>
        <v>2.8172812831368566</v>
      </c>
    </row>
    <row r="8" spans="1:8" x14ac:dyDescent="0.25">
      <c r="A8" s="12">
        <v>7</v>
      </c>
      <c r="B8" s="8">
        <v>0.48</v>
      </c>
      <c r="C8" s="17">
        <v>2</v>
      </c>
      <c r="D8" s="8">
        <f t="shared" ref="D8:D12" si="0">B8</f>
        <v>0.48</v>
      </c>
      <c r="E8" s="8"/>
      <c r="F8" t="s">
        <v>25</v>
      </c>
      <c r="G8" s="10">
        <f>B12/(G2-G3)</f>
        <v>6.8</v>
      </c>
      <c r="H8" t="s">
        <v>26</v>
      </c>
    </row>
    <row r="9" spans="1:8" x14ac:dyDescent="0.25">
      <c r="A9" s="12">
        <v>8</v>
      </c>
      <c r="B9" s="8">
        <v>0.5</v>
      </c>
      <c r="C9" s="17">
        <v>3</v>
      </c>
      <c r="D9" s="8">
        <f t="shared" si="0"/>
        <v>0.5</v>
      </c>
      <c r="E9" s="8"/>
      <c r="G9" s="9">
        <f>G8/(1+G2)^10</f>
        <v>2.3948544556663749</v>
      </c>
      <c r="H9" t="s">
        <v>27</v>
      </c>
    </row>
    <row r="10" spans="1:8" x14ac:dyDescent="0.25">
      <c r="A10" s="12">
        <v>9</v>
      </c>
      <c r="B10" s="8">
        <v>0.56000000000000005</v>
      </c>
      <c r="C10" s="17">
        <v>4</v>
      </c>
      <c r="D10" s="8">
        <f t="shared" si="0"/>
        <v>0.56000000000000005</v>
      </c>
      <c r="E10" s="8"/>
      <c r="F10" s="4" t="s">
        <v>28</v>
      </c>
      <c r="G10" s="16">
        <f>G7+G9</f>
        <v>5.2121357388032319</v>
      </c>
    </row>
    <row r="11" spans="1:8" x14ac:dyDescent="0.25">
      <c r="A11" s="12">
        <v>10</v>
      </c>
      <c r="B11" s="8">
        <v>0.6</v>
      </c>
      <c r="C11" s="17">
        <v>5</v>
      </c>
      <c r="D11" s="8">
        <f t="shared" si="0"/>
        <v>0.6</v>
      </c>
      <c r="E11" s="8"/>
    </row>
    <row r="12" spans="1:8" x14ac:dyDescent="0.25">
      <c r="A12" s="1">
        <v>11</v>
      </c>
      <c r="B12" s="8">
        <v>0.61199999999999999</v>
      </c>
      <c r="C12" s="17">
        <v>6</v>
      </c>
      <c r="D12" s="8">
        <f t="shared" si="0"/>
        <v>0.61199999999999999</v>
      </c>
      <c r="E12" s="8"/>
    </row>
    <row r="13" spans="1:8" x14ac:dyDescent="0.25">
      <c r="G13" s="5"/>
    </row>
    <row r="14" spans="1:8" x14ac:dyDescent="0.25">
      <c r="F14" t="s">
        <v>31</v>
      </c>
      <c r="G14" s="9">
        <f>NPV(G2,D7:D11)</f>
        <v>1.876530997360353</v>
      </c>
    </row>
    <row r="15" spans="1:8" x14ac:dyDescent="0.25">
      <c r="F15" t="s">
        <v>32</v>
      </c>
      <c r="G15" s="7">
        <f>D12/(G2-G3)</f>
        <v>6.8</v>
      </c>
      <c r="H15" t="s">
        <v>33</v>
      </c>
    </row>
    <row r="16" spans="1:8" x14ac:dyDescent="0.25">
      <c r="D16" s="15">
        <f>NPV(G2,B7:B11)+(B12/(G2-G3))/(1+G2)^5</f>
        <v>5.9120000281585519</v>
      </c>
      <c r="E16" s="15"/>
      <c r="G16" s="7">
        <f>G15/(1+G2)^5</f>
        <v>4.0354690307981986</v>
      </c>
      <c r="H16" t="s">
        <v>27</v>
      </c>
    </row>
    <row r="18" spans="6:7" x14ac:dyDescent="0.25">
      <c r="F18" s="4" t="s">
        <v>29</v>
      </c>
      <c r="G18" s="16">
        <f>G14+G16</f>
        <v>5.9120000281585519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58421C1-8BA8-41A5-B73B-A832FCDC868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ex1</vt:lpstr>
      <vt:lpstr>itema</vt:lpstr>
      <vt:lpstr>itemb</vt:lpstr>
      <vt:lpstr>itemc</vt:lpstr>
      <vt:lpstr>itemd</vt:lpstr>
      <vt:lpstr>exemplo2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</dc:creator>
  <cp:lastModifiedBy>LEIA</cp:lastModifiedBy>
  <dcterms:created xsi:type="dcterms:W3CDTF">2018-04-13T00:04:10Z</dcterms:created>
  <dcterms:modified xsi:type="dcterms:W3CDTF">2018-04-13T01:25:17Z</dcterms:modified>
</cp:coreProperties>
</file>