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1550" windowHeight="5565"/>
  </bookViews>
  <sheets>
    <sheet name="Respostas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268" i="1"/>
  <c r="E268"/>
  <c r="C266"/>
  <c r="F263"/>
  <c r="F264" s="1"/>
  <c r="E263"/>
  <c r="E264" s="1"/>
  <c r="D263"/>
  <c r="D264" s="1"/>
  <c r="H218"/>
  <c r="I215"/>
  <c r="H201"/>
  <c r="G200"/>
  <c r="G199"/>
  <c r="H197"/>
  <c r="H196"/>
  <c r="H180"/>
  <c r="G178"/>
  <c r="H176"/>
  <c r="H175"/>
  <c r="D201"/>
  <c r="D200"/>
  <c r="D199"/>
  <c r="D198"/>
  <c r="D197"/>
  <c r="D196"/>
  <c r="D195"/>
  <c r="D194"/>
  <c r="D193"/>
  <c r="D192"/>
  <c r="D191"/>
  <c r="D190"/>
  <c r="D180"/>
  <c r="D179"/>
  <c r="D178"/>
  <c r="D177"/>
  <c r="D176"/>
  <c r="D175"/>
  <c r="D174"/>
  <c r="D173"/>
  <c r="D172"/>
  <c r="D171"/>
  <c r="D170"/>
  <c r="D169"/>
  <c r="G179" s="1"/>
  <c r="I125"/>
  <c r="I124"/>
  <c r="G125"/>
  <c r="G124"/>
  <c r="G129" s="1"/>
  <c r="I135" s="1"/>
  <c r="H121"/>
  <c r="H11" i="3"/>
  <c r="H8"/>
  <c r="H7"/>
  <c r="E8"/>
  <c r="E9"/>
  <c r="E10"/>
  <c r="E11"/>
  <c r="E12"/>
  <c r="E13"/>
  <c r="E14"/>
  <c r="E15"/>
  <c r="E16"/>
  <c r="E17"/>
  <c r="E18"/>
  <c r="E7"/>
  <c r="D32" i="2"/>
  <c r="D33"/>
  <c r="E33"/>
  <c r="F33"/>
  <c r="E32"/>
  <c r="F32"/>
  <c r="F102" i="1"/>
  <c r="F94"/>
  <c r="D94"/>
  <c r="D74"/>
  <c r="F72"/>
  <c r="D72"/>
  <c r="D53"/>
  <c r="F50"/>
  <c r="D50"/>
  <c r="D29"/>
  <c r="F27"/>
  <c r="D27"/>
  <c r="D7"/>
  <c r="F5"/>
  <c r="D5"/>
  <c r="E225"/>
  <c r="E226" s="1"/>
  <c r="D225"/>
  <c r="D97" l="1"/>
  <c r="D98" s="1"/>
  <c r="G97" s="1"/>
  <c r="D100" s="1"/>
  <c r="D104" s="1"/>
  <c r="D228"/>
  <c r="D75"/>
  <c r="G74" s="1"/>
  <c r="D8"/>
  <c r="G7" s="1"/>
  <c r="D10" s="1"/>
  <c r="D15" s="1"/>
  <c r="D54"/>
  <c r="G53" s="1"/>
  <c r="D56" s="1"/>
  <c r="D60" s="1"/>
  <c r="D30"/>
  <c r="G29" s="1"/>
  <c r="D32" s="1"/>
  <c r="D37" s="1"/>
  <c r="D226"/>
  <c r="D77" l="1"/>
  <c r="D81" s="1"/>
</calcChain>
</file>

<file path=xl/sharedStrings.xml><?xml version="1.0" encoding="utf-8"?>
<sst xmlns="http://schemas.openxmlformats.org/spreadsheetml/2006/main" count="372" uniqueCount="135">
  <si>
    <t>Mês</t>
  </si>
  <si>
    <t>ΔF</t>
  </si>
  <si>
    <t>ΔS</t>
  </si>
  <si>
    <t>desv pad</t>
  </si>
  <si>
    <t>var</t>
  </si>
  <si>
    <t>F_teste =</t>
  </si>
  <si>
    <t>AR</t>
  </si>
  <si>
    <t>AM</t>
  </si>
  <si>
    <t>d</t>
  </si>
  <si>
    <t>d_médio =</t>
  </si>
  <si>
    <t>S_d</t>
  </si>
  <si>
    <t>t_teste =</t>
  </si>
  <si>
    <t>Teste-t: duas amostras em par para médias</t>
  </si>
  <si>
    <t>Média</t>
  </si>
  <si>
    <t>Variância</t>
  </si>
  <si>
    <t>Observações</t>
  </si>
  <si>
    <t xml:space="preserve">Correlação de Pearson </t>
  </si>
  <si>
    <t>Hipótese da diferença de média</t>
  </si>
  <si>
    <t>gl</t>
  </si>
  <si>
    <t>Stat t</t>
  </si>
  <si>
    <t>P(T&lt;=t) uni-caudal</t>
  </si>
  <si>
    <t>t crítico uni-caudal</t>
  </si>
  <si>
    <t>P(T&lt;=t) bi-caudal</t>
  </si>
  <si>
    <t>t crítico bi-caudal</t>
  </si>
  <si>
    <t>(a)</t>
  </si>
  <si>
    <t>n1 =</t>
  </si>
  <si>
    <t>x1 =</t>
  </si>
  <si>
    <t>n2 =</t>
  </si>
  <si>
    <t>x2 =</t>
  </si>
  <si>
    <t>p_=</t>
  </si>
  <si>
    <t>Afirmativa:</t>
  </si>
  <si>
    <r>
      <t xml:space="preserve">p1 </t>
    </r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 xml:space="preserve"> p2</t>
    </r>
  </si>
  <si>
    <t>p1 =</t>
  </si>
  <si>
    <t>p2 =</t>
  </si>
  <si>
    <t>q_=</t>
  </si>
  <si>
    <t>p q =</t>
  </si>
  <si>
    <t>(b)</t>
  </si>
  <si>
    <t>z_teste =</t>
  </si>
  <si>
    <t xml:space="preserve">(c) </t>
  </si>
  <si>
    <t>valores críticos</t>
  </si>
  <si>
    <t>z_c =</t>
  </si>
  <si>
    <t>(d)</t>
  </si>
  <si>
    <t>Valor-P =</t>
  </si>
  <si>
    <t>(e)</t>
  </si>
  <si>
    <t>z_teste está entre os valores críticos (região de H0)</t>
  </si>
  <si>
    <t>e ainda, o valor-P é maior do que alfa, conclusão: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</si>
  <si>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não é rejeitada.</t>
    </r>
  </si>
  <si>
    <t>(f)</t>
  </si>
  <si>
    <t>Não há evidência amostral para apoiar a afirmativa de que</t>
  </si>
  <si>
    <t xml:space="preserve">a proporção de sucessos entre os empregados é diferente da </t>
  </si>
  <si>
    <t>proporção de sucessos entre os chefes.</t>
  </si>
  <si>
    <t>z_teste está além do valor crítico 1,96 (região crírtica)</t>
  </si>
  <si>
    <t>e ainda, o valor-P é menor do que alfa, conclusão: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</si>
  <si>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é rejeitada.</t>
    </r>
  </si>
  <si>
    <t>Os dados amostrais apoiam a afirmativa de que</t>
  </si>
  <si>
    <t>a proporção de sucessos entre as empresas brasileiras</t>
  </si>
  <si>
    <t>é diferente do que a proporção de sucessos em empresas</t>
  </si>
  <si>
    <t>americanas.</t>
  </si>
  <si>
    <r>
      <t xml:space="preserve">p1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 xml:space="preserve"> p2</t>
    </r>
  </si>
  <si>
    <t>valore crítico</t>
  </si>
  <si>
    <t>z_teste está antes do valor crítico (região de H0)</t>
  </si>
  <si>
    <t>z_teste está depois do valor crítico (região crítica)</t>
  </si>
  <si>
    <t xml:space="preserve">a proporção de empresas que apresentam influência da </t>
  </si>
  <si>
    <t>concentração do controle acionário, sobre a distribuição de</t>
  </si>
  <si>
    <t xml:space="preserve">dividendos é maior para a população das empresas brasileiras </t>
  </si>
  <si>
    <t>do que para a população das empresas americanas.</t>
  </si>
  <si>
    <t>Lista 04</t>
  </si>
  <si>
    <t>valor crítico</t>
  </si>
  <si>
    <t xml:space="preserve">para homens que tomaram viagra, as dores de cabeça </t>
  </si>
  <si>
    <t>ocorreram a uma taxa maior do que para os que não tomaram</t>
  </si>
  <si>
    <t>Oposto:</t>
  </si>
  <si>
    <r>
      <t xml:space="preserve">p1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p2</t>
    </r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</si>
  <si>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</si>
  <si>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r>
      <t>H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</si>
  <si>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p1 = p2</t>
  </si>
  <si>
    <t>IBOV</t>
  </si>
  <si>
    <t>PETR</t>
  </si>
  <si>
    <t>TOTVS</t>
  </si>
  <si>
    <t>s</t>
  </si>
  <si>
    <t>s^2</t>
  </si>
  <si>
    <t>d_</t>
  </si>
  <si>
    <t>s-d</t>
  </si>
  <si>
    <t>t_teste</t>
  </si>
  <si>
    <t>Com Filtro</t>
  </si>
  <si>
    <t>Sem filtro</t>
  </si>
  <si>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&lt; </t>
    </r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S</t>
    </r>
  </si>
  <si>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S</t>
    </r>
  </si>
  <si>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S</t>
    </r>
  </si>
  <si>
    <t>Valor Crítico</t>
  </si>
  <si>
    <t>(c)</t>
  </si>
  <si>
    <r>
      <rPr>
        <sz val="11"/>
        <color theme="1"/>
        <rFont val="Arial"/>
        <family val="2"/>
      </rPr>
      <t>x</t>
    </r>
    <r>
      <rPr>
        <vertAlign val="subscript"/>
        <sz val="13.2"/>
        <color theme="1"/>
        <rFont val="Calibri"/>
        <family val="2"/>
      </rPr>
      <t>C</t>
    </r>
    <r>
      <rPr>
        <sz val="13.2"/>
        <color theme="1"/>
        <rFont val="Calibri"/>
        <family val="2"/>
      </rPr>
      <t xml:space="preserve"> =</t>
    </r>
  </si>
  <si>
    <r>
      <rPr>
        <sz val="11"/>
        <color theme="1"/>
        <rFont val="Arial"/>
        <family val="2"/>
      </rPr>
      <t>x</t>
    </r>
    <r>
      <rPr>
        <vertAlign val="subscript"/>
        <sz val="13.2"/>
        <color theme="1"/>
        <rFont val="Calibri"/>
        <family val="2"/>
      </rPr>
      <t>S</t>
    </r>
    <r>
      <rPr>
        <sz val="13.2"/>
        <color theme="1"/>
        <rFont val="Calibri"/>
        <family val="2"/>
      </rPr>
      <t xml:space="preserve"> =</t>
    </r>
  </si>
  <si>
    <r>
      <rPr>
        <sz val="11"/>
        <color theme="1"/>
        <rFont val="Arial"/>
        <family val="2"/>
      </rPr>
      <t>s</t>
    </r>
    <r>
      <rPr>
        <vertAlign val="subscript"/>
        <sz val="13.2"/>
        <color theme="1"/>
        <rFont val="Calibri"/>
        <family val="2"/>
      </rPr>
      <t>C</t>
    </r>
    <r>
      <rPr>
        <sz val="13.2"/>
        <color theme="1"/>
        <rFont val="Calibri"/>
        <family val="2"/>
      </rPr>
      <t xml:space="preserve"> =</t>
    </r>
  </si>
  <si>
    <r>
      <rPr>
        <sz val="11"/>
        <color theme="1"/>
        <rFont val="Arial"/>
        <family val="2"/>
      </rPr>
      <t>s</t>
    </r>
    <r>
      <rPr>
        <vertAlign val="subscript"/>
        <sz val="13.2"/>
        <color theme="1"/>
        <rFont val="Calibri"/>
        <family val="2"/>
      </rPr>
      <t>S</t>
    </r>
    <r>
      <rPr>
        <sz val="13.2"/>
        <color theme="1"/>
        <rFont val="Calibri"/>
        <family val="2"/>
      </rPr>
      <t xml:space="preserve"> =</t>
    </r>
  </si>
  <si>
    <r>
      <rPr>
        <sz val="11"/>
        <color theme="1"/>
        <rFont val="Arial"/>
        <family val="2"/>
      </rPr>
      <t>n</t>
    </r>
    <r>
      <rPr>
        <vertAlign val="subscript"/>
        <sz val="13.2"/>
        <color theme="1"/>
        <rFont val="Calibri"/>
        <family val="2"/>
      </rPr>
      <t>C</t>
    </r>
    <r>
      <rPr>
        <sz val="13.2"/>
        <color theme="1"/>
        <rFont val="Calibri"/>
        <family val="2"/>
      </rPr>
      <t xml:space="preserve"> =</t>
    </r>
  </si>
  <si>
    <r>
      <rPr>
        <sz val="11"/>
        <color theme="1"/>
        <rFont val="Arial"/>
        <family val="2"/>
      </rPr>
      <t>n</t>
    </r>
    <r>
      <rPr>
        <vertAlign val="subscript"/>
        <sz val="13.2"/>
        <color theme="1"/>
        <rFont val="Calibri"/>
        <family val="2"/>
      </rPr>
      <t>S</t>
    </r>
    <r>
      <rPr>
        <sz val="13.2"/>
        <color theme="1"/>
        <rFont val="Calibri"/>
        <family val="2"/>
      </rPr>
      <t xml:space="preserve"> =</t>
    </r>
  </si>
  <si>
    <t xml:space="preserve">Comparando t_teste com t_crítico: </t>
  </si>
  <si>
    <t>rejeita-se H0.</t>
  </si>
  <si>
    <r>
      <t>rejeita-se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.</t>
    </r>
  </si>
  <si>
    <t>Valor-P</t>
  </si>
  <si>
    <t>(somente através do excel)</t>
  </si>
  <si>
    <t>valor-P =</t>
  </si>
  <si>
    <t>(g)</t>
  </si>
  <si>
    <t xml:space="preserve">a quantidade média de alcatrão em cigarros com filtro é menor do que </t>
  </si>
  <si>
    <t>a quantidade média de alcatrão em cigarros sem filtro</t>
  </si>
  <si>
    <t>Ferramentas &gt; Análise de dados &gt; Teste T: duas amostras presumindo variâncias diferentes</t>
  </si>
  <si>
    <t>Variância agrupada</t>
  </si>
  <si>
    <r>
      <t xml:space="preserve">Teste-t: duas amostras presumindo variâncias </t>
    </r>
    <r>
      <rPr>
        <b/>
        <sz val="11"/>
        <color theme="1"/>
        <rFont val="Calibri"/>
        <family val="2"/>
        <scheme val="minor"/>
      </rPr>
      <t>equivalentes</t>
    </r>
  </si>
  <si>
    <t>atenção, no excel a fórmula para o</t>
  </si>
  <si>
    <t>grau de liberdade é outra.</t>
  </si>
  <si>
    <t xml:space="preserve">(b) O valor-P apresentado  (unicaudal) é menor do que 0,05. Desta forma </t>
  </si>
  <si>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≠ 0</t>
    </r>
  </si>
  <si>
    <r>
      <rPr>
        <sz val="11"/>
        <color theme="1"/>
        <rFont val="Arial"/>
        <family val="2"/>
      </rPr>
      <t>μ</t>
    </r>
    <r>
      <rPr>
        <vertAlign val="subscript"/>
        <sz val="13.2"/>
        <color theme="1"/>
        <rFont val="Calibri"/>
        <family val="2"/>
      </rPr>
      <t>d</t>
    </r>
    <r>
      <rPr>
        <sz val="11"/>
        <color theme="1"/>
        <rFont val="Calibri"/>
        <family val="2"/>
        <scheme val="minor"/>
      </rPr>
      <t xml:space="preserve"> = 0</t>
    </r>
  </si>
  <si>
    <t>comparando valor-P com alfa:</t>
  </si>
  <si>
    <t>entre as alturas relatadas pelas próprias pessoas e as alturas medidas de mulheres</t>
  </si>
  <si>
    <r>
      <t>(d) t_teste está na região de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.</t>
    </r>
  </si>
  <si>
    <t>(e) Não há evidência amostral para apoiar a afirmativa de que há uma diferença</t>
  </si>
  <si>
    <t>entre as alturas relatadas pelas próprias pessoas e as alturas medidas de homens</t>
  </si>
  <si>
    <r>
      <rPr>
        <sz val="11"/>
        <color theme="1"/>
        <rFont val="Calibri"/>
        <family val="2"/>
      </rPr>
      <t>σ</t>
    </r>
    <r>
      <rPr>
        <vertAlign val="superscript"/>
        <sz val="13.2"/>
        <color theme="1"/>
        <rFont val="Arial"/>
        <family val="2"/>
      </rPr>
      <t>2</t>
    </r>
    <r>
      <rPr>
        <vertAlign val="subscript"/>
        <sz val="13.2"/>
        <color theme="1"/>
        <rFont val="Calibri"/>
        <family val="2"/>
      </rPr>
      <t>∆F</t>
    </r>
    <r>
      <rPr>
        <sz val="11"/>
        <color theme="1"/>
        <rFont val="Calibri"/>
        <family val="2"/>
        <scheme val="minor"/>
      </rPr>
      <t xml:space="preserve"> &gt;</t>
    </r>
    <r>
      <rPr>
        <sz val="11"/>
        <color theme="1"/>
        <rFont val="Calibri"/>
        <family val="2"/>
      </rPr>
      <t xml:space="preserve"> σ</t>
    </r>
    <r>
      <rPr>
        <vertAlign val="superscript"/>
        <sz val="11"/>
        <color theme="1"/>
        <rFont val="Calibri"/>
        <family val="2"/>
      </rPr>
      <t>2</t>
    </r>
    <r>
      <rPr>
        <vertAlign val="subscript"/>
        <sz val="11"/>
        <color theme="1"/>
        <rFont val="Calibri"/>
        <family val="2"/>
      </rPr>
      <t>∆S</t>
    </r>
  </si>
  <si>
    <r>
      <rPr>
        <sz val="11"/>
        <color theme="1"/>
        <rFont val="Calibri"/>
        <family val="2"/>
      </rPr>
      <t>σ</t>
    </r>
    <r>
      <rPr>
        <vertAlign val="superscript"/>
        <sz val="13.2"/>
        <color theme="1"/>
        <rFont val="Arial"/>
        <family val="2"/>
      </rPr>
      <t>2</t>
    </r>
    <r>
      <rPr>
        <vertAlign val="subscript"/>
        <sz val="13.2"/>
        <color theme="1"/>
        <rFont val="Calibri"/>
        <family val="2"/>
      </rPr>
      <t>∆F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≤ σ</t>
    </r>
    <r>
      <rPr>
        <vertAlign val="superscript"/>
        <sz val="11"/>
        <color theme="1"/>
        <rFont val="Calibri"/>
        <family val="2"/>
      </rPr>
      <t>2</t>
    </r>
    <r>
      <rPr>
        <vertAlign val="subscript"/>
        <sz val="11"/>
        <color theme="1"/>
        <rFont val="Calibri"/>
        <family val="2"/>
      </rPr>
      <t>∆S</t>
    </r>
  </si>
  <si>
    <r>
      <rPr>
        <sz val="11"/>
        <color theme="1"/>
        <rFont val="Calibri"/>
        <family val="2"/>
      </rPr>
      <t>σ</t>
    </r>
    <r>
      <rPr>
        <vertAlign val="superscript"/>
        <sz val="13.2"/>
        <color theme="1"/>
        <rFont val="Arial"/>
        <family val="2"/>
      </rPr>
      <t>2</t>
    </r>
    <r>
      <rPr>
        <vertAlign val="subscript"/>
        <sz val="13.2"/>
        <color theme="1"/>
        <rFont val="Calibri"/>
        <family val="2"/>
      </rPr>
      <t>∆F</t>
    </r>
    <r>
      <rPr>
        <sz val="11"/>
        <color theme="1"/>
        <rFont val="Calibri"/>
        <family val="2"/>
        <scheme val="minor"/>
      </rPr>
      <t xml:space="preserve"> =</t>
    </r>
    <r>
      <rPr>
        <sz val="11"/>
        <color theme="1"/>
        <rFont val="Calibri"/>
        <family val="2"/>
      </rPr>
      <t xml:space="preserve"> σ</t>
    </r>
    <r>
      <rPr>
        <vertAlign val="superscript"/>
        <sz val="11"/>
        <color theme="1"/>
        <rFont val="Calibri"/>
        <family val="2"/>
      </rPr>
      <t>2</t>
    </r>
    <r>
      <rPr>
        <vertAlign val="subscript"/>
        <sz val="11"/>
        <color theme="1"/>
        <rFont val="Calibri"/>
        <family val="2"/>
      </rPr>
      <t>∆S</t>
    </r>
  </si>
  <si>
    <r>
      <t>F_teste está na região de 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.</t>
    </r>
  </si>
  <si>
    <t xml:space="preserve">Não há evidência amostral para apoiar a afirmativa de que </t>
  </si>
  <si>
    <r>
      <t>a variância de ΔF (σ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ΔF</t>
    </r>
    <r>
      <rPr>
        <sz val="11"/>
        <color theme="1"/>
        <rFont val="Calibri"/>
        <family val="2"/>
        <scheme val="minor"/>
      </rPr>
      <t>) é maior do que a variância</t>
    </r>
  </si>
  <si>
    <r>
      <t>de ΔS (σ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ΔS</t>
    </r>
    <r>
      <rPr>
        <sz val="11"/>
        <color theme="1"/>
        <rFont val="Calibri"/>
        <family val="2"/>
        <scheme val="minor"/>
      </rPr>
      <t>)</t>
    </r>
  </si>
  <si>
    <t>h =</t>
  </si>
  <si>
    <t>Porém, de acordo com o problema 10</t>
  </si>
  <si>
    <t xml:space="preserve">Não há diferença estarística entre as variâncias. Então </t>
  </si>
  <si>
    <t>h pode ser igual a um.</t>
  </si>
  <si>
    <t>F_crítico =</t>
  </si>
  <si>
    <t xml:space="preserve">Para PETR x IBOV: </t>
  </si>
  <si>
    <t>a variância do retorno das ações é maior do que a variância do</t>
  </si>
  <si>
    <t>retorno do IBOVESPA</t>
  </si>
  <si>
    <t xml:space="preserve">Os dados amostrais apoiam a afirmativa de que </t>
  </si>
  <si>
    <t xml:space="preserve">Para TOTVS x IBOV: 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</si>
</sst>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0000"/>
    <numFmt numFmtId="165" formatCode="_-* #,##0.0000_-;\-* #,##0.0000_-;_-* &quot;-&quot;??_-;_-@_-"/>
    <numFmt numFmtId="166" formatCode="0.0000"/>
    <numFmt numFmtId="167" formatCode="0.000000"/>
    <numFmt numFmtId="168" formatCode="0.000"/>
    <numFmt numFmtId="172" formatCode="0.0000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.2"/>
      <color theme="1"/>
      <name val="Calibri"/>
      <family val="2"/>
    </font>
    <font>
      <vertAlign val="subscript"/>
      <sz val="13.2"/>
      <color theme="1"/>
      <name val="Calibri"/>
      <family val="2"/>
    </font>
    <font>
      <vertAlign val="superscript"/>
      <sz val="13.2"/>
      <color theme="1"/>
      <name val="Arial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168" fontId="0" fillId="0" borderId="0" xfId="0" applyNumberFormat="1" applyFill="1" applyBorder="1" applyAlignment="1"/>
    <xf numFmtId="172" fontId="0" fillId="0" borderId="0" xfId="0" applyNumberFormat="1" applyFill="1" applyBorder="1" applyAlignment="1"/>
    <xf numFmtId="168" fontId="0" fillId="0" borderId="1" xfId="0" applyNumberFormat="1" applyFill="1" applyBorder="1" applyAlignment="1"/>
    <xf numFmtId="0" fontId="0" fillId="0" borderId="1" xfId="0" applyBorder="1"/>
    <xf numFmtId="0" fontId="0" fillId="2" borderId="0" xfId="0" applyFill="1" applyBorder="1" applyAlignment="1"/>
    <xf numFmtId="164" fontId="0" fillId="0" borderId="0" xfId="0" applyNumberFormat="1" applyAlignment="1">
      <alignment horizontal="right"/>
    </xf>
    <xf numFmtId="14" fontId="13" fillId="0" borderId="0" xfId="0" applyNumberFormat="1" applyFont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120" zoomScaleNormal="120" workbookViewId="0">
      <selection activeCell="F276" sqref="F276:F277"/>
    </sheetView>
  </sheetViews>
  <sheetFormatPr defaultRowHeight="15"/>
  <cols>
    <col min="2" max="2" width="9.5703125" customWidth="1"/>
    <col min="4" max="4" width="10.140625" customWidth="1"/>
    <col min="5" max="5" width="15" customWidth="1"/>
    <col min="6" max="6" width="11.28515625" customWidth="1"/>
    <col min="7" max="7" width="11.85546875" customWidth="1"/>
    <col min="8" max="8" width="12.7109375" bestFit="1" customWidth="1"/>
    <col min="9" max="9" width="12.85546875" bestFit="1" customWidth="1"/>
    <col min="10" max="10" width="39.5703125" bestFit="1" customWidth="1"/>
    <col min="11" max="12" width="13.140625" bestFit="1" customWidth="1"/>
  </cols>
  <sheetData>
    <row r="1" spans="1:9">
      <c r="A1" s="1" t="s">
        <v>66</v>
      </c>
    </row>
    <row r="3" spans="1:9">
      <c r="A3" s="1">
        <v>1</v>
      </c>
      <c r="C3" s="10" t="s">
        <v>25</v>
      </c>
      <c r="D3" s="10">
        <v>460</v>
      </c>
      <c r="E3" s="10" t="s">
        <v>27</v>
      </c>
      <c r="F3" s="10">
        <v>105</v>
      </c>
      <c r="H3" t="s">
        <v>30</v>
      </c>
      <c r="I3" t="s">
        <v>31</v>
      </c>
    </row>
    <row r="4" spans="1:9">
      <c r="A4" s="1"/>
      <c r="C4" s="10" t="s">
        <v>26</v>
      </c>
      <c r="D4" s="10">
        <v>192</v>
      </c>
      <c r="E4" s="10" t="s">
        <v>28</v>
      </c>
      <c r="F4" s="10">
        <v>40</v>
      </c>
      <c r="H4" t="s">
        <v>70</v>
      </c>
      <c r="I4" t="s">
        <v>74</v>
      </c>
    </row>
    <row r="5" spans="1:9">
      <c r="A5" s="1"/>
      <c r="C5" s="10" t="s">
        <v>32</v>
      </c>
      <c r="D5" s="12">
        <f>D4/D3</f>
        <v>0.41739130434782606</v>
      </c>
      <c r="E5" s="10" t="s">
        <v>33</v>
      </c>
      <c r="F5" s="12">
        <f>F4/F3</f>
        <v>0.38095238095238093</v>
      </c>
    </row>
    <row r="6" spans="1:9" ht="18">
      <c r="A6" s="1"/>
      <c r="H6" s="2" t="s">
        <v>72</v>
      </c>
      <c r="I6" t="s">
        <v>74</v>
      </c>
    </row>
    <row r="7" spans="1:9" ht="18">
      <c r="A7" s="1"/>
      <c r="B7" t="s">
        <v>24</v>
      </c>
      <c r="C7" s="10" t="s">
        <v>29</v>
      </c>
      <c r="D7" s="16">
        <f>(D4+F4)/(D3+F3)</f>
        <v>0.41061946902654867</v>
      </c>
      <c r="F7" s="10" t="s">
        <v>35</v>
      </c>
      <c r="G7">
        <f>D7*D8</f>
        <v>0.2420111206829039</v>
      </c>
      <c r="H7" s="2" t="s">
        <v>73</v>
      </c>
      <c r="I7" t="s">
        <v>31</v>
      </c>
    </row>
    <row r="8" spans="1:9">
      <c r="A8" s="1"/>
      <c r="C8" s="10" t="s">
        <v>34</v>
      </c>
      <c r="D8" s="16">
        <f>1-D7</f>
        <v>0.58938053097345133</v>
      </c>
    </row>
    <row r="9" spans="1:9">
      <c r="A9" s="1"/>
    </row>
    <row r="10" spans="1:9">
      <c r="A10" s="1"/>
      <c r="B10" t="s">
        <v>36</v>
      </c>
      <c r="C10" t="s">
        <v>37</v>
      </c>
      <c r="D10">
        <f>(D5-F5)/(SQRT(G7/D3+G7/F3))</f>
        <v>0.68485277074640638</v>
      </c>
    </row>
    <row r="11" spans="1:9">
      <c r="A11" s="1"/>
    </row>
    <row r="12" spans="1:9">
      <c r="A12" s="1"/>
      <c r="B12" t="s">
        <v>38</v>
      </c>
      <c r="C12" t="s">
        <v>39</v>
      </c>
      <c r="E12" t="s">
        <v>40</v>
      </c>
      <c r="F12">
        <v>-1.96</v>
      </c>
    </row>
    <row r="13" spans="1:9">
      <c r="A13" s="1"/>
      <c r="E13" t="s">
        <v>40</v>
      </c>
      <c r="F13">
        <v>1.96</v>
      </c>
    </row>
    <row r="14" spans="1:9">
      <c r="A14" s="1"/>
    </row>
    <row r="15" spans="1:9">
      <c r="A15" s="1"/>
      <c r="B15" t="s">
        <v>41</v>
      </c>
      <c r="C15" t="s">
        <v>42</v>
      </c>
      <c r="D15">
        <f>(1-NORMSDIST(D10))*2</f>
        <v>0.49343683154944618</v>
      </c>
    </row>
    <row r="16" spans="1:9">
      <c r="A16" s="1"/>
    </row>
    <row r="17" spans="1:9">
      <c r="A17" s="1"/>
      <c r="B17" t="s">
        <v>43</v>
      </c>
      <c r="C17" t="s">
        <v>44</v>
      </c>
    </row>
    <row r="18" spans="1:9">
      <c r="A18" s="1"/>
      <c r="C18" t="s">
        <v>45</v>
      </c>
    </row>
    <row r="19" spans="1:9" ht="18">
      <c r="A19" s="1"/>
      <c r="C19" t="s">
        <v>46</v>
      </c>
    </row>
    <row r="20" spans="1:9">
      <c r="A20" s="1"/>
    </row>
    <row r="21" spans="1:9">
      <c r="A21" s="1"/>
      <c r="B21" t="s">
        <v>47</v>
      </c>
      <c r="C21" t="s">
        <v>48</v>
      </c>
    </row>
    <row r="22" spans="1:9">
      <c r="A22" s="1"/>
      <c r="C22" t="s">
        <v>49</v>
      </c>
    </row>
    <row r="23" spans="1:9">
      <c r="A23" s="1"/>
      <c r="C23" t="s">
        <v>50</v>
      </c>
    </row>
    <row r="24" spans="1:9">
      <c r="A24" s="1"/>
    </row>
    <row r="25" spans="1:9">
      <c r="A25" s="1">
        <v>2</v>
      </c>
      <c r="C25" s="10" t="s">
        <v>25</v>
      </c>
      <c r="D25" s="10">
        <v>155</v>
      </c>
      <c r="E25" s="10" t="s">
        <v>27</v>
      </c>
      <c r="F25" s="10">
        <v>460</v>
      </c>
      <c r="H25" t="s">
        <v>30</v>
      </c>
      <c r="I25" t="s">
        <v>31</v>
      </c>
    </row>
    <row r="26" spans="1:9">
      <c r="A26" s="1"/>
      <c r="C26" s="10" t="s">
        <v>26</v>
      </c>
      <c r="D26" s="10">
        <v>101</v>
      </c>
      <c r="E26" s="10" t="s">
        <v>28</v>
      </c>
      <c r="F26" s="10">
        <v>230</v>
      </c>
      <c r="H26" t="s">
        <v>70</v>
      </c>
      <c r="I26" t="s">
        <v>74</v>
      </c>
    </row>
    <row r="27" spans="1:9">
      <c r="A27" s="1"/>
      <c r="C27" s="10" t="s">
        <v>32</v>
      </c>
      <c r="D27">
        <f>D26/D25</f>
        <v>0.65161290322580645</v>
      </c>
      <c r="E27" s="10" t="s">
        <v>33</v>
      </c>
      <c r="F27" s="11">
        <f>F26/F25</f>
        <v>0.5</v>
      </c>
    </row>
    <row r="28" spans="1:9" ht="18">
      <c r="A28" s="1"/>
      <c r="H28" s="2" t="s">
        <v>72</v>
      </c>
      <c r="I28" t="s">
        <v>74</v>
      </c>
    </row>
    <row r="29" spans="1:9" ht="18">
      <c r="A29" s="1"/>
      <c r="B29" t="s">
        <v>24</v>
      </c>
      <c r="C29" s="10" t="s">
        <v>29</v>
      </c>
      <c r="D29">
        <f>(D26+F26)/(D25+F25)</f>
        <v>0.53821138211382114</v>
      </c>
      <c r="F29" s="10" t="s">
        <v>35</v>
      </c>
      <c r="G29">
        <f>D29*D30</f>
        <v>0.24853989027695156</v>
      </c>
      <c r="H29" s="2" t="s">
        <v>73</v>
      </c>
      <c r="I29" t="s">
        <v>31</v>
      </c>
    </row>
    <row r="30" spans="1:9">
      <c r="A30" s="1"/>
      <c r="C30" s="10" t="s">
        <v>34</v>
      </c>
      <c r="D30">
        <f>1-D29</f>
        <v>0.46178861788617886</v>
      </c>
    </row>
    <row r="31" spans="1:9">
      <c r="A31" s="1"/>
    </row>
    <row r="32" spans="1:9">
      <c r="A32" s="1"/>
      <c r="B32" t="s">
        <v>36</v>
      </c>
      <c r="C32" t="s">
        <v>37</v>
      </c>
      <c r="D32">
        <f>(D27-F27)/(SQRT(G29/D25+G29/F25))</f>
        <v>3.2745024522419222</v>
      </c>
    </row>
    <row r="33" spans="1:9">
      <c r="A33" s="1"/>
    </row>
    <row r="34" spans="1:9">
      <c r="A34" s="1"/>
      <c r="B34" t="s">
        <v>38</v>
      </c>
      <c r="C34" t="s">
        <v>39</v>
      </c>
      <c r="E34" t="s">
        <v>40</v>
      </c>
      <c r="F34">
        <v>-1.96</v>
      </c>
    </row>
    <row r="35" spans="1:9">
      <c r="A35" s="1"/>
      <c r="E35" t="s">
        <v>40</v>
      </c>
      <c r="F35">
        <v>1.96</v>
      </c>
    </row>
    <row r="36" spans="1:9">
      <c r="A36" s="1"/>
    </row>
    <row r="37" spans="1:9">
      <c r="A37" s="1"/>
      <c r="B37" t="s">
        <v>41</v>
      </c>
      <c r="C37" t="s">
        <v>42</v>
      </c>
      <c r="D37">
        <f>2*(1-NORMSDIST(D32))</f>
        <v>1.0584822042614128E-3</v>
      </c>
    </row>
    <row r="38" spans="1:9">
      <c r="A38" s="1"/>
    </row>
    <row r="39" spans="1:9">
      <c r="A39" s="1"/>
      <c r="B39" t="s">
        <v>43</v>
      </c>
      <c r="C39" t="s">
        <v>51</v>
      </c>
    </row>
    <row r="40" spans="1:9">
      <c r="A40" s="1"/>
      <c r="C40" t="s">
        <v>52</v>
      </c>
    </row>
    <row r="41" spans="1:9" ht="18">
      <c r="A41" s="1"/>
      <c r="C41" t="s">
        <v>53</v>
      </c>
    </row>
    <row r="42" spans="1:9">
      <c r="A42" s="1"/>
    </row>
    <row r="43" spans="1:9">
      <c r="A43" s="1"/>
      <c r="B43" t="s">
        <v>47</v>
      </c>
      <c r="C43" t="s">
        <v>54</v>
      </c>
    </row>
    <row r="44" spans="1:9">
      <c r="A44" s="1"/>
      <c r="C44" t="s">
        <v>55</v>
      </c>
    </row>
    <row r="45" spans="1:9">
      <c r="A45" s="1"/>
      <c r="C45" t="s">
        <v>56</v>
      </c>
    </row>
    <row r="46" spans="1:9">
      <c r="C46" t="s">
        <v>57</v>
      </c>
    </row>
    <row r="48" spans="1:9">
      <c r="A48" s="1">
        <v>3</v>
      </c>
      <c r="C48" s="10" t="s">
        <v>25</v>
      </c>
      <c r="D48" s="10">
        <v>460</v>
      </c>
      <c r="E48" s="10" t="s">
        <v>27</v>
      </c>
      <c r="F48" s="10">
        <v>105</v>
      </c>
      <c r="H48" t="s">
        <v>30</v>
      </c>
      <c r="I48" t="s">
        <v>58</v>
      </c>
    </row>
    <row r="49" spans="2:9">
      <c r="C49" s="10" t="s">
        <v>26</v>
      </c>
      <c r="D49" s="10">
        <v>192</v>
      </c>
      <c r="E49" s="10" t="s">
        <v>28</v>
      </c>
      <c r="F49" s="10">
        <v>40</v>
      </c>
      <c r="H49" t="s">
        <v>70</v>
      </c>
      <c r="I49" t="s">
        <v>71</v>
      </c>
    </row>
    <row r="50" spans="2:9">
      <c r="C50" s="10" t="s">
        <v>32</v>
      </c>
      <c r="D50">
        <f>D49/D48</f>
        <v>0.41739130434782606</v>
      </c>
      <c r="E50" s="10" t="s">
        <v>33</v>
      </c>
      <c r="F50">
        <f>F49/F48</f>
        <v>0.38095238095238093</v>
      </c>
    </row>
    <row r="51" spans="2:9" ht="18">
      <c r="H51" s="2" t="s">
        <v>72</v>
      </c>
      <c r="I51" t="s">
        <v>74</v>
      </c>
    </row>
    <row r="52" spans="2:9" ht="18">
      <c r="H52" s="2" t="s">
        <v>73</v>
      </c>
      <c r="I52" t="s">
        <v>58</v>
      </c>
    </row>
    <row r="53" spans="2:9">
      <c r="B53" t="s">
        <v>24</v>
      </c>
      <c r="C53" s="10" t="s">
        <v>29</v>
      </c>
      <c r="D53">
        <f>(D49+F49)/(D48+F48)</f>
        <v>0.41061946902654867</v>
      </c>
      <c r="F53" s="10" t="s">
        <v>35</v>
      </c>
      <c r="G53">
        <f>D53*D54</f>
        <v>0.2420111206829039</v>
      </c>
    </row>
    <row r="54" spans="2:9">
      <c r="C54" s="10" t="s">
        <v>34</v>
      </c>
      <c r="D54">
        <f>1-D53</f>
        <v>0.58938053097345133</v>
      </c>
    </row>
    <row r="56" spans="2:9">
      <c r="B56" t="s">
        <v>36</v>
      </c>
      <c r="C56" t="s">
        <v>37</v>
      </c>
      <c r="D56">
        <f>(D50-F50)/(SQRT(G53/D48+G53/F48))</f>
        <v>0.68485277074640638</v>
      </c>
    </row>
    <row r="58" spans="2:9">
      <c r="B58" t="s">
        <v>38</v>
      </c>
      <c r="C58" t="s">
        <v>59</v>
      </c>
      <c r="E58" s="10" t="s">
        <v>40</v>
      </c>
      <c r="F58" s="10">
        <v>1.64</v>
      </c>
    </row>
    <row r="60" spans="2:9">
      <c r="B60" t="s">
        <v>41</v>
      </c>
      <c r="C60" t="s">
        <v>42</v>
      </c>
      <c r="D60">
        <f>1-NORMSDIST(D56)</f>
        <v>0.24671841577472309</v>
      </c>
    </row>
    <row r="62" spans="2:9">
      <c r="B62" t="s">
        <v>43</v>
      </c>
      <c r="C62" t="s">
        <v>60</v>
      </c>
    </row>
    <row r="63" spans="2:9">
      <c r="C63" t="s">
        <v>45</v>
      </c>
    </row>
    <row r="64" spans="2:9" ht="18">
      <c r="C64" t="s">
        <v>46</v>
      </c>
    </row>
    <row r="66" spans="1:9">
      <c r="B66" t="s">
        <v>47</v>
      </c>
      <c r="C66" t="s">
        <v>48</v>
      </c>
    </row>
    <row r="67" spans="1:9">
      <c r="C67" t="s">
        <v>49</v>
      </c>
    </row>
    <row r="68" spans="1:9">
      <c r="C68" t="s">
        <v>50</v>
      </c>
    </row>
    <row r="70" spans="1:9">
      <c r="A70" s="1">
        <v>4</v>
      </c>
      <c r="C70" s="10" t="s">
        <v>25</v>
      </c>
      <c r="D70" s="10">
        <v>155</v>
      </c>
      <c r="E70" s="10" t="s">
        <v>27</v>
      </c>
      <c r="F70" s="10">
        <v>460</v>
      </c>
      <c r="H70" t="s">
        <v>30</v>
      </c>
      <c r="I70" t="s">
        <v>58</v>
      </c>
    </row>
    <row r="71" spans="1:9">
      <c r="C71" s="10" t="s">
        <v>26</v>
      </c>
      <c r="D71" s="10">
        <v>101</v>
      </c>
      <c r="E71" s="10" t="s">
        <v>28</v>
      </c>
      <c r="F71" s="10">
        <v>230</v>
      </c>
      <c r="H71" t="s">
        <v>70</v>
      </c>
      <c r="I71" t="s">
        <v>71</v>
      </c>
    </row>
    <row r="72" spans="1:9">
      <c r="C72" s="10" t="s">
        <v>32</v>
      </c>
      <c r="D72">
        <f>D71/D70</f>
        <v>0.65161290322580645</v>
      </c>
      <c r="E72" s="10" t="s">
        <v>33</v>
      </c>
      <c r="F72" s="12">
        <f>F71/F70</f>
        <v>0.5</v>
      </c>
    </row>
    <row r="73" spans="1:9" ht="18">
      <c r="H73" s="2" t="s">
        <v>72</v>
      </c>
      <c r="I73" t="s">
        <v>74</v>
      </c>
    </row>
    <row r="74" spans="1:9" ht="18">
      <c r="B74" t="s">
        <v>24</v>
      </c>
      <c r="C74" s="10" t="s">
        <v>29</v>
      </c>
      <c r="D74">
        <f>(D71+F71)/(D70+F70)</f>
        <v>0.53821138211382114</v>
      </c>
      <c r="F74" s="10" t="s">
        <v>35</v>
      </c>
      <c r="G74">
        <f>D74*D75</f>
        <v>0.24853989027695156</v>
      </c>
      <c r="H74" s="2" t="s">
        <v>73</v>
      </c>
      <c r="I74" t="s">
        <v>58</v>
      </c>
    </row>
    <row r="75" spans="1:9">
      <c r="C75" s="10" t="s">
        <v>34</v>
      </c>
      <c r="D75">
        <f>1-D74</f>
        <v>0.46178861788617886</v>
      </c>
    </row>
    <row r="77" spans="1:9">
      <c r="B77" t="s">
        <v>36</v>
      </c>
      <c r="C77" t="s">
        <v>37</v>
      </c>
      <c r="D77">
        <f>(D72-F72)/(SQRT(G74/D70+G74/F70))</f>
        <v>3.2745024522419222</v>
      </c>
    </row>
    <row r="79" spans="1:9">
      <c r="B79" t="s">
        <v>38</v>
      </c>
      <c r="C79" t="s">
        <v>59</v>
      </c>
      <c r="E79" s="10" t="s">
        <v>40</v>
      </c>
      <c r="F79" s="10">
        <v>1.64</v>
      </c>
    </row>
    <row r="81" spans="1:9">
      <c r="B81" t="s">
        <v>41</v>
      </c>
      <c r="C81" t="s">
        <v>42</v>
      </c>
      <c r="D81">
        <f>1-NORMSDIST(D77)</f>
        <v>5.2924110213070641E-4</v>
      </c>
    </row>
    <row r="83" spans="1:9">
      <c r="B83" t="s">
        <v>43</v>
      </c>
      <c r="C83" t="s">
        <v>61</v>
      </c>
    </row>
    <row r="84" spans="1:9">
      <c r="C84" t="s">
        <v>52</v>
      </c>
    </row>
    <row r="85" spans="1:9" ht="18">
      <c r="C85" t="s">
        <v>53</v>
      </c>
    </row>
    <row r="87" spans="1:9">
      <c r="B87" t="s">
        <v>47</v>
      </c>
      <c r="C87" t="s">
        <v>48</v>
      </c>
    </row>
    <row r="88" spans="1:9">
      <c r="C88" t="s">
        <v>62</v>
      </c>
    </row>
    <row r="89" spans="1:9">
      <c r="C89" t="s">
        <v>63</v>
      </c>
    </row>
    <row r="90" spans="1:9">
      <c r="C90" t="s">
        <v>64</v>
      </c>
    </row>
    <row r="91" spans="1:9">
      <c r="C91" t="s">
        <v>65</v>
      </c>
    </row>
    <row r="93" spans="1:9">
      <c r="A93" s="1">
        <v>5</v>
      </c>
      <c r="C93" s="10" t="s">
        <v>25</v>
      </c>
      <c r="D93" s="10">
        <v>738</v>
      </c>
      <c r="E93" s="10" t="s">
        <v>27</v>
      </c>
      <c r="F93" s="10">
        <v>725</v>
      </c>
      <c r="H93" t="s">
        <v>30</v>
      </c>
      <c r="I93" t="s">
        <v>58</v>
      </c>
    </row>
    <row r="94" spans="1:9">
      <c r="C94" s="10" t="s">
        <v>26</v>
      </c>
      <c r="D94" s="10">
        <f>D95*D93</f>
        <v>118.08</v>
      </c>
      <c r="E94" s="10" t="s">
        <v>28</v>
      </c>
      <c r="F94" s="10">
        <f>F95*F93</f>
        <v>29</v>
      </c>
      <c r="H94" t="s">
        <v>70</v>
      </c>
      <c r="I94" t="s">
        <v>71</v>
      </c>
    </row>
    <row r="95" spans="1:9">
      <c r="C95" s="10" t="s">
        <v>32</v>
      </c>
      <c r="D95" s="10">
        <v>0.16</v>
      </c>
      <c r="E95" s="10" t="s">
        <v>33</v>
      </c>
      <c r="F95" s="13">
        <v>0.04</v>
      </c>
    </row>
    <row r="96" spans="1:9" ht="18">
      <c r="H96" s="2" t="s">
        <v>72</v>
      </c>
      <c r="I96" t="s">
        <v>74</v>
      </c>
    </row>
    <row r="97" spans="2:9" ht="18">
      <c r="B97" t="s">
        <v>24</v>
      </c>
      <c r="C97" s="10" t="s">
        <v>29</v>
      </c>
      <c r="D97">
        <f>(D94+F94)/(D93+F93)</f>
        <v>0.10053315105946684</v>
      </c>
      <c r="F97" s="10" t="s">
        <v>35</v>
      </c>
      <c r="G97">
        <f>D97*D98</f>
        <v>9.0426236597521262E-2</v>
      </c>
      <c r="H97" s="2" t="s">
        <v>73</v>
      </c>
      <c r="I97" t="s">
        <v>58</v>
      </c>
    </row>
    <row r="98" spans="2:9">
      <c r="C98" s="10" t="s">
        <v>34</v>
      </c>
      <c r="D98">
        <f>1-D97</f>
        <v>0.89946684894053319</v>
      </c>
    </row>
    <row r="100" spans="2:9">
      <c r="B100" t="s">
        <v>36</v>
      </c>
      <c r="C100" t="s">
        <v>37</v>
      </c>
      <c r="D100">
        <f>(D95-F95)/(SQRT(G97/D93+G97/F93))</f>
        <v>7.631484718440368</v>
      </c>
    </row>
    <row r="102" spans="2:9">
      <c r="B102" t="s">
        <v>38</v>
      </c>
      <c r="C102" t="s">
        <v>67</v>
      </c>
      <c r="E102" s="10" t="s">
        <v>40</v>
      </c>
      <c r="F102" s="10">
        <f>NORMSINV(0.99)</f>
        <v>2.3263478740408399</v>
      </c>
    </row>
    <row r="104" spans="2:9">
      <c r="B104" t="s">
        <v>41</v>
      </c>
      <c r="C104" t="s">
        <v>42</v>
      </c>
      <c r="D104">
        <f>1-NORMSDIST(D100)</f>
        <v>1.1657341758564144E-14</v>
      </c>
    </row>
    <row r="106" spans="2:9">
      <c r="B106" t="s">
        <v>43</v>
      </c>
      <c r="C106" t="s">
        <v>61</v>
      </c>
    </row>
    <row r="107" spans="2:9">
      <c r="C107" t="s">
        <v>52</v>
      </c>
    </row>
    <row r="108" spans="2:9" ht="18">
      <c r="C108" t="s">
        <v>53</v>
      </c>
    </row>
    <row r="110" spans="2:9">
      <c r="B110" t="s">
        <v>47</v>
      </c>
      <c r="C110" t="s">
        <v>54</v>
      </c>
    </row>
    <row r="111" spans="2:9">
      <c r="C111" t="s">
        <v>68</v>
      </c>
    </row>
    <row r="112" spans="2:9">
      <c r="C112" t="s">
        <v>69</v>
      </c>
    </row>
    <row r="114" spans="1:9">
      <c r="A114" s="1">
        <v>6</v>
      </c>
    </row>
    <row r="115" spans="1:9" ht="19.5">
      <c r="B115" t="s">
        <v>83</v>
      </c>
      <c r="C115" t="s">
        <v>84</v>
      </c>
      <c r="E115" t="s">
        <v>24</v>
      </c>
      <c r="H115" t="s">
        <v>30</v>
      </c>
      <c r="I115" t="s">
        <v>85</v>
      </c>
    </row>
    <row r="116" spans="1:9" ht="19.5">
      <c r="B116">
        <v>15</v>
      </c>
      <c r="C116">
        <v>22</v>
      </c>
      <c r="H116" t="s">
        <v>70</v>
      </c>
      <c r="I116" t="s">
        <v>86</v>
      </c>
    </row>
    <row r="117" spans="1:9">
      <c r="B117">
        <v>15</v>
      </c>
      <c r="C117">
        <v>23</v>
      </c>
    </row>
    <row r="118" spans="1:9" ht="19.5">
      <c r="B118">
        <v>16</v>
      </c>
      <c r="C118">
        <v>24</v>
      </c>
      <c r="H118" s="2" t="s">
        <v>72</v>
      </c>
      <c r="I118" t="s">
        <v>87</v>
      </c>
    </row>
    <row r="119" spans="1:9" ht="19.5">
      <c r="B119">
        <v>14</v>
      </c>
      <c r="C119">
        <v>26</v>
      </c>
      <c r="H119" s="2" t="s">
        <v>73</v>
      </c>
      <c r="I119" t="s">
        <v>85</v>
      </c>
    </row>
    <row r="120" spans="1:9">
      <c r="B120">
        <v>16</v>
      </c>
      <c r="C120">
        <v>25</v>
      </c>
      <c r="E120" t="s">
        <v>36</v>
      </c>
    </row>
    <row r="121" spans="1:9">
      <c r="B121">
        <v>1</v>
      </c>
      <c r="C121">
        <v>26</v>
      </c>
      <c r="F121" t="s">
        <v>88</v>
      </c>
      <c r="H121" s="17">
        <f>-TINV(0.1,7)</f>
        <v>-1.894578603655801</v>
      </c>
    </row>
    <row r="122" spans="1:9">
      <c r="B122">
        <v>16</v>
      </c>
      <c r="C122">
        <v>21</v>
      </c>
    </row>
    <row r="123" spans="1:9">
      <c r="B123">
        <v>18</v>
      </c>
      <c r="C123">
        <v>24</v>
      </c>
    </row>
    <row r="124" spans="1:9" ht="19.5">
      <c r="B124">
        <v>10</v>
      </c>
      <c r="E124" t="s">
        <v>89</v>
      </c>
      <c r="F124" s="18" t="s">
        <v>90</v>
      </c>
      <c r="G124">
        <f>AVERAGE(B116:B136)</f>
        <v>13.238095238095237</v>
      </c>
      <c r="H124" s="18" t="s">
        <v>92</v>
      </c>
      <c r="I124">
        <f>STDEV(B116:B136)</f>
        <v>3.7135530412902673</v>
      </c>
    </row>
    <row r="125" spans="1:9" ht="19.5">
      <c r="B125">
        <v>14</v>
      </c>
      <c r="F125" s="18" t="s">
        <v>91</v>
      </c>
      <c r="G125">
        <f>AVERAGE(C116:C123)</f>
        <v>23.875</v>
      </c>
      <c r="H125" s="18" t="s">
        <v>93</v>
      </c>
      <c r="I125">
        <f>STDEV(C116:C123)</f>
        <v>1.807721533549109</v>
      </c>
    </row>
    <row r="126" spans="1:9" ht="19.5">
      <c r="B126">
        <v>12</v>
      </c>
      <c r="F126" s="18" t="s">
        <v>94</v>
      </c>
      <c r="G126">
        <v>21</v>
      </c>
    </row>
    <row r="127" spans="1:9" ht="19.5">
      <c r="B127">
        <v>11</v>
      </c>
      <c r="F127" s="18" t="s">
        <v>95</v>
      </c>
      <c r="G127">
        <v>8</v>
      </c>
    </row>
    <row r="128" spans="1:9">
      <c r="B128">
        <v>14</v>
      </c>
    </row>
    <row r="129" spans="1:9">
      <c r="B129">
        <v>13</v>
      </c>
      <c r="F129" t="s">
        <v>11</v>
      </c>
      <c r="G129">
        <f>(G124-G125)/SQRT(I124^2/G126+I125^2/G127)</f>
        <v>-10.306364666106747</v>
      </c>
    </row>
    <row r="130" spans="1:9">
      <c r="B130">
        <v>13</v>
      </c>
    </row>
    <row r="131" spans="1:9">
      <c r="B131">
        <v>13</v>
      </c>
      <c r="E131" t="s">
        <v>41</v>
      </c>
      <c r="F131" t="s">
        <v>96</v>
      </c>
    </row>
    <row r="132" spans="1:9" ht="18">
      <c r="B132">
        <v>16</v>
      </c>
      <c r="F132" t="s">
        <v>98</v>
      </c>
    </row>
    <row r="133" spans="1:9">
      <c r="B133">
        <v>16</v>
      </c>
    </row>
    <row r="134" spans="1:9">
      <c r="B134">
        <v>8</v>
      </c>
      <c r="E134" t="s">
        <v>43</v>
      </c>
      <c r="F134" t="s">
        <v>99</v>
      </c>
      <c r="G134" t="s">
        <v>100</v>
      </c>
    </row>
    <row r="135" spans="1:9">
      <c r="B135">
        <v>16</v>
      </c>
      <c r="H135" s="2" t="s">
        <v>101</v>
      </c>
      <c r="I135">
        <f>TDIST(ABS(G129),7,1)</f>
        <v>8.7643846355917005E-6</v>
      </c>
    </row>
    <row r="136" spans="1:9">
      <c r="B136">
        <v>11</v>
      </c>
    </row>
    <row r="137" spans="1:9" ht="18">
      <c r="E137" t="s">
        <v>47</v>
      </c>
      <c r="F137" t="s">
        <v>113</v>
      </c>
      <c r="I137" t="s">
        <v>98</v>
      </c>
    </row>
    <row r="139" spans="1:9">
      <c r="B139" t="s">
        <v>102</v>
      </c>
      <c r="C139" t="s">
        <v>54</v>
      </c>
    </row>
    <row r="140" spans="1:9">
      <c r="C140" t="s">
        <v>103</v>
      </c>
    </row>
    <row r="141" spans="1:9">
      <c r="C141" t="s">
        <v>104</v>
      </c>
    </row>
    <row r="143" spans="1:9">
      <c r="A143" s="1">
        <v>7</v>
      </c>
      <c r="C143" t="s">
        <v>105</v>
      </c>
    </row>
    <row r="145" spans="2:7">
      <c r="B145" t="s">
        <v>107</v>
      </c>
    </row>
    <row r="146" spans="2:7" ht="15.75" thickBot="1"/>
    <row r="147" spans="2:7">
      <c r="B147" s="9"/>
      <c r="C147" s="9"/>
      <c r="D147" s="9"/>
      <c r="E147" s="9" t="s">
        <v>83</v>
      </c>
      <c r="F147" s="9" t="s">
        <v>84</v>
      </c>
    </row>
    <row r="148" spans="2:7">
      <c r="B148" s="7" t="s">
        <v>13</v>
      </c>
      <c r="E148" s="19">
        <v>13.238095238095237</v>
      </c>
      <c r="F148" s="19">
        <v>23.875</v>
      </c>
    </row>
    <row r="149" spans="2:7">
      <c r="B149" s="7" t="s">
        <v>14</v>
      </c>
      <c r="E149" s="19">
        <v>13.790476190476193</v>
      </c>
      <c r="F149" s="19">
        <v>3.2678571428571428</v>
      </c>
    </row>
    <row r="150" spans="2:7">
      <c r="B150" s="7" t="s">
        <v>15</v>
      </c>
      <c r="E150" s="7">
        <v>21</v>
      </c>
      <c r="F150" s="7">
        <v>8</v>
      </c>
    </row>
    <row r="151" spans="2:7">
      <c r="B151" s="7" t="s">
        <v>106</v>
      </c>
      <c r="E151" s="19">
        <v>11.062389770723106</v>
      </c>
      <c r="F151" s="7"/>
    </row>
    <row r="152" spans="2:7">
      <c r="B152" s="7" t="s">
        <v>17</v>
      </c>
      <c r="E152" s="7">
        <v>0</v>
      </c>
      <c r="F152" s="7"/>
    </row>
    <row r="153" spans="2:7">
      <c r="B153" s="7" t="s">
        <v>18</v>
      </c>
      <c r="E153" s="23">
        <v>27</v>
      </c>
      <c r="F153" s="7"/>
      <c r="G153" t="s">
        <v>108</v>
      </c>
    </row>
    <row r="154" spans="2:7">
      <c r="B154" s="7" t="s">
        <v>19</v>
      </c>
      <c r="E154" s="19">
        <v>-7.6974421659751071</v>
      </c>
      <c r="F154" s="7"/>
      <c r="G154" t="s">
        <v>109</v>
      </c>
    </row>
    <row r="155" spans="2:7">
      <c r="B155" s="7" t="s">
        <v>20</v>
      </c>
      <c r="E155" s="20">
        <v>1.4020754413376076E-8</v>
      </c>
      <c r="F155" s="7"/>
    </row>
    <row r="156" spans="2:7">
      <c r="B156" s="7" t="s">
        <v>21</v>
      </c>
      <c r="E156" s="19">
        <v>1.7032884229680842</v>
      </c>
      <c r="F156" s="7"/>
    </row>
    <row r="157" spans="2:7">
      <c r="B157" s="7" t="s">
        <v>22</v>
      </c>
      <c r="E157" s="20">
        <v>2.8041508826752152E-8</v>
      </c>
      <c r="F157" s="7"/>
    </row>
    <row r="158" spans="2:7" ht="15.75" thickBot="1">
      <c r="B158" s="8" t="s">
        <v>23</v>
      </c>
      <c r="C158" s="22"/>
      <c r="D158" s="22"/>
      <c r="E158" s="21">
        <v>2.0518304929706748</v>
      </c>
      <c r="F158" s="8"/>
    </row>
    <row r="160" spans="2:7">
      <c r="B160" t="s">
        <v>110</v>
      </c>
    </row>
    <row r="161" spans="1:12">
      <c r="B161" t="s">
        <v>97</v>
      </c>
    </row>
    <row r="163" spans="1:12">
      <c r="B163" t="s">
        <v>38</v>
      </c>
      <c r="C163" t="s">
        <v>54</v>
      </c>
    </row>
    <row r="164" spans="1:12">
      <c r="C164" t="s">
        <v>103</v>
      </c>
    </row>
    <row r="165" spans="1:12">
      <c r="C165" t="s">
        <v>104</v>
      </c>
    </row>
    <row r="167" spans="1:12">
      <c r="A167" s="1">
        <v>8</v>
      </c>
    </row>
    <row r="168" spans="1:12" ht="19.5">
      <c r="B168" s="2" t="s">
        <v>6</v>
      </c>
      <c r="C168" s="2" t="s">
        <v>7</v>
      </c>
      <c r="D168" s="2" t="s">
        <v>8</v>
      </c>
      <c r="E168" s="2" t="s">
        <v>30</v>
      </c>
      <c r="F168" t="s">
        <v>111</v>
      </c>
    </row>
    <row r="169" spans="1:12" ht="19.5">
      <c r="B169" s="4">
        <v>1.65</v>
      </c>
      <c r="C169" s="4">
        <v>1.48</v>
      </c>
      <c r="D169" s="5">
        <f>B169-C169</f>
        <v>0.16999999999999993</v>
      </c>
      <c r="E169" s="2" t="s">
        <v>70</v>
      </c>
      <c r="F169" t="s">
        <v>112</v>
      </c>
    </row>
    <row r="170" spans="1:12">
      <c r="B170" s="4">
        <v>1.63</v>
      </c>
      <c r="C170" s="4">
        <v>1.59</v>
      </c>
      <c r="D170" s="5">
        <f t="shared" ref="D170:D180" si="0">B170-C170</f>
        <v>3.9999999999999813E-2</v>
      </c>
    </row>
    <row r="171" spans="1:12" ht="19.5">
      <c r="B171" s="4">
        <v>1.55</v>
      </c>
      <c r="C171" s="4">
        <v>1.55</v>
      </c>
      <c r="D171" s="5">
        <f t="shared" si="0"/>
        <v>0</v>
      </c>
      <c r="E171" s="2" t="s">
        <v>24</v>
      </c>
      <c r="F171" s="2" t="s">
        <v>72</v>
      </c>
      <c r="G171" t="s">
        <v>112</v>
      </c>
      <c r="J171" t="s">
        <v>12</v>
      </c>
    </row>
    <row r="172" spans="1:12" ht="20.25" thickBot="1">
      <c r="B172" s="4">
        <v>1.68</v>
      </c>
      <c r="C172" s="4">
        <v>1.65</v>
      </c>
      <c r="D172" s="5">
        <f t="shared" si="0"/>
        <v>3.0000000000000027E-2</v>
      </c>
      <c r="F172" s="2" t="s">
        <v>73</v>
      </c>
      <c r="G172" t="s">
        <v>111</v>
      </c>
    </row>
    <row r="173" spans="1:12">
      <c r="B173" s="4">
        <v>1.63</v>
      </c>
      <c r="C173" s="4">
        <v>1.61</v>
      </c>
      <c r="D173" s="5">
        <f t="shared" si="0"/>
        <v>1.9999999999999796E-2</v>
      </c>
      <c r="J173" s="9"/>
      <c r="K173" s="9" t="s">
        <v>6</v>
      </c>
      <c r="L173" s="9" t="s">
        <v>7</v>
      </c>
    </row>
    <row r="174" spans="1:12">
      <c r="B174" s="4">
        <v>1.65</v>
      </c>
      <c r="C174" s="4">
        <v>1.69</v>
      </c>
      <c r="D174" s="5">
        <f t="shared" si="0"/>
        <v>-4.0000000000000036E-2</v>
      </c>
      <c r="E174" s="2" t="s">
        <v>36</v>
      </c>
      <c r="J174" s="7" t="s">
        <v>13</v>
      </c>
      <c r="K174" s="7">
        <v>1.6424999999999998</v>
      </c>
      <c r="L174" s="7">
        <v>1.628333333333333</v>
      </c>
    </row>
    <row r="175" spans="1:12">
      <c r="B175" s="4">
        <v>1.73</v>
      </c>
      <c r="C175" s="4">
        <v>1.72</v>
      </c>
      <c r="D175" s="5">
        <f t="shared" si="0"/>
        <v>1.0000000000000009E-2</v>
      </c>
      <c r="F175" t="s">
        <v>88</v>
      </c>
      <c r="H175" s="17">
        <f>-TINV(0.05,11)</f>
        <v>-2.2009851587218421</v>
      </c>
      <c r="J175" s="7" t="s">
        <v>14</v>
      </c>
      <c r="K175" s="7">
        <v>2.1477272727281616E-3</v>
      </c>
      <c r="L175" s="7">
        <v>5.7242424242438328E-3</v>
      </c>
    </row>
    <row r="176" spans="1:12">
      <c r="B176" s="4">
        <v>1.6</v>
      </c>
      <c r="C176" s="4">
        <v>1.61</v>
      </c>
      <c r="D176" s="5">
        <f t="shared" si="0"/>
        <v>-1.0000000000000009E-2</v>
      </c>
      <c r="H176" s="17">
        <f>TINV(0.05,11)</f>
        <v>2.2009851587218421</v>
      </c>
      <c r="J176" s="7" t="s">
        <v>15</v>
      </c>
      <c r="K176" s="7">
        <v>12</v>
      </c>
      <c r="L176" s="7">
        <v>12</v>
      </c>
    </row>
    <row r="177" spans="1:12">
      <c r="B177" s="4">
        <v>1.63</v>
      </c>
      <c r="C177" s="4">
        <v>1.7</v>
      </c>
      <c r="D177" s="5">
        <f t="shared" si="0"/>
        <v>-7.0000000000000062E-2</v>
      </c>
      <c r="J177" s="7" t="s">
        <v>16</v>
      </c>
      <c r="K177" s="7">
        <v>0.60021899476906071</v>
      </c>
      <c r="L177" s="7"/>
    </row>
    <row r="178" spans="1:12">
      <c r="B178" s="4">
        <v>1.63</v>
      </c>
      <c r="C178" s="4">
        <v>1.62</v>
      </c>
      <c r="D178" s="5">
        <f t="shared" si="0"/>
        <v>9.9999999999997868E-3</v>
      </c>
      <c r="E178" s="2" t="s">
        <v>89</v>
      </c>
      <c r="F178" s="2" t="s">
        <v>9</v>
      </c>
      <c r="G178" s="24">
        <f>AVERAGE(D169:D180)</f>
        <v>1.4166666666666586E-2</v>
      </c>
      <c r="J178" s="7" t="s">
        <v>17</v>
      </c>
      <c r="K178" s="7">
        <v>0</v>
      </c>
      <c r="L178" s="7"/>
    </row>
    <row r="179" spans="1:12">
      <c r="B179" s="4">
        <v>1.63</v>
      </c>
      <c r="C179" s="4">
        <v>1.58</v>
      </c>
      <c r="D179" s="5">
        <f t="shared" si="0"/>
        <v>4.9999999999999822E-2</v>
      </c>
      <c r="F179" s="2" t="s">
        <v>10</v>
      </c>
      <c r="G179" s="2">
        <f>STDEV(D169:D180)</f>
        <v>6.052172162024793E-2</v>
      </c>
      <c r="J179" s="7" t="s">
        <v>18</v>
      </c>
      <c r="K179" s="7">
        <v>11</v>
      </c>
      <c r="L179" s="7"/>
    </row>
    <row r="180" spans="1:12">
      <c r="B180" s="4">
        <v>1.7</v>
      </c>
      <c r="C180" s="4">
        <v>1.74</v>
      </c>
      <c r="D180" s="5">
        <f t="shared" si="0"/>
        <v>-4.0000000000000036E-2</v>
      </c>
      <c r="G180" t="s">
        <v>11</v>
      </c>
      <c r="H180">
        <f>G178/(G179/SQRT(12))</f>
        <v>0.81086214283599678</v>
      </c>
      <c r="J180" s="7" t="s">
        <v>19</v>
      </c>
      <c r="K180" s="7">
        <v>0.81086214283599678</v>
      </c>
      <c r="L180" s="7"/>
    </row>
    <row r="181" spans="1:12">
      <c r="J181" s="7" t="s">
        <v>20</v>
      </c>
      <c r="K181" s="7">
        <v>0.21731915285228715</v>
      </c>
      <c r="L181" s="7"/>
    </row>
    <row r="182" spans="1:12" ht="18">
      <c r="B182" t="s">
        <v>115</v>
      </c>
      <c r="E182" t="s">
        <v>46</v>
      </c>
      <c r="J182" s="7" t="s">
        <v>21</v>
      </c>
      <c r="K182" s="7">
        <v>1.7958848142321888</v>
      </c>
      <c r="L182" s="7"/>
    </row>
    <row r="183" spans="1:12">
      <c r="J183" s="7" t="s">
        <v>22</v>
      </c>
      <c r="K183" s="7">
        <v>0.43463830570457429</v>
      </c>
      <c r="L183" s="7"/>
    </row>
    <row r="184" spans="1:12" ht="15.75" thickBot="1">
      <c r="B184" t="s">
        <v>116</v>
      </c>
      <c r="J184" s="8" t="s">
        <v>23</v>
      </c>
      <c r="K184" s="8">
        <v>2.2009851587218421</v>
      </c>
      <c r="L184" s="8"/>
    </row>
    <row r="185" spans="1:12">
      <c r="B185" t="s">
        <v>114</v>
      </c>
      <c r="J185" s="7"/>
      <c r="K185" s="7"/>
      <c r="L185" s="7"/>
    </row>
    <row r="186" spans="1:12">
      <c r="J186" s="7"/>
      <c r="K186" s="7"/>
      <c r="L186" s="7"/>
    </row>
    <row r="187" spans="1:12">
      <c r="J187" s="7"/>
      <c r="K187" s="7"/>
      <c r="L187" s="7"/>
    </row>
    <row r="188" spans="1:12">
      <c r="A188" s="1">
        <v>9</v>
      </c>
      <c r="J188" s="7"/>
      <c r="K188" s="7"/>
      <c r="L188" s="7"/>
    </row>
    <row r="189" spans="1:12" ht="19.5">
      <c r="B189" s="2" t="s">
        <v>6</v>
      </c>
      <c r="C189" s="2" t="s">
        <v>7</v>
      </c>
      <c r="D189" s="2" t="s">
        <v>8</v>
      </c>
      <c r="E189" s="2" t="s">
        <v>30</v>
      </c>
      <c r="F189" t="s">
        <v>111</v>
      </c>
    </row>
    <row r="190" spans="1:12" ht="19.5">
      <c r="B190" s="4">
        <v>1.73</v>
      </c>
      <c r="C190" s="4">
        <v>1.72</v>
      </c>
      <c r="D190" s="5">
        <f>B190-C190</f>
        <v>1.0000000000000009E-2</v>
      </c>
      <c r="E190" s="2" t="s">
        <v>70</v>
      </c>
      <c r="F190" t="s">
        <v>112</v>
      </c>
    </row>
    <row r="191" spans="1:12">
      <c r="B191" s="4">
        <v>1.8</v>
      </c>
      <c r="C191" s="4">
        <v>1.78</v>
      </c>
      <c r="D191" s="5">
        <f t="shared" ref="D191:D201" si="1">B191-C191</f>
        <v>2.0000000000000018E-2</v>
      </c>
    </row>
    <row r="192" spans="1:12" ht="19.5">
      <c r="B192" s="4">
        <v>1.6</v>
      </c>
      <c r="C192" s="4">
        <v>1.65</v>
      </c>
      <c r="D192" s="5">
        <f t="shared" si="1"/>
        <v>-4.9999999999999822E-2</v>
      </c>
      <c r="E192" s="2" t="s">
        <v>24</v>
      </c>
      <c r="F192" s="2" t="s">
        <v>72</v>
      </c>
      <c r="G192" t="s">
        <v>112</v>
      </c>
      <c r="J192" t="s">
        <v>12</v>
      </c>
    </row>
    <row r="193" spans="1:12" ht="20.25" thickBot="1">
      <c r="B193" s="4">
        <v>1.78</v>
      </c>
      <c r="C193" s="4">
        <v>1.73</v>
      </c>
      <c r="D193" s="5">
        <f t="shared" si="1"/>
        <v>5.0000000000000044E-2</v>
      </c>
      <c r="F193" s="2" t="s">
        <v>73</v>
      </c>
      <c r="G193" t="s">
        <v>111</v>
      </c>
    </row>
    <row r="194" spans="1:12">
      <c r="B194" s="4">
        <v>1.8</v>
      </c>
      <c r="C194" s="4">
        <v>1.79</v>
      </c>
      <c r="D194" s="5">
        <f t="shared" si="1"/>
        <v>1.0000000000000009E-2</v>
      </c>
      <c r="J194" s="9"/>
      <c r="K194" s="9" t="s">
        <v>6</v>
      </c>
      <c r="L194" s="9" t="s">
        <v>7</v>
      </c>
    </row>
    <row r="195" spans="1:12">
      <c r="B195" s="4">
        <v>1.52</v>
      </c>
      <c r="C195" s="4">
        <v>1.54</v>
      </c>
      <c r="D195" s="5">
        <f t="shared" si="1"/>
        <v>-2.0000000000000018E-2</v>
      </c>
      <c r="E195" s="2" t="s">
        <v>36</v>
      </c>
      <c r="J195" s="7" t="s">
        <v>13</v>
      </c>
      <c r="K195" s="7">
        <v>1.67</v>
      </c>
      <c r="L195" s="7">
        <v>1.6908333333333332</v>
      </c>
    </row>
    <row r="196" spans="1:12">
      <c r="B196" s="4">
        <v>1.65</v>
      </c>
      <c r="C196" s="4">
        <v>1.64</v>
      </c>
      <c r="D196" s="5">
        <f t="shared" si="1"/>
        <v>1.0000000000000009E-2</v>
      </c>
      <c r="F196" t="s">
        <v>88</v>
      </c>
      <c r="H196" s="17">
        <f>-TINV(0.05,11)</f>
        <v>-2.2009851587218421</v>
      </c>
      <c r="J196" s="7" t="s">
        <v>14</v>
      </c>
      <c r="K196" s="7">
        <v>1.7727272727272755E-2</v>
      </c>
      <c r="L196" s="7">
        <v>1.5953787878787814E-2</v>
      </c>
    </row>
    <row r="197" spans="1:12">
      <c r="B197" s="4">
        <v>1.63</v>
      </c>
      <c r="C197" s="4">
        <v>1.7</v>
      </c>
      <c r="D197" s="5">
        <f t="shared" si="1"/>
        <v>-7.0000000000000062E-2</v>
      </c>
      <c r="H197" s="17">
        <f>TINV(0.05,11)</f>
        <v>2.2009851587218421</v>
      </c>
      <c r="J197" s="7" t="s">
        <v>15</v>
      </c>
      <c r="K197" s="7">
        <v>12</v>
      </c>
      <c r="L197" s="7">
        <v>12</v>
      </c>
    </row>
    <row r="198" spans="1:12">
      <c r="B198" s="4">
        <v>1.37</v>
      </c>
      <c r="C198" s="4">
        <v>1.41</v>
      </c>
      <c r="D198" s="5">
        <f t="shared" si="1"/>
        <v>-3.9999999999999813E-2</v>
      </c>
      <c r="J198" s="7" t="s">
        <v>16</v>
      </c>
      <c r="K198" s="7">
        <v>0.83356374805073152</v>
      </c>
      <c r="L198" s="7"/>
    </row>
    <row r="199" spans="1:12">
      <c r="B199" s="4">
        <v>1.65</v>
      </c>
      <c r="C199" s="4">
        <v>1.88</v>
      </c>
      <c r="D199" s="5">
        <f t="shared" si="1"/>
        <v>-0.22999999999999998</v>
      </c>
      <c r="E199" s="2" t="s">
        <v>89</v>
      </c>
      <c r="F199" s="2" t="s">
        <v>9</v>
      </c>
      <c r="G199" s="24">
        <f>AVERAGE(D190:D201)</f>
        <v>-2.0833333333333297E-2</v>
      </c>
      <c r="J199" s="7" t="s">
        <v>17</v>
      </c>
      <c r="K199" s="7">
        <v>0</v>
      </c>
      <c r="L199" s="7"/>
    </row>
    <row r="200" spans="1:12">
      <c r="B200" s="4">
        <v>1.68</v>
      </c>
      <c r="C200" s="4">
        <v>1.65</v>
      </c>
      <c r="D200" s="5">
        <f t="shared" si="1"/>
        <v>3.0000000000000027E-2</v>
      </c>
      <c r="F200" s="2" t="s">
        <v>10</v>
      </c>
      <c r="G200" s="2">
        <f>STDEV(D190:D201)</f>
        <v>7.5131198377884068E-2</v>
      </c>
      <c r="J200" s="7" t="s">
        <v>18</v>
      </c>
      <c r="K200" s="7">
        <v>11</v>
      </c>
      <c r="L200" s="7"/>
    </row>
    <row r="201" spans="1:12">
      <c r="B201" s="4">
        <v>1.83</v>
      </c>
      <c r="C201" s="4">
        <v>1.8</v>
      </c>
      <c r="D201" s="5">
        <f t="shared" si="1"/>
        <v>3.0000000000000027E-2</v>
      </c>
      <c r="G201" t="s">
        <v>11</v>
      </c>
      <c r="H201">
        <f>G199/(G200/SQRT(12))</f>
        <v>-0.9605701121086736</v>
      </c>
      <c r="J201" s="7" t="s">
        <v>19</v>
      </c>
      <c r="K201" s="7">
        <v>-0.9605701121086736</v>
      </c>
      <c r="L201" s="7"/>
    </row>
    <row r="202" spans="1:12">
      <c r="J202" s="7" t="s">
        <v>20</v>
      </c>
      <c r="K202" s="7">
        <v>0.17870376346166483</v>
      </c>
      <c r="L202" s="7"/>
    </row>
    <row r="203" spans="1:12" ht="18">
      <c r="B203" t="s">
        <v>115</v>
      </c>
      <c r="E203" t="s">
        <v>46</v>
      </c>
      <c r="J203" s="7" t="s">
        <v>21</v>
      </c>
      <c r="K203" s="7">
        <v>1.7958848142321888</v>
      </c>
      <c r="L203" s="7"/>
    </row>
    <row r="204" spans="1:12">
      <c r="J204" s="7" t="s">
        <v>22</v>
      </c>
      <c r="K204" s="7">
        <v>0.35740752692332967</v>
      </c>
      <c r="L204" s="7"/>
    </row>
    <row r="205" spans="1:12" ht="15.75" thickBot="1">
      <c r="B205" t="s">
        <v>116</v>
      </c>
      <c r="J205" s="8" t="s">
        <v>23</v>
      </c>
      <c r="K205" s="8">
        <v>2.2009851587218421</v>
      </c>
      <c r="L205" s="8"/>
    </row>
    <row r="206" spans="1:12">
      <c r="B206" t="s">
        <v>117</v>
      </c>
    </row>
    <row r="208" spans="1:12" ht="21.75">
      <c r="A208" s="1">
        <v>10</v>
      </c>
      <c r="C208" s="3" t="s">
        <v>0</v>
      </c>
      <c r="D208" s="3" t="s">
        <v>1</v>
      </c>
      <c r="E208" s="3" t="s">
        <v>2</v>
      </c>
      <c r="G208" s="2" t="s">
        <v>30</v>
      </c>
      <c r="H208" t="s">
        <v>118</v>
      </c>
    </row>
    <row r="209" spans="3:9" ht="21.75">
      <c r="C209" s="2">
        <v>1</v>
      </c>
      <c r="D209" s="2">
        <v>2.1000000000000001E-2</v>
      </c>
      <c r="E209" s="2">
        <v>2.9000000000000001E-2</v>
      </c>
      <c r="G209" s="2" t="s">
        <v>70</v>
      </c>
      <c r="H209" t="s">
        <v>119</v>
      </c>
    </row>
    <row r="210" spans="3:9">
      <c r="C210" s="2">
        <v>2</v>
      </c>
      <c r="D210" s="2">
        <v>3.5000000000000003E-2</v>
      </c>
      <c r="E210" s="2">
        <v>0.02</v>
      </c>
    </row>
    <row r="211" spans="3:9" ht="21.75">
      <c r="C211" s="2">
        <v>3</v>
      </c>
      <c r="D211" s="2">
        <v>-4.5999999999999999E-2</v>
      </c>
      <c r="E211" s="2">
        <v>-4.3999999999999997E-2</v>
      </c>
      <c r="F211" s="2" t="s">
        <v>24</v>
      </c>
      <c r="G211" s="2" t="s">
        <v>72</v>
      </c>
      <c r="H211" t="s">
        <v>120</v>
      </c>
    </row>
    <row r="212" spans="3:9" ht="21.75">
      <c r="C212" s="2">
        <v>4</v>
      </c>
      <c r="D212" s="2">
        <v>1E-3</v>
      </c>
      <c r="E212" s="2">
        <v>8.0000000000000002E-3</v>
      </c>
      <c r="G212" s="2" t="s">
        <v>73</v>
      </c>
      <c r="H212" t="s">
        <v>118</v>
      </c>
    </row>
    <row r="213" spans="3:9">
      <c r="C213" s="2">
        <v>5</v>
      </c>
      <c r="D213" s="2">
        <v>4.3999999999999997E-2</v>
      </c>
      <c r="E213" s="2">
        <v>2.5999999999999999E-2</v>
      </c>
    </row>
    <row r="214" spans="3:9">
      <c r="C214" s="2">
        <v>6</v>
      </c>
      <c r="D214" s="2">
        <v>-2.9000000000000001E-2</v>
      </c>
      <c r="E214" s="2">
        <v>-1.9E-2</v>
      </c>
      <c r="F214" s="2" t="s">
        <v>36</v>
      </c>
    </row>
    <row r="215" spans="3:9">
      <c r="C215" s="2">
        <v>7</v>
      </c>
      <c r="D215" s="2">
        <v>-2.5999999999999999E-2</v>
      </c>
      <c r="E215" s="2">
        <v>-0.01</v>
      </c>
      <c r="G215" t="s">
        <v>88</v>
      </c>
      <c r="I215" s="17">
        <f>FINV(0.05,14,14)</f>
        <v>2.4837257414343625</v>
      </c>
    </row>
    <row r="216" spans="3:9">
      <c r="C216" s="2">
        <v>8</v>
      </c>
      <c r="D216" s="2">
        <v>-2.9000000000000001E-2</v>
      </c>
      <c r="E216" s="2">
        <v>-7.0000000000000001E-3</v>
      </c>
    </row>
    <row r="217" spans="3:9">
      <c r="C217" s="2">
        <v>9</v>
      </c>
      <c r="D217" s="2">
        <v>4.8000000000000001E-2</v>
      </c>
      <c r="E217" s="2">
        <v>4.2999999999999997E-2</v>
      </c>
    </row>
    <row r="218" spans="3:9">
      <c r="C218" s="2">
        <v>10</v>
      </c>
      <c r="D218" s="2">
        <v>-6.0000000000000001E-3</v>
      </c>
      <c r="E218" s="2">
        <v>1.0999999999999999E-2</v>
      </c>
      <c r="F218" s="2" t="s">
        <v>89</v>
      </c>
      <c r="G218" t="s">
        <v>5</v>
      </c>
      <c r="H218">
        <f>D226/E226</f>
        <v>1.4251982646660586</v>
      </c>
    </row>
    <row r="219" spans="3:9">
      <c r="C219" s="2">
        <v>11</v>
      </c>
      <c r="D219" s="2">
        <v>-3.5999999999999997E-2</v>
      </c>
      <c r="E219" s="2">
        <v>-3.5999999999999997E-2</v>
      </c>
      <c r="G219" s="2"/>
      <c r="H219" s="2"/>
    </row>
    <row r="220" spans="3:9" ht="18">
      <c r="C220" s="2">
        <v>12</v>
      </c>
      <c r="D220" s="2">
        <v>-1.0999999999999999E-2</v>
      </c>
      <c r="E220" s="2">
        <v>-1.7999999999999999E-2</v>
      </c>
      <c r="F220" s="2" t="s">
        <v>41</v>
      </c>
      <c r="G220" t="s">
        <v>121</v>
      </c>
    </row>
    <row r="221" spans="3:9" ht="18">
      <c r="C221" s="2">
        <v>13</v>
      </c>
      <c r="D221" s="2">
        <v>1.9E-2</v>
      </c>
      <c r="E221" s="2">
        <v>8.9999999999999993E-3</v>
      </c>
      <c r="H221" t="s">
        <v>46</v>
      </c>
    </row>
    <row r="222" spans="3:9">
      <c r="C222" s="2">
        <v>14</v>
      </c>
      <c r="D222" s="2">
        <v>-2.7E-2</v>
      </c>
      <c r="E222" s="2">
        <v>-3.2000000000000001E-2</v>
      </c>
    </row>
    <row r="223" spans="3:9">
      <c r="C223" s="2">
        <v>15</v>
      </c>
      <c r="D223" s="2">
        <v>2.9000000000000001E-2</v>
      </c>
      <c r="E223" s="2">
        <v>2.3E-2</v>
      </c>
      <c r="F223" s="2" t="s">
        <v>43</v>
      </c>
      <c r="G223" t="s">
        <v>122</v>
      </c>
    </row>
    <row r="224" spans="3:9" ht="18.75">
      <c r="G224" t="s">
        <v>123</v>
      </c>
    </row>
    <row r="225" spans="1:7" ht="18.75">
      <c r="C225" t="s">
        <v>3</v>
      </c>
      <c r="D225">
        <f>STDEV(D209:D223)</f>
        <v>3.1343412765835243E-2</v>
      </c>
      <c r="E225">
        <f>STDEV(E209:E223)</f>
        <v>2.6254795480336268E-2</v>
      </c>
      <c r="G225" t="s">
        <v>124</v>
      </c>
    </row>
    <row r="226" spans="1:7">
      <c r="C226" t="s">
        <v>4</v>
      </c>
      <c r="D226">
        <f>D225^2</f>
        <v>9.8240952380952381E-4</v>
      </c>
      <c r="E226">
        <f>E225^2</f>
        <v>6.8931428571428579E-4</v>
      </c>
    </row>
    <row r="228" spans="1:7">
      <c r="A228" s="1">
        <v>11</v>
      </c>
      <c r="C228" s="2" t="s">
        <v>125</v>
      </c>
      <c r="D228">
        <f>E225/D225</f>
        <v>0.83764954622153853</v>
      </c>
      <c r="E228" t="s">
        <v>126</v>
      </c>
    </row>
    <row r="229" spans="1:7">
      <c r="E229" t="s">
        <v>127</v>
      </c>
    </row>
    <row r="230" spans="1:7">
      <c r="E230" t="s">
        <v>128</v>
      </c>
    </row>
    <row r="232" spans="1:7">
      <c r="A232" s="1">
        <v>12</v>
      </c>
      <c r="D232" s="2" t="s">
        <v>75</v>
      </c>
      <c r="E232" s="2" t="s">
        <v>76</v>
      </c>
      <c r="F232" s="2" t="s">
        <v>77</v>
      </c>
    </row>
    <row r="233" spans="1:7">
      <c r="B233">
        <v>1</v>
      </c>
      <c r="C233" s="25">
        <v>39085</v>
      </c>
      <c r="D233" s="6">
        <v>-2.0650000000000002E-2</v>
      </c>
      <c r="E233" s="6">
        <v>-3.4689999999999999E-2</v>
      </c>
      <c r="F233" s="6">
        <v>3.814E-2</v>
      </c>
    </row>
    <row r="234" spans="1:7">
      <c r="B234">
        <v>2</v>
      </c>
      <c r="C234" s="25">
        <v>39086</v>
      </c>
      <c r="D234" s="6">
        <v>-9.58E-3</v>
      </c>
      <c r="E234" s="6">
        <v>-2.1559999999999999E-2</v>
      </c>
      <c r="F234" s="6">
        <v>0</v>
      </c>
    </row>
    <row r="235" spans="1:7">
      <c r="B235">
        <v>3</v>
      </c>
      <c r="C235" s="25">
        <v>39087</v>
      </c>
      <c r="D235" s="6">
        <v>-4.0300000000000002E-2</v>
      </c>
      <c r="E235" s="6">
        <v>-3.0640000000000001E-2</v>
      </c>
      <c r="F235" s="6">
        <v>-2.2450000000000001E-2</v>
      </c>
    </row>
    <row r="236" spans="1:7">
      <c r="B236">
        <v>4</v>
      </c>
      <c r="C236" s="25">
        <v>39090</v>
      </c>
      <c r="D236" s="6">
        <v>1.3820000000000001E-2</v>
      </c>
      <c r="E236" s="6">
        <v>8.6599999999999993E-3</v>
      </c>
      <c r="F236" s="6">
        <v>-1.8790000000000001E-2</v>
      </c>
    </row>
    <row r="237" spans="1:7">
      <c r="B237">
        <v>5</v>
      </c>
      <c r="C237" s="25">
        <v>39091</v>
      </c>
      <c r="D237" s="6">
        <v>-1.9220000000000001E-2</v>
      </c>
      <c r="E237" s="6">
        <v>-2.2970000000000001E-2</v>
      </c>
      <c r="F237" s="6">
        <v>-2.8719999999999999E-2</v>
      </c>
    </row>
    <row r="238" spans="1:7">
      <c r="B238">
        <v>6</v>
      </c>
      <c r="C238" s="25">
        <v>39092</v>
      </c>
      <c r="D238" s="6">
        <v>7.8300000000000002E-3</v>
      </c>
      <c r="E238" s="6">
        <v>-5.9300000000000004E-3</v>
      </c>
      <c r="F238" s="6">
        <v>1.8620000000000001E-2</v>
      </c>
    </row>
    <row r="239" spans="1:7">
      <c r="B239">
        <v>7</v>
      </c>
      <c r="C239" s="25">
        <v>39093</v>
      </c>
      <c r="D239" s="6">
        <v>7.9100000000000004E-3</v>
      </c>
      <c r="E239" s="6">
        <v>-8.8000000000000003E-4</v>
      </c>
      <c r="F239" s="6">
        <v>0</v>
      </c>
    </row>
    <row r="240" spans="1:7">
      <c r="B240">
        <v>8</v>
      </c>
      <c r="C240" s="25">
        <v>39094</v>
      </c>
      <c r="D240" s="6">
        <v>9.9399999999999992E-3</v>
      </c>
      <c r="E240" s="6">
        <v>-1.33E-3</v>
      </c>
      <c r="F240" s="6">
        <v>-1.0749999999999999E-2</v>
      </c>
    </row>
    <row r="241" spans="2:6">
      <c r="B241">
        <v>9</v>
      </c>
      <c r="C241" s="25">
        <v>39097</v>
      </c>
      <c r="D241" s="6">
        <v>-4.0600000000000002E-3</v>
      </c>
      <c r="E241" s="6">
        <v>-5.7600000000000004E-3</v>
      </c>
      <c r="F241" s="6">
        <v>0</v>
      </c>
    </row>
    <row r="242" spans="2:6">
      <c r="B242">
        <v>10</v>
      </c>
      <c r="C242" s="25">
        <v>39098</v>
      </c>
      <c r="D242" s="6">
        <v>-6.8700000000000002E-3</v>
      </c>
      <c r="E242" s="6">
        <v>-1.537E-2</v>
      </c>
      <c r="F242" s="6">
        <v>0</v>
      </c>
    </row>
    <row r="243" spans="2:6">
      <c r="B243">
        <v>11</v>
      </c>
      <c r="C243" s="25">
        <v>39099</v>
      </c>
      <c r="D243" s="6">
        <v>2.5999999999999999E-3</v>
      </c>
      <c r="E243" s="6">
        <v>-3.1700000000000001E-3</v>
      </c>
      <c r="F243" s="6">
        <v>3.0429999999999999E-2</v>
      </c>
    </row>
    <row r="244" spans="2:6">
      <c r="B244">
        <v>12</v>
      </c>
      <c r="C244" s="25">
        <v>39100</v>
      </c>
      <c r="D244" s="6">
        <v>-6.0400000000000002E-3</v>
      </c>
      <c r="E244" s="6">
        <v>-1.6109999999999999E-2</v>
      </c>
      <c r="F244" s="6">
        <v>4.2189999999999998E-2</v>
      </c>
    </row>
    <row r="245" spans="2:6">
      <c r="B245">
        <v>13</v>
      </c>
      <c r="C245" s="25">
        <v>39101</v>
      </c>
      <c r="D245" s="6">
        <v>2.2370000000000001E-2</v>
      </c>
      <c r="E245" s="6">
        <v>4.2209999999999998E-2</v>
      </c>
      <c r="F245" s="6">
        <v>-2.8340000000000001E-2</v>
      </c>
    </row>
    <row r="246" spans="2:6">
      <c r="B246">
        <v>14</v>
      </c>
      <c r="C246" s="25">
        <v>39104</v>
      </c>
      <c r="D246" s="6">
        <v>2.8999999999999998E-3</v>
      </c>
      <c r="E246" s="6">
        <v>1.5499999999999999E-3</v>
      </c>
      <c r="F246" s="6">
        <v>-2.104E-2</v>
      </c>
    </row>
    <row r="247" spans="2:6">
      <c r="B247">
        <v>15</v>
      </c>
      <c r="C247" s="25">
        <v>39105</v>
      </c>
      <c r="D247" s="6">
        <v>1.4330000000000001E-2</v>
      </c>
      <c r="E247" s="6">
        <v>3.2039999999999999E-2</v>
      </c>
      <c r="F247" s="6">
        <v>2.1489999999999999E-2</v>
      </c>
    </row>
    <row r="248" spans="2:6">
      <c r="B248">
        <v>16</v>
      </c>
      <c r="C248" s="25">
        <v>39106</v>
      </c>
      <c r="D248" s="6">
        <v>1.1520000000000001E-2</v>
      </c>
      <c r="E248" s="6">
        <v>8.5699999999999995E-3</v>
      </c>
      <c r="F248" s="6">
        <v>0</v>
      </c>
    </row>
    <row r="249" spans="2:6">
      <c r="B249">
        <v>17</v>
      </c>
      <c r="C249" s="25">
        <v>39108</v>
      </c>
      <c r="D249" s="6">
        <v>-6.13E-3</v>
      </c>
      <c r="E249" s="6">
        <v>-1.274E-2</v>
      </c>
      <c r="F249" s="6">
        <v>-2.708E-2</v>
      </c>
    </row>
    <row r="250" spans="2:6">
      <c r="B250">
        <v>18</v>
      </c>
      <c r="C250" s="25">
        <v>39112</v>
      </c>
      <c r="D250" s="6">
        <v>-8.2900000000000005E-3</v>
      </c>
      <c r="E250" s="6">
        <v>-4.0899999999999999E-3</v>
      </c>
      <c r="F250" s="6">
        <v>1.7129999999999999E-2</v>
      </c>
    </row>
    <row r="251" spans="2:6">
      <c r="B251">
        <v>19</v>
      </c>
      <c r="C251" s="25">
        <v>39113</v>
      </c>
      <c r="D251" s="6">
        <v>1.355E-2</v>
      </c>
      <c r="E251" s="6">
        <v>1.209E-2</v>
      </c>
      <c r="F251" s="6">
        <v>2.947E-2</v>
      </c>
    </row>
    <row r="252" spans="2:6">
      <c r="B252">
        <v>20</v>
      </c>
      <c r="C252" s="25">
        <v>39114</v>
      </c>
      <c r="D252" s="6">
        <v>3.8999999999999998E-3</v>
      </c>
      <c r="E252" s="6">
        <v>-2.7699999999999999E-3</v>
      </c>
      <c r="F252" s="6">
        <v>6.13E-3</v>
      </c>
    </row>
    <row r="253" spans="2:6">
      <c r="B253">
        <v>21</v>
      </c>
      <c r="C253" s="25">
        <v>39115</v>
      </c>
      <c r="D253" s="6">
        <v>4.0600000000000002E-3</v>
      </c>
      <c r="E253" s="6">
        <v>1.1979999999999999E-2</v>
      </c>
      <c r="F253" s="6">
        <v>-8.3300000000000006E-3</v>
      </c>
    </row>
    <row r="254" spans="2:6">
      <c r="B254">
        <v>22</v>
      </c>
      <c r="C254" s="25">
        <v>39118</v>
      </c>
      <c r="D254" s="6">
        <v>6.4200000000000004E-3</v>
      </c>
      <c r="E254" s="6">
        <v>-6.3400000000000001E-3</v>
      </c>
      <c r="F254" s="6">
        <v>-5.94E-3</v>
      </c>
    </row>
    <row r="255" spans="2:6">
      <c r="B255">
        <v>23</v>
      </c>
      <c r="C255" s="25">
        <v>39119</v>
      </c>
      <c r="D255" s="6">
        <v>1.4400000000000001E-3</v>
      </c>
      <c r="E255" s="6">
        <v>-1.5740000000000001E-2</v>
      </c>
      <c r="F255" s="6">
        <v>0</v>
      </c>
    </row>
    <row r="256" spans="2:6">
      <c r="B256">
        <v>24</v>
      </c>
      <c r="C256" s="25">
        <v>39120</v>
      </c>
      <c r="D256" s="6">
        <v>-1.685E-2</v>
      </c>
      <c r="E256" s="6">
        <v>-2.9180000000000001E-2</v>
      </c>
      <c r="F256" s="6">
        <v>0.04</v>
      </c>
    </row>
    <row r="257" spans="2:6">
      <c r="B257">
        <v>25</v>
      </c>
      <c r="C257" s="25">
        <v>39121</v>
      </c>
      <c r="D257" s="6">
        <v>6.8199999999999997E-3</v>
      </c>
      <c r="E257" s="6">
        <v>1.536E-2</v>
      </c>
      <c r="F257" s="6">
        <v>2.102E-2</v>
      </c>
    </row>
    <row r="258" spans="2:6">
      <c r="B258">
        <v>26</v>
      </c>
      <c r="C258" s="25">
        <v>39122</v>
      </c>
      <c r="D258" s="6">
        <v>-1.3520000000000001E-2</v>
      </c>
      <c r="E258" s="6">
        <v>-1.754E-2</v>
      </c>
      <c r="F258" s="6">
        <v>0</v>
      </c>
    </row>
    <row r="259" spans="2:6">
      <c r="B259">
        <v>27</v>
      </c>
      <c r="C259" s="25">
        <v>39125</v>
      </c>
      <c r="D259" s="6">
        <v>-7.9000000000000008E-3</v>
      </c>
      <c r="E259" s="6">
        <v>-1.2279999999999999E-2</v>
      </c>
      <c r="F259" s="6">
        <v>-3.0099999999999998E-2</v>
      </c>
    </row>
    <row r="260" spans="2:6">
      <c r="B260">
        <v>28</v>
      </c>
      <c r="C260" s="25">
        <v>39126</v>
      </c>
      <c r="D260" s="6">
        <v>2.8750000000000001E-2</v>
      </c>
      <c r="E260" s="6">
        <v>1.831E-2</v>
      </c>
      <c r="F260" s="6">
        <v>3.1029999999999999E-2</v>
      </c>
    </row>
    <row r="261" spans="2:6">
      <c r="B261">
        <v>29</v>
      </c>
      <c r="C261" s="25">
        <v>39127</v>
      </c>
      <c r="D261" s="6">
        <v>1.7659999999999999E-2</v>
      </c>
      <c r="E261" s="6">
        <v>-6.8799999999999998E-3</v>
      </c>
      <c r="F261" s="6">
        <v>2.913E-2</v>
      </c>
    </row>
    <row r="262" spans="2:6">
      <c r="B262">
        <v>30</v>
      </c>
      <c r="C262" s="25">
        <v>39128</v>
      </c>
      <c r="D262" s="6">
        <v>-8.7000000000000001E-4</v>
      </c>
      <c r="E262" s="6">
        <v>-1.14E-2</v>
      </c>
      <c r="F262" s="6">
        <v>3.585E-2</v>
      </c>
    </row>
    <row r="263" spans="2:6">
      <c r="C263" t="s">
        <v>78</v>
      </c>
      <c r="D263" s="15">
        <f>STDEV(D233:D262)</f>
        <v>1.4324859366223077E-2</v>
      </c>
      <c r="E263" s="15">
        <f t="shared" ref="E263:F263" si="2">STDEV(E233:E262)</f>
        <v>1.7576378545042227E-2</v>
      </c>
      <c r="F263" s="15">
        <f t="shared" si="2"/>
        <v>2.2932283996809927E-2</v>
      </c>
    </row>
    <row r="264" spans="2:6">
      <c r="C264" t="s">
        <v>79</v>
      </c>
      <c r="D264" s="15">
        <f>D263^2</f>
        <v>2.0520159586206901E-4</v>
      </c>
      <c r="E264">
        <f t="shared" ref="E264:F264" si="3">E263^2</f>
        <v>3.089290827586207E-4</v>
      </c>
      <c r="F264">
        <f t="shared" si="3"/>
        <v>5.2588964931034473E-4</v>
      </c>
    </row>
    <row r="266" spans="2:6">
      <c r="B266" t="s">
        <v>129</v>
      </c>
      <c r="C266">
        <f>FINV(0.05,29,29)</f>
        <v>1.8608114343970295</v>
      </c>
    </row>
    <row r="267" spans="2:6">
      <c r="E267" s="2" t="s">
        <v>76</v>
      </c>
      <c r="F267" s="2" t="s">
        <v>77</v>
      </c>
    </row>
    <row r="268" spans="2:6">
      <c r="D268" t="s">
        <v>5</v>
      </c>
      <c r="E268" s="12">
        <f>E264/D264</f>
        <v>1.5054906442651377</v>
      </c>
      <c r="F268" s="12">
        <f>F264/D264</f>
        <v>2.5627951239903299</v>
      </c>
    </row>
    <row r="270" spans="2:6">
      <c r="B270" t="s">
        <v>130</v>
      </c>
      <c r="D270" t="s">
        <v>122</v>
      </c>
    </row>
    <row r="271" spans="2:6">
      <c r="D271" t="s">
        <v>131</v>
      </c>
    </row>
    <row r="272" spans="2:6">
      <c r="D272" t="s">
        <v>132</v>
      </c>
    </row>
    <row r="274" spans="2:4">
      <c r="B274" t="s">
        <v>134</v>
      </c>
      <c r="D274" t="s">
        <v>133</v>
      </c>
    </row>
    <row r="275" spans="2:4">
      <c r="D275" t="s">
        <v>131</v>
      </c>
    </row>
    <row r="276" spans="2:4">
      <c r="D276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opLeftCell="A15" zoomScaleNormal="100" workbookViewId="0">
      <selection sqref="A1:F33"/>
    </sheetView>
  </sheetViews>
  <sheetFormatPr defaultRowHeight="15"/>
  <cols>
    <col min="2" max="2" width="3" bestFit="1" customWidth="1"/>
    <col min="3" max="3" width="10.7109375" bestFit="1" customWidth="1"/>
    <col min="4" max="6" width="11.85546875" customWidth="1"/>
  </cols>
  <sheetData>
    <row r="1" spans="2:6">
      <c r="D1" t="s">
        <v>75</v>
      </c>
      <c r="E1" t="s">
        <v>76</v>
      </c>
      <c r="F1" t="s">
        <v>77</v>
      </c>
    </row>
    <row r="2" spans="2:6">
      <c r="B2">
        <v>1</v>
      </c>
      <c r="C2" s="14">
        <v>39085</v>
      </c>
      <c r="D2" s="6">
        <v>-2.0650000000000002E-2</v>
      </c>
      <c r="E2" s="6">
        <v>-3.4689999999999999E-2</v>
      </c>
      <c r="F2" s="6">
        <v>3.814E-2</v>
      </c>
    </row>
    <row r="3" spans="2:6">
      <c r="B3">
        <v>2</v>
      </c>
      <c r="C3" s="14">
        <v>39086</v>
      </c>
      <c r="D3" s="6">
        <v>-9.58E-3</v>
      </c>
      <c r="E3" s="6">
        <v>-2.1559999999999999E-2</v>
      </c>
      <c r="F3" s="6">
        <v>0</v>
      </c>
    </row>
    <row r="4" spans="2:6">
      <c r="B4">
        <v>3</v>
      </c>
      <c r="C4" s="14">
        <v>39087</v>
      </c>
      <c r="D4" s="6">
        <v>-4.0300000000000002E-2</v>
      </c>
      <c r="E4" s="6">
        <v>-3.0640000000000001E-2</v>
      </c>
      <c r="F4" s="6">
        <v>-2.2450000000000001E-2</v>
      </c>
    </row>
    <row r="5" spans="2:6">
      <c r="B5">
        <v>4</v>
      </c>
      <c r="C5" s="14">
        <v>39090</v>
      </c>
      <c r="D5" s="6">
        <v>1.3820000000000001E-2</v>
      </c>
      <c r="E5" s="6">
        <v>8.6599999999999993E-3</v>
      </c>
      <c r="F5" s="6">
        <v>-1.8790000000000001E-2</v>
      </c>
    </row>
    <row r="6" spans="2:6">
      <c r="B6">
        <v>5</v>
      </c>
      <c r="C6" s="14">
        <v>39091</v>
      </c>
      <c r="D6" s="6">
        <v>-1.9220000000000001E-2</v>
      </c>
      <c r="E6" s="6">
        <v>-2.2970000000000001E-2</v>
      </c>
      <c r="F6" s="6">
        <v>-2.8719999999999999E-2</v>
      </c>
    </row>
    <row r="7" spans="2:6">
      <c r="B7">
        <v>6</v>
      </c>
      <c r="C7" s="14">
        <v>39092</v>
      </c>
      <c r="D7" s="6">
        <v>7.8300000000000002E-3</v>
      </c>
      <c r="E7" s="6">
        <v>-5.9300000000000004E-3</v>
      </c>
      <c r="F7" s="6">
        <v>1.8620000000000001E-2</v>
      </c>
    </row>
    <row r="8" spans="2:6">
      <c r="B8">
        <v>7</v>
      </c>
      <c r="C8" s="14">
        <v>39093</v>
      </c>
      <c r="D8" s="6">
        <v>7.9100000000000004E-3</v>
      </c>
      <c r="E8" s="6">
        <v>-8.8000000000000003E-4</v>
      </c>
      <c r="F8" s="6">
        <v>0</v>
      </c>
    </row>
    <row r="9" spans="2:6">
      <c r="B9">
        <v>8</v>
      </c>
      <c r="C9" s="14">
        <v>39094</v>
      </c>
      <c r="D9" s="6">
        <v>9.9399999999999992E-3</v>
      </c>
      <c r="E9" s="6">
        <v>-1.33E-3</v>
      </c>
      <c r="F9" s="6">
        <v>-1.0749999999999999E-2</v>
      </c>
    </row>
    <row r="10" spans="2:6">
      <c r="B10">
        <v>9</v>
      </c>
      <c r="C10" s="14">
        <v>39097</v>
      </c>
      <c r="D10" s="6">
        <v>-4.0600000000000002E-3</v>
      </c>
      <c r="E10" s="6">
        <v>-5.7600000000000004E-3</v>
      </c>
      <c r="F10" s="6">
        <v>0</v>
      </c>
    </row>
    <row r="11" spans="2:6">
      <c r="B11">
        <v>10</v>
      </c>
      <c r="C11" s="14">
        <v>39098</v>
      </c>
      <c r="D11" s="6">
        <v>-6.8700000000000002E-3</v>
      </c>
      <c r="E11" s="6">
        <v>-1.537E-2</v>
      </c>
      <c r="F11" s="6">
        <v>0</v>
      </c>
    </row>
    <row r="12" spans="2:6">
      <c r="B12">
        <v>11</v>
      </c>
      <c r="C12" s="14">
        <v>39099</v>
      </c>
      <c r="D12" s="6">
        <v>2.5999999999999999E-3</v>
      </c>
      <c r="E12" s="6">
        <v>-3.1700000000000001E-3</v>
      </c>
      <c r="F12" s="6">
        <v>3.0429999999999999E-2</v>
      </c>
    </row>
    <row r="13" spans="2:6">
      <c r="B13">
        <v>12</v>
      </c>
      <c r="C13" s="14">
        <v>39100</v>
      </c>
      <c r="D13" s="6">
        <v>-6.0400000000000002E-3</v>
      </c>
      <c r="E13" s="6">
        <v>-1.6109999999999999E-2</v>
      </c>
      <c r="F13" s="6">
        <v>4.2189999999999998E-2</v>
      </c>
    </row>
    <row r="14" spans="2:6">
      <c r="B14">
        <v>13</v>
      </c>
      <c r="C14" s="14">
        <v>39101</v>
      </c>
      <c r="D14" s="6">
        <v>2.2370000000000001E-2</v>
      </c>
      <c r="E14" s="6">
        <v>4.2209999999999998E-2</v>
      </c>
      <c r="F14" s="6">
        <v>-2.8340000000000001E-2</v>
      </c>
    </row>
    <row r="15" spans="2:6">
      <c r="B15">
        <v>14</v>
      </c>
      <c r="C15" s="14">
        <v>39104</v>
      </c>
      <c r="D15" s="6">
        <v>2.8999999999999998E-3</v>
      </c>
      <c r="E15" s="6">
        <v>1.5499999999999999E-3</v>
      </c>
      <c r="F15" s="6">
        <v>-2.104E-2</v>
      </c>
    </row>
    <row r="16" spans="2:6">
      <c r="B16">
        <v>15</v>
      </c>
      <c r="C16" s="14">
        <v>39105</v>
      </c>
      <c r="D16" s="6">
        <v>1.4330000000000001E-2</v>
      </c>
      <c r="E16" s="6">
        <v>3.2039999999999999E-2</v>
      </c>
      <c r="F16" s="6">
        <v>2.1489999999999999E-2</v>
      </c>
    </row>
    <row r="17" spans="2:6">
      <c r="B17">
        <v>16</v>
      </c>
      <c r="C17" s="14">
        <v>39106</v>
      </c>
      <c r="D17" s="6">
        <v>1.1520000000000001E-2</v>
      </c>
      <c r="E17" s="6">
        <v>8.5699999999999995E-3</v>
      </c>
      <c r="F17" s="6">
        <v>0</v>
      </c>
    </row>
    <row r="18" spans="2:6">
      <c r="B18">
        <v>17</v>
      </c>
      <c r="C18" s="14">
        <v>39108</v>
      </c>
      <c r="D18" s="6">
        <v>-6.13E-3</v>
      </c>
      <c r="E18" s="6">
        <v>-1.274E-2</v>
      </c>
      <c r="F18" s="6">
        <v>-2.708E-2</v>
      </c>
    </row>
    <row r="19" spans="2:6">
      <c r="B19">
        <v>18</v>
      </c>
      <c r="C19" s="14">
        <v>39112</v>
      </c>
      <c r="D19" s="6">
        <v>-8.2900000000000005E-3</v>
      </c>
      <c r="E19" s="6">
        <v>-4.0899999999999999E-3</v>
      </c>
      <c r="F19" s="6">
        <v>1.7129999999999999E-2</v>
      </c>
    </row>
    <row r="20" spans="2:6">
      <c r="B20">
        <v>19</v>
      </c>
      <c r="C20" s="14">
        <v>39113</v>
      </c>
      <c r="D20" s="6">
        <v>1.355E-2</v>
      </c>
      <c r="E20" s="6">
        <v>1.209E-2</v>
      </c>
      <c r="F20" s="6">
        <v>2.947E-2</v>
      </c>
    </row>
    <row r="21" spans="2:6">
      <c r="B21">
        <v>20</v>
      </c>
      <c r="C21" s="14">
        <v>39114</v>
      </c>
      <c r="D21" s="6">
        <v>3.8999999999999998E-3</v>
      </c>
      <c r="E21" s="6">
        <v>-2.7699999999999999E-3</v>
      </c>
      <c r="F21" s="6">
        <v>6.13E-3</v>
      </c>
    </row>
    <row r="22" spans="2:6">
      <c r="B22">
        <v>21</v>
      </c>
      <c r="C22" s="14">
        <v>39115</v>
      </c>
      <c r="D22" s="6">
        <v>4.0600000000000002E-3</v>
      </c>
      <c r="E22" s="6">
        <v>1.1979999999999999E-2</v>
      </c>
      <c r="F22" s="6">
        <v>-8.3300000000000006E-3</v>
      </c>
    </row>
    <row r="23" spans="2:6">
      <c r="B23">
        <v>22</v>
      </c>
      <c r="C23" s="14">
        <v>39118</v>
      </c>
      <c r="D23" s="6">
        <v>6.4200000000000004E-3</v>
      </c>
      <c r="E23" s="6">
        <v>-6.3400000000000001E-3</v>
      </c>
      <c r="F23" s="6">
        <v>-5.94E-3</v>
      </c>
    </row>
    <row r="24" spans="2:6">
      <c r="B24">
        <v>23</v>
      </c>
      <c r="C24" s="14">
        <v>39119</v>
      </c>
      <c r="D24" s="6">
        <v>1.4400000000000001E-3</v>
      </c>
      <c r="E24" s="6">
        <v>-1.5740000000000001E-2</v>
      </c>
      <c r="F24" s="6">
        <v>0</v>
      </c>
    </row>
    <row r="25" spans="2:6">
      <c r="B25">
        <v>24</v>
      </c>
      <c r="C25" s="14">
        <v>39120</v>
      </c>
      <c r="D25" s="6">
        <v>-1.685E-2</v>
      </c>
      <c r="E25" s="6">
        <v>-2.9180000000000001E-2</v>
      </c>
      <c r="F25" s="6">
        <v>0.04</v>
      </c>
    </row>
    <row r="26" spans="2:6">
      <c r="B26">
        <v>25</v>
      </c>
      <c r="C26" s="14">
        <v>39121</v>
      </c>
      <c r="D26" s="6">
        <v>6.8199999999999997E-3</v>
      </c>
      <c r="E26" s="6">
        <v>1.536E-2</v>
      </c>
      <c r="F26" s="6">
        <v>2.102E-2</v>
      </c>
    </row>
    <row r="27" spans="2:6">
      <c r="B27">
        <v>26</v>
      </c>
      <c r="C27" s="14">
        <v>39122</v>
      </c>
      <c r="D27" s="6">
        <v>-1.3520000000000001E-2</v>
      </c>
      <c r="E27" s="6">
        <v>-1.754E-2</v>
      </c>
      <c r="F27" s="6">
        <v>0</v>
      </c>
    </row>
    <row r="28" spans="2:6">
      <c r="B28">
        <v>27</v>
      </c>
      <c r="C28" s="14">
        <v>39125</v>
      </c>
      <c r="D28" s="6">
        <v>-7.9000000000000008E-3</v>
      </c>
      <c r="E28" s="6">
        <v>-1.2279999999999999E-2</v>
      </c>
      <c r="F28" s="6">
        <v>-3.0099999999999998E-2</v>
      </c>
    </row>
    <row r="29" spans="2:6">
      <c r="B29">
        <v>28</v>
      </c>
      <c r="C29" s="14">
        <v>39126</v>
      </c>
      <c r="D29" s="6">
        <v>2.8750000000000001E-2</v>
      </c>
      <c r="E29" s="6">
        <v>1.831E-2</v>
      </c>
      <c r="F29" s="6">
        <v>3.1029999999999999E-2</v>
      </c>
    </row>
    <row r="30" spans="2:6">
      <c r="B30">
        <v>29</v>
      </c>
      <c r="C30" s="14">
        <v>39127</v>
      </c>
      <c r="D30" s="6">
        <v>1.7659999999999999E-2</v>
      </c>
      <c r="E30" s="6">
        <v>-6.8799999999999998E-3</v>
      </c>
      <c r="F30" s="6">
        <v>2.913E-2</v>
      </c>
    </row>
    <row r="31" spans="2:6">
      <c r="B31">
        <v>30</v>
      </c>
      <c r="C31" s="14">
        <v>39128</v>
      </c>
      <c r="D31" s="6">
        <v>-8.7000000000000001E-4</v>
      </c>
      <c r="E31" s="6">
        <v>-1.14E-2</v>
      </c>
      <c r="F31" s="6">
        <v>3.585E-2</v>
      </c>
    </row>
    <row r="32" spans="2:6">
      <c r="C32" t="s">
        <v>78</v>
      </c>
      <c r="D32" s="15">
        <f>STDEV(D2:D31)</f>
        <v>1.4324859366223077E-2</v>
      </c>
      <c r="E32" s="15">
        <f t="shared" ref="E32:F32" si="0">STDEV(E2:E31)</f>
        <v>1.7576378545042227E-2</v>
      </c>
      <c r="F32" s="15">
        <f t="shared" si="0"/>
        <v>2.2932283996809927E-2</v>
      </c>
    </row>
    <row r="33" spans="3:6">
      <c r="C33" t="s">
        <v>79</v>
      </c>
      <c r="D33" s="15">
        <f>D32^2</f>
        <v>2.0520159586206901E-4</v>
      </c>
      <c r="E33">
        <f t="shared" ref="E33:F33" si="1">E32^2</f>
        <v>3.089290827586207E-4</v>
      </c>
      <c r="F33">
        <f t="shared" si="1"/>
        <v>5.2588964931034473E-4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6:L20"/>
  <sheetViews>
    <sheetView zoomScale="110" zoomScaleNormal="110" workbookViewId="0">
      <selection activeCell="K16" sqref="K16"/>
    </sheetView>
  </sheetViews>
  <sheetFormatPr defaultRowHeight="15"/>
  <cols>
    <col min="10" max="10" width="39.5703125" bestFit="1" customWidth="1"/>
    <col min="11" max="12" width="12.28515625" bestFit="1" customWidth="1"/>
  </cols>
  <sheetData>
    <row r="6" spans="3:12">
      <c r="C6" s="2" t="s">
        <v>6</v>
      </c>
      <c r="D6" s="2" t="s">
        <v>7</v>
      </c>
      <c r="E6" s="2" t="s">
        <v>8</v>
      </c>
    </row>
    <row r="7" spans="3:12">
      <c r="C7">
        <v>1.65</v>
      </c>
      <c r="D7">
        <v>1.48</v>
      </c>
      <c r="E7" s="5">
        <f>C7-D7</f>
        <v>0.16999999999999993</v>
      </c>
      <c r="G7" t="s">
        <v>80</v>
      </c>
      <c r="H7" s="6">
        <f>AVERAGE(E7:E18)</f>
        <v>1.4166666666666586E-2</v>
      </c>
      <c r="J7" t="s">
        <v>12</v>
      </c>
    </row>
    <row r="8" spans="3:12" ht="15.75" thickBot="1">
      <c r="C8">
        <v>1.63</v>
      </c>
      <c r="D8">
        <v>1.59</v>
      </c>
      <c r="E8" s="5">
        <f t="shared" ref="E8:E18" si="0">C8-D8</f>
        <v>3.9999999999999813E-2</v>
      </c>
      <c r="G8" t="s">
        <v>81</v>
      </c>
      <c r="H8" s="6">
        <f>STDEV(E7:E18)</f>
        <v>6.052172162024793E-2</v>
      </c>
    </row>
    <row r="9" spans="3:12">
      <c r="C9">
        <v>1.55</v>
      </c>
      <c r="D9">
        <v>1.55</v>
      </c>
      <c r="E9" s="5">
        <f t="shared" si="0"/>
        <v>0</v>
      </c>
      <c r="J9" s="9"/>
      <c r="K9" s="9" t="s">
        <v>6</v>
      </c>
      <c r="L9" s="9" t="s">
        <v>7</v>
      </c>
    </row>
    <row r="10" spans="3:12">
      <c r="C10">
        <v>1.68</v>
      </c>
      <c r="D10">
        <v>1.65</v>
      </c>
      <c r="E10" s="5">
        <f t="shared" si="0"/>
        <v>3.0000000000000027E-2</v>
      </c>
      <c r="J10" s="7" t="s">
        <v>13</v>
      </c>
      <c r="K10" s="7">
        <v>1.6424999999999998</v>
      </c>
      <c r="L10" s="7">
        <v>1.628333333333333</v>
      </c>
    </row>
    <row r="11" spans="3:12">
      <c r="C11">
        <v>1.63</v>
      </c>
      <c r="D11">
        <v>1.61</v>
      </c>
      <c r="E11" s="5">
        <f t="shared" si="0"/>
        <v>1.9999999999999796E-2</v>
      </c>
      <c r="G11" t="s">
        <v>82</v>
      </c>
      <c r="H11">
        <f>H7/(H8/SQRT(12))</f>
        <v>0.81086214283599678</v>
      </c>
      <c r="J11" s="7" t="s">
        <v>14</v>
      </c>
      <c r="K11" s="7">
        <v>2.1477272727281616E-3</v>
      </c>
      <c r="L11" s="7">
        <v>5.7242424242438328E-3</v>
      </c>
    </row>
    <row r="12" spans="3:12">
      <c r="C12">
        <v>1.65</v>
      </c>
      <c r="D12">
        <v>1.69</v>
      </c>
      <c r="E12" s="5">
        <f t="shared" si="0"/>
        <v>-4.0000000000000036E-2</v>
      </c>
      <c r="J12" s="7" t="s">
        <v>15</v>
      </c>
      <c r="K12" s="7">
        <v>12</v>
      </c>
      <c r="L12" s="7">
        <v>12</v>
      </c>
    </row>
    <row r="13" spans="3:12">
      <c r="C13">
        <v>1.73</v>
      </c>
      <c r="D13">
        <v>1.72</v>
      </c>
      <c r="E13" s="5">
        <f t="shared" si="0"/>
        <v>1.0000000000000009E-2</v>
      </c>
      <c r="J13" s="7" t="s">
        <v>16</v>
      </c>
      <c r="K13" s="7">
        <v>0.60021899476906071</v>
      </c>
      <c r="L13" s="7"/>
    </row>
    <row r="14" spans="3:12">
      <c r="C14">
        <v>1.6</v>
      </c>
      <c r="D14">
        <v>1.61</v>
      </c>
      <c r="E14" s="5">
        <f t="shared" si="0"/>
        <v>-1.0000000000000009E-2</v>
      </c>
      <c r="J14" s="7" t="s">
        <v>17</v>
      </c>
      <c r="K14" s="7">
        <v>0</v>
      </c>
      <c r="L14" s="7"/>
    </row>
    <row r="15" spans="3:12">
      <c r="C15">
        <v>1.63</v>
      </c>
      <c r="D15">
        <v>1.7</v>
      </c>
      <c r="E15" s="5">
        <f t="shared" si="0"/>
        <v>-7.0000000000000062E-2</v>
      </c>
      <c r="J15" s="7" t="s">
        <v>18</v>
      </c>
      <c r="K15" s="7">
        <v>11</v>
      </c>
      <c r="L15" s="7"/>
    </row>
    <row r="16" spans="3:12">
      <c r="C16">
        <v>1.63</v>
      </c>
      <c r="D16">
        <v>1.62</v>
      </c>
      <c r="E16" s="5">
        <f t="shared" si="0"/>
        <v>9.9999999999997868E-3</v>
      </c>
      <c r="J16" s="7" t="s">
        <v>19</v>
      </c>
      <c r="K16" s="7">
        <v>0.81086214283599678</v>
      </c>
      <c r="L16" s="7"/>
    </row>
    <row r="17" spans="3:12">
      <c r="C17">
        <v>1.63</v>
      </c>
      <c r="D17">
        <v>1.58</v>
      </c>
      <c r="E17" s="5">
        <f t="shared" si="0"/>
        <v>4.9999999999999822E-2</v>
      </c>
      <c r="J17" s="7" t="s">
        <v>20</v>
      </c>
      <c r="K17" s="7">
        <v>0.21731915285228715</v>
      </c>
      <c r="L17" s="7"/>
    </row>
    <row r="18" spans="3:12">
      <c r="C18">
        <v>1.7</v>
      </c>
      <c r="D18">
        <v>1.74</v>
      </c>
      <c r="E18" s="5">
        <f t="shared" si="0"/>
        <v>-4.0000000000000036E-2</v>
      </c>
      <c r="J18" s="7" t="s">
        <v>21</v>
      </c>
      <c r="K18" s="7">
        <v>1.7958848142321888</v>
      </c>
      <c r="L18" s="7"/>
    </row>
    <row r="19" spans="3:12">
      <c r="J19" s="7" t="s">
        <v>22</v>
      </c>
      <c r="K19" s="7">
        <v>0.43463830570457429</v>
      </c>
      <c r="L19" s="7"/>
    </row>
    <row r="20" spans="3:12" ht="15.75" thickBot="1">
      <c r="J20" s="8" t="s">
        <v>23</v>
      </c>
      <c r="K20" s="8">
        <v>2.2009851587218421</v>
      </c>
      <c r="L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2012-03-26T02:07:34Z</dcterms:modified>
</cp:coreProperties>
</file>