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56" windowHeight="7080" activeTab="0"/>
  </bookViews>
  <sheets>
    <sheet name="Respostas" sheetId="1" r:id="rId1"/>
    <sheet name="Cap01_Corrar_etal_2007a" sheetId="2" r:id="rId2"/>
  </sheets>
  <definedNames>
    <definedName name="_xlnm.Print_Area" localSheetId="1">'Cap01_Corrar_etal_2007a'!$A$1:$O$101</definedName>
    <definedName name="base">'Cap01_Corrar_etal_2007a'!$A$2:$J$101</definedName>
  </definedNames>
  <calcPr fullCalcOnLoad="1"/>
</workbook>
</file>

<file path=xl/sharedStrings.xml><?xml version="1.0" encoding="utf-8"?>
<sst xmlns="http://schemas.openxmlformats.org/spreadsheetml/2006/main" count="148" uniqueCount="91">
  <si>
    <t>CAP</t>
  </si>
  <si>
    <t>TAM</t>
  </si>
  <si>
    <t>PL</t>
  </si>
  <si>
    <t>AC</t>
  </si>
  <si>
    <t>PC</t>
  </si>
  <si>
    <t>AP</t>
  </si>
  <si>
    <t>ARLP</t>
  </si>
  <si>
    <t>PELP</t>
  </si>
  <si>
    <t>VLL</t>
  </si>
  <si>
    <t>Tipo de SA</t>
  </si>
  <si>
    <t>0: Capital Abetro</t>
  </si>
  <si>
    <t>1: Capital Fechado</t>
  </si>
  <si>
    <t>Tamanho:</t>
  </si>
  <si>
    <t>1: Pequena</t>
  </si>
  <si>
    <t>2: Média</t>
  </si>
  <si>
    <t>3: Grande</t>
  </si>
  <si>
    <t>Patrimônio Líquido</t>
  </si>
  <si>
    <t>Ativo Circulante</t>
  </si>
  <si>
    <t>Passivo Circulante</t>
  </si>
  <si>
    <t>Ativo Permanente</t>
  </si>
  <si>
    <t>Ativo R. L. P.</t>
  </si>
  <si>
    <t>Passivo E. L. P.</t>
  </si>
  <si>
    <t>Lucro Líquido em Porcentagem</t>
  </si>
  <si>
    <t>i</t>
  </si>
  <si>
    <t>Média</t>
  </si>
  <si>
    <t>Desv Pad</t>
  </si>
  <si>
    <t>C =</t>
  </si>
  <si>
    <t>B =</t>
  </si>
  <si>
    <t>A =</t>
  </si>
  <si>
    <t>C1 =</t>
  </si>
  <si>
    <t>C2 =</t>
  </si>
  <si>
    <t>C4 =</t>
  </si>
  <si>
    <t>C5 =</t>
  </si>
  <si>
    <t>C3 =</t>
  </si>
  <si>
    <t>C6 =</t>
  </si>
  <si>
    <t>C7 =</t>
  </si>
  <si>
    <t>i =</t>
  </si>
  <si>
    <t>j =</t>
  </si>
  <si>
    <t>Empresa</t>
  </si>
  <si>
    <t>Estatísticas Descritivas</t>
  </si>
  <si>
    <t>Desvio Padrão</t>
  </si>
  <si>
    <t>26.c</t>
  </si>
  <si>
    <t>t_teste =</t>
  </si>
  <si>
    <t>26.a</t>
  </si>
  <si>
    <t>26.b</t>
  </si>
  <si>
    <t>proporção</t>
  </si>
  <si>
    <t>Afirm. Orig.</t>
  </si>
  <si>
    <t>Oposto</t>
  </si>
  <si>
    <t>p &gt; 0,5</t>
  </si>
  <si>
    <r>
      <t xml:space="preserve">p </t>
    </r>
    <r>
      <rPr>
        <sz val="8"/>
        <rFont val="Calibri"/>
        <family val="2"/>
      </rPr>
      <t>≤ 0,5</t>
    </r>
  </si>
  <si>
    <t>Teste unilateral à direita</t>
  </si>
  <si>
    <r>
      <rPr>
        <sz val="8"/>
        <rFont val="Calibri"/>
        <family val="2"/>
      </rPr>
      <t>α</t>
    </r>
    <r>
      <rPr>
        <sz val="10.4"/>
        <rFont val="Calibri"/>
        <family val="2"/>
      </rPr>
      <t xml:space="preserve"> =</t>
    </r>
    <r>
      <rPr>
        <sz val="8"/>
        <rFont val="Calibri"/>
        <family val="2"/>
      </rPr>
      <t xml:space="preserve"> 0,05</t>
    </r>
  </si>
  <si>
    <t>Valor Crítico:</t>
  </si>
  <si>
    <t xml:space="preserve">Estatística teste:     z_teste = </t>
  </si>
  <si>
    <t xml:space="preserve">H0: p = </t>
  </si>
  <si>
    <t xml:space="preserve">H1: p &gt; </t>
  </si>
  <si>
    <t>Proporção amostral</t>
  </si>
  <si>
    <t>Com base na comparação da estatística teste com o valor crítico:</t>
  </si>
  <si>
    <t>Conclusão:</t>
  </si>
  <si>
    <t>Teste de proporção: utiliza distribuição normal (z)</t>
  </si>
  <si>
    <t>a maioria é composta por empresas de capital fechado.</t>
  </si>
  <si>
    <r>
      <t xml:space="preserve">H0: </t>
    </r>
    <r>
      <rPr>
        <sz val="8"/>
        <rFont val="Arial"/>
        <family val="2"/>
      </rPr>
      <t>μ</t>
    </r>
    <r>
      <rPr>
        <sz val="8"/>
        <rFont val="Calibri"/>
        <family val="2"/>
      </rPr>
      <t xml:space="preserve"> = </t>
    </r>
  </si>
  <si>
    <t>Teste bilateral</t>
  </si>
  <si>
    <t>Valores Críticos:</t>
  </si>
  <si>
    <r>
      <t xml:space="preserve">H1: </t>
    </r>
    <r>
      <rPr>
        <sz val="8"/>
        <rFont val="Arial"/>
        <family val="2"/>
      </rPr>
      <t>μ</t>
    </r>
    <r>
      <rPr>
        <sz val="8"/>
        <rFont val="Calibri"/>
        <family val="2"/>
      </rPr>
      <t xml:space="preserve"> </t>
    </r>
    <r>
      <rPr>
        <sz val="8"/>
        <rFont val="Calibri"/>
        <family val="2"/>
      </rPr>
      <t>≠</t>
    </r>
    <r>
      <rPr>
        <sz val="8"/>
        <rFont val="Calibri"/>
        <family val="2"/>
      </rPr>
      <t xml:space="preserve"> </t>
    </r>
  </si>
  <si>
    <r>
      <rPr>
        <sz val="8"/>
        <rFont val="Arial"/>
        <family val="2"/>
      </rPr>
      <t>μ</t>
    </r>
    <r>
      <rPr>
        <sz val="8"/>
        <rFont val="Calibri"/>
        <family val="2"/>
      </rPr>
      <t xml:space="preserve"> = 53300</t>
    </r>
  </si>
  <si>
    <r>
      <rPr>
        <sz val="8"/>
        <rFont val="Arial"/>
        <family val="2"/>
      </rPr>
      <t>μ</t>
    </r>
    <r>
      <rPr>
        <sz val="8"/>
        <rFont val="Calibri"/>
        <family val="2"/>
      </rPr>
      <t xml:space="preserve"> </t>
    </r>
    <r>
      <rPr>
        <sz val="8"/>
        <rFont val="Calibri"/>
        <family val="2"/>
      </rPr>
      <t>≠ 53300</t>
    </r>
  </si>
  <si>
    <t>Desvio Padrão conhecido:</t>
  </si>
  <si>
    <t>Teste de média com desvio padrão da população conhecido: utiliza distribuição normal (z)</t>
  </si>
  <si>
    <t>Média amostral</t>
  </si>
  <si>
    <t>26.d</t>
  </si>
  <si>
    <t>a média do Passivo Circulante é igual a 53.300,00.</t>
  </si>
  <si>
    <t>a média do Ativo Circulante é igual a 53.300,00.</t>
  </si>
  <si>
    <t>Desvio Padrão desconhecido.</t>
  </si>
  <si>
    <t>Desvio pardrão da amostra</t>
  </si>
  <si>
    <t>Teste de média com desvio padrão da população desconhecido: utiliza distribuiçãot-Student</t>
  </si>
  <si>
    <t>O grau de liberdade é:</t>
  </si>
  <si>
    <t>gl = n-1 = 15 - 1 =</t>
  </si>
  <si>
    <t xml:space="preserve">Estatística teste:     t_teste = </t>
  </si>
  <si>
    <t>26.e</t>
  </si>
  <si>
    <t>26.f</t>
  </si>
  <si>
    <r>
      <rPr>
        <sz val="8"/>
        <rFont val="Calibri"/>
        <family val="2"/>
      </rPr>
      <t>σ</t>
    </r>
    <r>
      <rPr>
        <sz val="8"/>
        <rFont val="Calibri"/>
        <family val="2"/>
      </rPr>
      <t xml:space="preserve"> &lt; 10000</t>
    </r>
  </si>
  <si>
    <r>
      <t xml:space="preserve">H0: </t>
    </r>
    <r>
      <rPr>
        <sz val="8"/>
        <rFont val="Calibri"/>
        <family val="2"/>
      </rPr>
      <t>σ</t>
    </r>
    <r>
      <rPr>
        <sz val="8"/>
        <rFont val="Calibri"/>
        <family val="2"/>
      </rPr>
      <t xml:space="preserve"> = </t>
    </r>
  </si>
  <si>
    <r>
      <t xml:space="preserve">H1: </t>
    </r>
    <r>
      <rPr>
        <sz val="8"/>
        <rFont val="Calibri"/>
        <family val="2"/>
      </rPr>
      <t>σ</t>
    </r>
    <r>
      <rPr>
        <sz val="8"/>
        <rFont val="Calibri"/>
        <family val="2"/>
      </rPr>
      <t xml:space="preserve"> &lt; </t>
    </r>
  </si>
  <si>
    <t>Teste unilateral à esquerda</t>
  </si>
  <si>
    <t>Teste de desvio padrão: utiliza distribuição qui-quadrado</t>
  </si>
  <si>
    <r>
      <t xml:space="preserve">Estatística teste:     </t>
    </r>
    <r>
      <rPr>
        <sz val="8"/>
        <rFont val="Calibri"/>
        <family val="2"/>
      </rPr>
      <t>χ</t>
    </r>
    <r>
      <rPr>
        <vertAlign val="superscript"/>
        <sz val="10.4"/>
        <rFont val="Calibri"/>
        <family val="2"/>
      </rPr>
      <t>2</t>
    </r>
    <r>
      <rPr>
        <sz val="8"/>
        <rFont val="Calibri"/>
        <family val="2"/>
      </rPr>
      <t xml:space="preserve">_teste = </t>
    </r>
  </si>
  <si>
    <t>Desvio padrão amostral</t>
  </si>
  <si>
    <t>o desvio padrão do Patrimônio Líquido é menor que 10.000</t>
  </si>
  <si>
    <r>
      <rPr>
        <sz val="8"/>
        <rFont val="Calibri"/>
        <family val="2"/>
      </rPr>
      <t>σ</t>
    </r>
    <r>
      <rPr>
        <sz val="8"/>
        <rFont val="Calibri"/>
        <family val="2"/>
      </rPr>
      <t xml:space="preserve"> </t>
    </r>
    <r>
      <rPr>
        <sz val="8"/>
        <rFont val="Calibri"/>
        <family val="2"/>
      </rPr>
      <t>≥</t>
    </r>
    <r>
      <rPr>
        <sz val="8"/>
        <rFont val="Calibri"/>
        <family val="2"/>
      </rPr>
      <t xml:space="preserve"> 10000</t>
    </r>
  </si>
  <si>
    <t>Gabarito referente aos itens do exercício 26 da lista 03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</si>
</sst>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d\-mmm\-yyyy"/>
    <numFmt numFmtId="179" formatCode="#.0000"/>
    <numFmt numFmtId="180" formatCode="0.0"/>
    <numFmt numFmtId="181" formatCode="0.000"/>
    <numFmt numFmtId="182" formatCode="0.0000"/>
    <numFmt numFmtId="183" formatCode="0.00000"/>
    <numFmt numFmtId="184" formatCode="0.00000000"/>
    <numFmt numFmtId="185" formatCode="0.0000000"/>
    <numFmt numFmtId="186" formatCode="0.000000"/>
    <numFmt numFmtId="187" formatCode="0.0000000000"/>
    <numFmt numFmtId="188" formatCode="0.000000000"/>
  </numFmts>
  <fonts count="47">
    <font>
      <sz val="8"/>
      <name val="Courier"/>
      <family val="0"/>
    </font>
    <font>
      <sz val="10"/>
      <name val="Arial"/>
      <family val="0"/>
    </font>
    <font>
      <b/>
      <sz val="8"/>
      <name val="Courier"/>
      <family val="3"/>
    </font>
    <font>
      <sz val="8"/>
      <color indexed="9"/>
      <name val="Courier"/>
      <family val="3"/>
    </font>
    <font>
      <sz val="10"/>
      <name val="Calibri"/>
      <family val="2"/>
    </font>
    <font>
      <sz val="8"/>
      <name val="Calibri"/>
      <family val="2"/>
    </font>
    <font>
      <sz val="10.4"/>
      <name val="Calibri"/>
      <family val="2"/>
    </font>
    <font>
      <sz val="8"/>
      <name val="Arial"/>
      <family val="2"/>
    </font>
    <font>
      <vertAlign val="superscript"/>
      <sz val="10.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10"/>
      <name val="Courier"/>
      <family val="3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Courier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>
      <alignment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 applyProtection="1">
      <alignment horizontal="right"/>
      <protection locked="0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 applyProtection="1">
      <alignment horizontal="right"/>
      <protection locked="0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1" fontId="3" fillId="0" borderId="0" xfId="0" applyNumberFormat="1" applyFont="1" applyAlignment="1">
      <alignment/>
    </xf>
    <xf numFmtId="182" fontId="3" fillId="0" borderId="0" xfId="0" applyNumberFormat="1" applyFont="1" applyAlignment="1">
      <alignment/>
    </xf>
    <xf numFmtId="0" fontId="3" fillId="0" borderId="0" xfId="0" applyFont="1" applyAlignment="1">
      <alignment/>
    </xf>
    <xf numFmtId="180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6" fillId="0" borderId="10" xfId="0" applyFont="1" applyBorder="1" applyAlignment="1">
      <alignment horizontal="right"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right"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1" fontId="46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182" fontId="5" fillId="0" borderId="0" xfId="0" applyNumberFormat="1" applyFont="1" applyAlignment="1">
      <alignment horizontal="center"/>
    </xf>
    <xf numFmtId="0" fontId="28" fillId="0" borderId="0" xfId="0" applyFont="1" applyBorder="1" applyAlignment="1">
      <alignment/>
    </xf>
    <xf numFmtId="0" fontId="5" fillId="0" borderId="0" xfId="0" applyFont="1" applyAlignment="1">
      <alignment/>
    </xf>
    <xf numFmtId="182" fontId="5" fillId="0" borderId="0" xfId="0" applyNumberFormat="1" applyFont="1" applyAlignment="1">
      <alignment horizontal="left"/>
    </xf>
    <xf numFmtId="181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18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left"/>
    </xf>
    <xf numFmtId="0" fontId="2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8" fillId="0" borderId="0" xfId="0" applyFont="1" applyAlignment="1">
      <alignment/>
    </xf>
    <xf numFmtId="0" fontId="4" fillId="0" borderId="0" xfId="0" applyNumberFormat="1" applyFont="1" applyAlignment="1">
      <alignment/>
    </xf>
  </cellXfs>
  <cellStyles count="4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Neutro" xfId="44"/>
    <cellStyle name="Nota" xfId="45"/>
    <cellStyle name="Ruim" xfId="46"/>
    <cellStyle name="Saída" xfId="47"/>
    <cellStyle name="Texto de Aviso" xfId="48"/>
    <cellStyle name="Texto Explicativo" xfId="49"/>
    <cellStyle name="Título" xfId="50"/>
    <cellStyle name="Título 1" xfId="51"/>
    <cellStyle name="Título 2" xfId="52"/>
    <cellStyle name="Título 3" xfId="53"/>
    <cellStyle name="Título 4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3</xdr:row>
      <xdr:rowOff>9525</xdr:rowOff>
    </xdr:from>
    <xdr:to>
      <xdr:col>10</xdr:col>
      <xdr:colOff>571500</xdr:colOff>
      <xdr:row>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485775"/>
          <a:ext cx="3552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1</xdr:row>
      <xdr:rowOff>28575</xdr:rowOff>
    </xdr:from>
    <xdr:to>
      <xdr:col>9</xdr:col>
      <xdr:colOff>390525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180975"/>
          <a:ext cx="2724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6"/>
  <sheetViews>
    <sheetView tabSelected="1" zoomScale="130" zoomScaleNormal="130" zoomScalePageLayoutView="0" workbookViewId="0" topLeftCell="A1">
      <selection activeCell="H11" sqref="H11"/>
    </sheetView>
  </sheetViews>
  <sheetFormatPr defaultColWidth="9.140625" defaultRowHeight="12"/>
  <cols>
    <col min="1" max="1" width="6.8515625" style="0" customWidth="1"/>
    <col min="2" max="2" width="11.421875" style="0" customWidth="1"/>
    <col min="3" max="3" width="9.421875" style="0" bestFit="1" customWidth="1"/>
    <col min="4" max="4" width="14.28125" style="0" customWidth="1"/>
  </cols>
  <sheetData>
    <row r="1" ht="12" customHeight="1"/>
    <row r="2" spans="1:4" ht="12.75">
      <c r="A2" s="18" t="s">
        <v>28</v>
      </c>
      <c r="B2" s="19">
        <v>5</v>
      </c>
      <c r="C2" s="18" t="s">
        <v>29</v>
      </c>
      <c r="D2" s="50">
        <f>(5+B2)*10000</f>
        <v>100000</v>
      </c>
    </row>
    <row r="3" spans="1:4" ht="12.75">
      <c r="A3" s="18" t="s">
        <v>27</v>
      </c>
      <c r="B3" s="19">
        <v>6</v>
      </c>
      <c r="C3" s="18" t="s">
        <v>30</v>
      </c>
      <c r="D3" s="50">
        <f>100+B2+B3</f>
        <v>111</v>
      </c>
    </row>
    <row r="4" spans="1:4" ht="12.75">
      <c r="A4" s="18" t="s">
        <v>26</v>
      </c>
      <c r="B4" s="19">
        <v>7</v>
      </c>
      <c r="C4" s="18" t="s">
        <v>33</v>
      </c>
      <c r="D4" s="50">
        <f>60+B2+B4</f>
        <v>72</v>
      </c>
    </row>
    <row r="5" spans="1:4" ht="12.75">
      <c r="A5" s="18"/>
      <c r="B5" s="21"/>
      <c r="C5" s="18" t="s">
        <v>31</v>
      </c>
      <c r="D5" s="50">
        <f>20+B3</f>
        <v>26</v>
      </c>
    </row>
    <row r="6" spans="1:4" ht="12.75">
      <c r="A6" s="18" t="s">
        <v>36</v>
      </c>
      <c r="B6" s="19">
        <f>2*(B2+B3)+B4</f>
        <v>29</v>
      </c>
      <c r="C6" s="18" t="s">
        <v>32</v>
      </c>
      <c r="D6" s="50">
        <f>290+B2</f>
        <v>295</v>
      </c>
    </row>
    <row r="7" spans="1:4" ht="12.75">
      <c r="A7" s="18" t="s">
        <v>37</v>
      </c>
      <c r="B7" s="19">
        <f>B4+1</f>
        <v>8</v>
      </c>
      <c r="C7" s="18" t="s">
        <v>34</v>
      </c>
      <c r="D7" s="50">
        <f>(5+B3)/100</f>
        <v>0.11</v>
      </c>
    </row>
    <row r="8" spans="1:4" ht="12.75">
      <c r="A8" s="21"/>
      <c r="B8" s="21"/>
      <c r="C8" s="18" t="s">
        <v>35</v>
      </c>
      <c r="D8" s="50">
        <f>30+B2</f>
        <v>35</v>
      </c>
    </row>
    <row r="9" spans="1:4" ht="12.75">
      <c r="A9" s="21"/>
      <c r="B9" s="21"/>
      <c r="C9" s="18"/>
      <c r="D9" s="20"/>
    </row>
    <row r="11" spans="1:6" ht="14.25" thickBot="1">
      <c r="A11" s="36" t="s">
        <v>43</v>
      </c>
      <c r="B11" s="34" t="s">
        <v>90</v>
      </c>
      <c r="C11" s="28"/>
      <c r="D11" s="34"/>
      <c r="E11" s="34"/>
      <c r="F11" s="34"/>
    </row>
    <row r="12" spans="1:7" ht="14.25" thickBot="1">
      <c r="A12" s="44"/>
      <c r="B12" s="30" t="s">
        <v>38</v>
      </c>
      <c r="C12" s="29" t="s">
        <v>0</v>
      </c>
      <c r="D12" s="29" t="s">
        <v>2</v>
      </c>
      <c r="E12" s="29" t="s">
        <v>3</v>
      </c>
      <c r="F12" s="29" t="s">
        <v>4</v>
      </c>
      <c r="G12" s="22"/>
    </row>
    <row r="13" spans="1:7" ht="13.5">
      <c r="A13" s="45"/>
      <c r="B13" s="24">
        <v>94</v>
      </c>
      <c r="C13" s="23">
        <f aca="true" t="shared" si="0" ref="C13:C27">VLOOKUP(B13,base,2,FALSE)</f>
        <v>1</v>
      </c>
      <c r="D13" s="22">
        <f aca="true" t="shared" si="1" ref="D13:D27">VLOOKUP(B13,base,4,FALSE)</f>
        <v>66395</v>
      </c>
      <c r="E13" s="22">
        <f aca="true" t="shared" si="2" ref="E13:E27">VLOOKUP(B13,base,5,FALSE)</f>
        <v>33125</v>
      </c>
      <c r="F13" s="22">
        <f aca="true" t="shared" si="3" ref="F13:F27">VLOOKUP(B13,base,6,FALSE)</f>
        <v>37950</v>
      </c>
      <c r="G13" s="22"/>
    </row>
    <row r="14" spans="1:7" ht="13.5">
      <c r="A14" s="45"/>
      <c r="B14" s="24">
        <v>92</v>
      </c>
      <c r="C14" s="23">
        <f>VLOOKUP(B14,base,2,FALSE)</f>
        <v>0</v>
      </c>
      <c r="D14" s="22">
        <f t="shared" si="1"/>
        <v>56910</v>
      </c>
      <c r="E14" s="22">
        <f t="shared" si="2"/>
        <v>18550</v>
      </c>
      <c r="F14" s="22">
        <f t="shared" si="3"/>
        <v>56925</v>
      </c>
      <c r="G14" s="22"/>
    </row>
    <row r="15" spans="1:7" ht="13.5">
      <c r="A15" s="45"/>
      <c r="B15" s="24">
        <v>3</v>
      </c>
      <c r="C15" s="23">
        <f t="shared" si="0"/>
        <v>1</v>
      </c>
      <c r="D15" s="22">
        <f t="shared" si="1"/>
        <v>81300</v>
      </c>
      <c r="E15" s="22">
        <f t="shared" si="2"/>
        <v>35775</v>
      </c>
      <c r="F15" s="22">
        <f t="shared" si="3"/>
        <v>74175</v>
      </c>
      <c r="G15" s="22"/>
    </row>
    <row r="16" spans="1:7" ht="13.5">
      <c r="A16" s="45"/>
      <c r="B16" s="24">
        <v>7</v>
      </c>
      <c r="C16" s="23">
        <f t="shared" si="0"/>
        <v>0</v>
      </c>
      <c r="D16" s="22">
        <f t="shared" si="1"/>
        <v>89430</v>
      </c>
      <c r="E16" s="22">
        <f t="shared" si="2"/>
        <v>59625</v>
      </c>
      <c r="F16" s="22">
        <f t="shared" si="3"/>
        <v>60375</v>
      </c>
      <c r="G16" s="22"/>
    </row>
    <row r="17" spans="1:7" ht="13.5">
      <c r="A17" s="45"/>
      <c r="B17" s="24">
        <v>86</v>
      </c>
      <c r="C17" s="23">
        <f t="shared" si="0"/>
        <v>1</v>
      </c>
      <c r="D17" s="22">
        <f t="shared" si="1"/>
        <v>56910</v>
      </c>
      <c r="E17" s="22">
        <f t="shared" si="2"/>
        <v>29150</v>
      </c>
      <c r="F17" s="22">
        <f t="shared" si="3"/>
        <v>48300</v>
      </c>
      <c r="G17" s="22"/>
    </row>
    <row r="18" spans="1:7" ht="13.5">
      <c r="A18" s="45"/>
      <c r="B18" s="24">
        <v>80</v>
      </c>
      <c r="C18" s="23">
        <f t="shared" si="0"/>
        <v>0</v>
      </c>
      <c r="D18" s="22">
        <f t="shared" si="1"/>
        <v>62330</v>
      </c>
      <c r="E18" s="22">
        <f t="shared" si="2"/>
        <v>27825</v>
      </c>
      <c r="F18" s="22">
        <f t="shared" si="3"/>
        <v>53475</v>
      </c>
      <c r="G18" s="22"/>
    </row>
    <row r="19" spans="1:7" ht="13.5">
      <c r="A19" s="45"/>
      <c r="B19" s="24">
        <v>15</v>
      </c>
      <c r="C19" s="23">
        <f t="shared" si="0"/>
        <v>0</v>
      </c>
      <c r="D19" s="22">
        <f t="shared" si="1"/>
        <v>90785</v>
      </c>
      <c r="E19" s="22">
        <f t="shared" si="2"/>
        <v>34450</v>
      </c>
      <c r="F19" s="22">
        <f t="shared" si="3"/>
        <v>51750</v>
      </c>
      <c r="G19" s="22"/>
    </row>
    <row r="20" spans="1:7" ht="13.5">
      <c r="A20" s="45"/>
      <c r="B20" s="24">
        <v>2</v>
      </c>
      <c r="C20" s="23">
        <f t="shared" si="0"/>
        <v>1</v>
      </c>
      <c r="D20" s="22">
        <f t="shared" si="1"/>
        <v>89430</v>
      </c>
      <c r="E20" s="22">
        <f t="shared" si="2"/>
        <v>53000</v>
      </c>
      <c r="F20" s="22">
        <f t="shared" si="3"/>
        <v>43125</v>
      </c>
      <c r="G20" s="22"/>
    </row>
    <row r="21" spans="1:7" ht="13.5">
      <c r="A21" s="45"/>
      <c r="B21" s="24">
        <v>18</v>
      </c>
      <c r="C21" s="23">
        <f t="shared" si="0"/>
        <v>0</v>
      </c>
      <c r="D21" s="22">
        <f t="shared" si="1"/>
        <v>58265</v>
      </c>
      <c r="E21" s="22">
        <f t="shared" si="2"/>
        <v>19875</v>
      </c>
      <c r="F21" s="22">
        <f t="shared" si="3"/>
        <v>58650</v>
      </c>
      <c r="G21" s="22"/>
    </row>
    <row r="22" spans="1:7" ht="13.5">
      <c r="A22" s="45"/>
      <c r="B22" s="24">
        <v>24</v>
      </c>
      <c r="C22" s="23">
        <f t="shared" si="0"/>
        <v>1</v>
      </c>
      <c r="D22" s="22">
        <f t="shared" si="1"/>
        <v>65040</v>
      </c>
      <c r="E22" s="22">
        <f t="shared" si="2"/>
        <v>33125</v>
      </c>
      <c r="F22" s="22">
        <f t="shared" si="3"/>
        <v>32775</v>
      </c>
      <c r="G22" s="22"/>
    </row>
    <row r="23" spans="1:7" ht="13.5">
      <c r="A23" s="45"/>
      <c r="B23" s="24">
        <v>63</v>
      </c>
      <c r="C23" s="23">
        <f t="shared" si="0"/>
        <v>0</v>
      </c>
      <c r="D23" s="22">
        <f t="shared" si="1"/>
        <v>74525</v>
      </c>
      <c r="E23" s="22">
        <f t="shared" si="2"/>
        <v>35775</v>
      </c>
      <c r="F23" s="22">
        <f t="shared" si="3"/>
        <v>43125</v>
      </c>
      <c r="G23" s="22"/>
    </row>
    <row r="24" spans="1:7" ht="13.5">
      <c r="A24" s="45"/>
      <c r="B24" s="24">
        <v>96</v>
      </c>
      <c r="C24" s="23">
        <f t="shared" si="0"/>
        <v>1</v>
      </c>
      <c r="D24" s="22">
        <f t="shared" si="1"/>
        <v>67750</v>
      </c>
      <c r="E24" s="22">
        <f t="shared" si="2"/>
        <v>27825</v>
      </c>
      <c r="F24" s="22">
        <f t="shared" si="3"/>
        <v>12075</v>
      </c>
      <c r="G24" s="22"/>
    </row>
    <row r="25" spans="1:7" ht="13.5">
      <c r="A25" s="45"/>
      <c r="B25" s="24">
        <v>1</v>
      </c>
      <c r="C25" s="23">
        <f t="shared" si="0"/>
        <v>0</v>
      </c>
      <c r="D25" s="22">
        <f t="shared" si="1"/>
        <v>63685</v>
      </c>
      <c r="E25" s="22">
        <f t="shared" si="2"/>
        <v>30475</v>
      </c>
      <c r="F25" s="22">
        <f t="shared" si="3"/>
        <v>41400</v>
      </c>
      <c r="G25" s="22"/>
    </row>
    <row r="26" spans="1:7" ht="13.5">
      <c r="A26" s="45"/>
      <c r="B26" s="24">
        <v>23</v>
      </c>
      <c r="C26" s="23">
        <f t="shared" si="0"/>
        <v>0</v>
      </c>
      <c r="D26" s="22">
        <f t="shared" si="1"/>
        <v>96205</v>
      </c>
      <c r="E26" s="22">
        <f t="shared" si="2"/>
        <v>45050</v>
      </c>
      <c r="F26" s="22">
        <f t="shared" si="3"/>
        <v>60375</v>
      </c>
      <c r="G26" s="22"/>
    </row>
    <row r="27" spans="1:7" ht="14.25" thickBot="1">
      <c r="A27" s="45"/>
      <c r="B27" s="25">
        <v>94</v>
      </c>
      <c r="C27" s="26">
        <f t="shared" si="0"/>
        <v>1</v>
      </c>
      <c r="D27" s="34">
        <f t="shared" si="1"/>
        <v>66395</v>
      </c>
      <c r="E27" s="34">
        <f t="shared" si="2"/>
        <v>33125</v>
      </c>
      <c r="F27" s="34">
        <f t="shared" si="3"/>
        <v>37950</v>
      </c>
      <c r="G27" s="22"/>
    </row>
    <row r="28" spans="1:7" ht="13.5">
      <c r="A28" s="45"/>
      <c r="B28" s="46"/>
      <c r="C28" s="47"/>
      <c r="D28" s="48"/>
      <c r="E28" s="48"/>
      <c r="F28" s="48"/>
      <c r="G28" s="22"/>
    </row>
    <row r="29" spans="1:7" ht="9.75">
      <c r="A29" s="49" t="s">
        <v>39</v>
      </c>
      <c r="B29" s="22"/>
      <c r="C29" s="22"/>
      <c r="D29" s="22"/>
      <c r="E29" s="22"/>
      <c r="F29" s="22"/>
      <c r="G29" s="22"/>
    </row>
    <row r="30" spans="2:7" ht="9.75">
      <c r="B30" s="27" t="s">
        <v>45</v>
      </c>
      <c r="C30" s="35">
        <f>SUM(C13:C27)/15</f>
        <v>0.4666666666666667</v>
      </c>
      <c r="D30" s="22"/>
      <c r="E30" s="22"/>
      <c r="F30" s="22"/>
      <c r="G30" s="22"/>
    </row>
    <row r="31" spans="1:7" ht="9.75">
      <c r="A31" s="22"/>
      <c r="B31" s="27" t="s">
        <v>24</v>
      </c>
      <c r="C31" s="22"/>
      <c r="D31" s="22">
        <f>AVERAGE(D13:D27)</f>
        <v>72357</v>
      </c>
      <c r="E31" s="22">
        <f>AVERAGE(E13:E27)</f>
        <v>34450</v>
      </c>
      <c r="F31" s="22">
        <f>AVERAGE(F13:F27)</f>
        <v>47495</v>
      </c>
      <c r="G31" s="22"/>
    </row>
    <row r="32" spans="1:7" ht="9.75">
      <c r="A32" s="22"/>
      <c r="B32" s="27" t="s">
        <v>40</v>
      </c>
      <c r="C32" s="22"/>
      <c r="D32" s="31">
        <f>STDEV(D13:D27)</f>
        <v>13557.740646161197</v>
      </c>
      <c r="E32" s="31">
        <f>STDEV(E13:E27)</f>
        <v>11006.27661836645</v>
      </c>
      <c r="F32" s="31">
        <f>STDEV(F13:F27)</f>
        <v>14736.483516381086</v>
      </c>
      <c r="G32" s="22"/>
    </row>
    <row r="33" spans="1:7" ht="9.75">
      <c r="A33" s="22"/>
      <c r="B33" s="22"/>
      <c r="C33" s="22"/>
      <c r="D33" s="22"/>
      <c r="E33" s="22"/>
      <c r="F33" s="22"/>
      <c r="G33" s="22"/>
    </row>
    <row r="34" spans="1:7" ht="9.75">
      <c r="A34" s="22"/>
      <c r="B34" s="22"/>
      <c r="C34" s="22"/>
      <c r="D34" s="22"/>
      <c r="E34" s="22"/>
      <c r="F34" s="22"/>
      <c r="G34" s="22"/>
    </row>
    <row r="35" spans="1:7" ht="9.75">
      <c r="A35" s="22"/>
      <c r="B35" s="22" t="s">
        <v>41</v>
      </c>
      <c r="C35" s="22" t="s">
        <v>42</v>
      </c>
      <c r="D35" s="32">
        <f>(F31-53300)/(F32/SQRT(15))</f>
        <v>-1.5256467596046441</v>
      </c>
      <c r="E35" s="22"/>
      <c r="F35" s="22"/>
      <c r="G35" s="22"/>
    </row>
    <row r="36" spans="1:7" ht="9.75">
      <c r="A36" s="22"/>
      <c r="B36" s="22"/>
      <c r="C36" s="22"/>
      <c r="D36" s="22"/>
      <c r="E36" s="22"/>
      <c r="F36" s="22"/>
      <c r="G36" s="22"/>
    </row>
    <row r="37" spans="1:7" ht="9.75">
      <c r="A37" s="36" t="s">
        <v>44</v>
      </c>
      <c r="B37" s="27" t="s">
        <v>46</v>
      </c>
      <c r="C37" s="22" t="s">
        <v>48</v>
      </c>
      <c r="D37" s="27" t="s">
        <v>54</v>
      </c>
      <c r="E37" s="40">
        <v>0.5</v>
      </c>
      <c r="F37" s="22"/>
      <c r="G37" s="22"/>
    </row>
    <row r="38" spans="1:7" ht="9.75">
      <c r="A38" s="22"/>
      <c r="B38" s="27" t="s">
        <v>47</v>
      </c>
      <c r="C38" s="22" t="s">
        <v>49</v>
      </c>
      <c r="D38" s="27" t="s">
        <v>55</v>
      </c>
      <c r="E38" s="40">
        <v>0.5</v>
      </c>
      <c r="G38" s="22"/>
    </row>
    <row r="39" spans="1:7" ht="9.75">
      <c r="A39" s="22"/>
      <c r="B39" s="22"/>
      <c r="C39" s="22"/>
      <c r="E39" s="22"/>
      <c r="F39" s="22"/>
      <c r="G39" s="22"/>
    </row>
    <row r="40" spans="1:7" ht="9.75">
      <c r="A40" s="22"/>
      <c r="B40" s="22" t="s">
        <v>59</v>
      </c>
      <c r="C40" s="22"/>
      <c r="E40" s="22" t="s">
        <v>50</v>
      </c>
      <c r="F40" s="22"/>
      <c r="G40" s="22"/>
    </row>
    <row r="42" spans="2:5" ht="13.5">
      <c r="B42" s="37" t="s">
        <v>51</v>
      </c>
      <c r="C42" s="27" t="s">
        <v>52</v>
      </c>
      <c r="D42" s="39">
        <v>1.645</v>
      </c>
      <c r="E42" s="22" t="s">
        <v>56</v>
      </c>
    </row>
    <row r="43" ht="9.75">
      <c r="E43" s="35">
        <f>C30</f>
        <v>0.4666666666666667</v>
      </c>
    </row>
    <row r="44" spans="2:4" ht="9.75">
      <c r="B44" s="22" t="s">
        <v>53</v>
      </c>
      <c r="C44" s="41"/>
      <c r="D44" s="38">
        <f>(E43-E37)/SQRT(E37*(1-E37)/15)</f>
        <v>-0.2581988897471611</v>
      </c>
    </row>
    <row r="46" ht="9.75">
      <c r="B46" s="22" t="s">
        <v>57</v>
      </c>
    </row>
    <row r="47" ht="9.75">
      <c r="E47" s="22" t="str">
        <f>IF(D44&gt;D42,"Rejeita H0","Não Rejeita H0")</f>
        <v>Não Rejeita H0</v>
      </c>
    </row>
    <row r="49" spans="2:3" ht="9.75">
      <c r="B49" s="22" t="s">
        <v>58</v>
      </c>
      <c r="C49" s="22" t="str">
        <f>IF(D44&gt;D42,"Os dados amostrais apoiam a afirmativa de que","Não há evidência amostral para apoiar a afirmativa de que")</f>
        <v>Não há evidência amostral para apoiar a afirmativa de que</v>
      </c>
    </row>
    <row r="50" ht="9.75">
      <c r="C50" s="22" t="s">
        <v>60</v>
      </c>
    </row>
    <row r="52" spans="1:6" ht="9.75">
      <c r="A52" s="36" t="s">
        <v>41</v>
      </c>
      <c r="B52" s="27" t="s">
        <v>46</v>
      </c>
      <c r="C52" s="22" t="s">
        <v>65</v>
      </c>
      <c r="D52" s="27" t="s">
        <v>61</v>
      </c>
      <c r="E52" s="40">
        <v>53300</v>
      </c>
      <c r="F52" s="22"/>
    </row>
    <row r="53" spans="1:6" ht="9.75">
      <c r="A53" s="22"/>
      <c r="B53" s="27" t="s">
        <v>47</v>
      </c>
      <c r="C53" s="22" t="s">
        <v>66</v>
      </c>
      <c r="D53" s="27" t="s">
        <v>64</v>
      </c>
      <c r="E53" s="40">
        <v>53300</v>
      </c>
      <c r="F53" s="22" t="s">
        <v>62</v>
      </c>
    </row>
    <row r="54" spans="1:6" ht="9.75">
      <c r="A54" s="22"/>
      <c r="B54" s="22"/>
      <c r="C54" s="22"/>
      <c r="E54" s="22"/>
      <c r="F54" s="22"/>
    </row>
    <row r="55" spans="1:6" ht="9.75">
      <c r="A55" s="22"/>
      <c r="B55" s="22" t="s">
        <v>67</v>
      </c>
      <c r="C55" s="22"/>
      <c r="D55" s="40">
        <v>14600</v>
      </c>
      <c r="F55" s="22"/>
    </row>
    <row r="56" spans="1:6" ht="9.75">
      <c r="A56" s="22"/>
      <c r="B56" s="22"/>
      <c r="C56" s="22"/>
      <c r="D56" s="40"/>
      <c r="F56" s="22"/>
    </row>
    <row r="57" ht="9.75">
      <c r="B57" s="22" t="s">
        <v>68</v>
      </c>
    </row>
    <row r="58" spans="2:5" ht="13.5">
      <c r="B58" s="37" t="s">
        <v>51</v>
      </c>
      <c r="C58" s="27" t="s">
        <v>63</v>
      </c>
      <c r="D58" s="42">
        <v>-1.96</v>
      </c>
      <c r="E58" s="22" t="s">
        <v>69</v>
      </c>
    </row>
    <row r="59" spans="4:5" ht="9.75">
      <c r="D59" s="42">
        <v>1.96</v>
      </c>
      <c r="E59" s="35">
        <f>E31</f>
        <v>34450</v>
      </c>
    </row>
    <row r="60" spans="2:4" ht="9.75">
      <c r="B60" s="22" t="s">
        <v>53</v>
      </c>
      <c r="C60" s="41"/>
      <c r="D60" s="38">
        <f>(E59-E52)/(D55/SQRT(15))</f>
        <v>-5.00039288191848</v>
      </c>
    </row>
    <row r="62" ht="9.75">
      <c r="B62" s="22" t="s">
        <v>57</v>
      </c>
    </row>
    <row r="63" ht="9.75">
      <c r="E63" s="22" t="str">
        <f>IF(ABS(D60)&gt;D59,"Rejeita H0","Não Rejeita H0")</f>
        <v>Rejeita H0</v>
      </c>
    </row>
    <row r="65" spans="2:3" ht="9.75">
      <c r="B65" s="22" t="s">
        <v>58</v>
      </c>
      <c r="C65" s="22" t="str">
        <f>IF(ABS(D60)&gt;D59,"Há evidência para rejeitar a afirmativa de que","Não há evidência para rejeitar a afirmativa de que")</f>
        <v>Há evidência para rejeitar a afirmativa de que</v>
      </c>
    </row>
    <row r="66" ht="9.75">
      <c r="C66" s="22" t="s">
        <v>72</v>
      </c>
    </row>
    <row r="68" spans="1:6" ht="9.75">
      <c r="A68" s="36" t="s">
        <v>70</v>
      </c>
      <c r="B68" s="27" t="s">
        <v>46</v>
      </c>
      <c r="C68" s="22" t="s">
        <v>65</v>
      </c>
      <c r="D68" s="27" t="s">
        <v>61</v>
      </c>
      <c r="E68" s="40">
        <v>53300</v>
      </c>
      <c r="F68" s="22"/>
    </row>
    <row r="69" spans="1:6" ht="9.75">
      <c r="A69" s="22"/>
      <c r="B69" s="27" t="s">
        <v>47</v>
      </c>
      <c r="C69" s="22" t="s">
        <v>66</v>
      </c>
      <c r="D69" s="27" t="s">
        <v>64</v>
      </c>
      <c r="E69" s="40">
        <v>53300</v>
      </c>
      <c r="F69" s="22" t="s">
        <v>62</v>
      </c>
    </row>
    <row r="70" spans="1:6" ht="9.75">
      <c r="A70" s="22"/>
      <c r="B70" s="22"/>
      <c r="C70" s="22"/>
      <c r="E70" s="22"/>
      <c r="F70" s="22"/>
    </row>
    <row r="71" spans="1:6" ht="9.75">
      <c r="A71" s="22"/>
      <c r="B71" s="22" t="s">
        <v>67</v>
      </c>
      <c r="C71" s="22"/>
      <c r="D71" s="40">
        <v>14600</v>
      </c>
      <c r="F71" s="22"/>
    </row>
    <row r="72" spans="1:6" ht="9.75">
      <c r="A72" s="22"/>
      <c r="B72" s="22"/>
      <c r="C72" s="22"/>
      <c r="D72" s="40"/>
      <c r="F72" s="22"/>
    </row>
    <row r="73" ht="9.75">
      <c r="B73" s="22" t="s">
        <v>68</v>
      </c>
    </row>
    <row r="74" spans="2:5" ht="13.5">
      <c r="B74" s="37" t="s">
        <v>51</v>
      </c>
      <c r="C74" s="27" t="s">
        <v>63</v>
      </c>
      <c r="D74" s="42">
        <v>-1.96</v>
      </c>
      <c r="E74" s="22" t="s">
        <v>69</v>
      </c>
    </row>
    <row r="75" spans="4:5" ht="9.75">
      <c r="D75" s="42">
        <v>1.96</v>
      </c>
      <c r="E75" s="32">
        <f>F31</f>
        <v>47495</v>
      </c>
    </row>
    <row r="76" spans="2:4" ht="9.75">
      <c r="B76" s="22" t="s">
        <v>53</v>
      </c>
      <c r="C76" s="41"/>
      <c r="D76" s="38">
        <f>(E75-E68)/(D71/SQRT(15))</f>
        <v>-1.5399087893653463</v>
      </c>
    </row>
    <row r="78" ht="9.75">
      <c r="B78" s="22" t="s">
        <v>57</v>
      </c>
    </row>
    <row r="79" ht="9.75">
      <c r="E79" s="22" t="str">
        <f>IF(ABS(D76)&gt;D75,"Rejeita H0","Não Rejeita H0")</f>
        <v>Não Rejeita H0</v>
      </c>
    </row>
    <row r="81" spans="2:3" ht="9.75">
      <c r="B81" s="22" t="s">
        <v>58</v>
      </c>
      <c r="C81" s="22" t="str">
        <f>IF(ABS(D76)&gt;D75,"Há evidência para rejeitar a afirmativa de que","Não há evidência para rejeitar a afirmativa de que")</f>
        <v>Não há evidência para rejeitar a afirmativa de que</v>
      </c>
    </row>
    <row r="82" ht="9.75">
      <c r="C82" s="22" t="s">
        <v>71</v>
      </c>
    </row>
    <row r="84" spans="1:6" ht="9.75">
      <c r="A84" s="36" t="s">
        <v>79</v>
      </c>
      <c r="B84" s="27" t="s">
        <v>46</v>
      </c>
      <c r="C84" s="22" t="s">
        <v>65</v>
      </c>
      <c r="D84" s="27" t="s">
        <v>61</v>
      </c>
      <c r="E84" s="40">
        <v>53300</v>
      </c>
      <c r="F84" s="22"/>
    </row>
    <row r="85" spans="1:6" ht="9.75">
      <c r="A85" s="22"/>
      <c r="B85" s="27" t="s">
        <v>47</v>
      </c>
      <c r="C85" s="22" t="s">
        <v>66</v>
      </c>
      <c r="D85" s="27" t="s">
        <v>64</v>
      </c>
      <c r="E85" s="40">
        <v>53300</v>
      </c>
      <c r="F85" s="22" t="s">
        <v>62</v>
      </c>
    </row>
    <row r="86" spans="1:6" ht="9.75">
      <c r="A86" s="22"/>
      <c r="B86" s="22"/>
      <c r="C86" s="22"/>
      <c r="E86" s="22"/>
      <c r="F86" s="22"/>
    </row>
    <row r="87" spans="1:6" ht="9.75">
      <c r="A87" s="22"/>
      <c r="B87" s="22" t="s">
        <v>73</v>
      </c>
      <c r="C87" s="22"/>
      <c r="E87" s="27" t="s">
        <v>74</v>
      </c>
      <c r="F87" s="43">
        <f>F32</f>
        <v>14736.483516381086</v>
      </c>
    </row>
    <row r="88" spans="1:6" ht="9.75">
      <c r="A88" s="22"/>
      <c r="B88" s="22"/>
      <c r="C88" s="22"/>
      <c r="D88" s="40"/>
      <c r="F88" s="22"/>
    </row>
    <row r="89" ht="9.75">
      <c r="B89" s="22" t="s">
        <v>75</v>
      </c>
    </row>
    <row r="90" spans="2:5" ht="9.75">
      <c r="B90" s="22" t="s">
        <v>76</v>
      </c>
      <c r="D90" s="27" t="s">
        <v>77</v>
      </c>
      <c r="E90" s="40">
        <v>14</v>
      </c>
    </row>
    <row r="91" ht="9.75">
      <c r="B91" s="22"/>
    </row>
    <row r="92" spans="2:5" ht="13.5">
      <c r="B92" s="37" t="s">
        <v>51</v>
      </c>
      <c r="C92" s="27" t="s">
        <v>63</v>
      </c>
      <c r="D92" s="42">
        <f>-TINV(0.05,E90)</f>
        <v>-2.1447866879178044</v>
      </c>
      <c r="E92" s="22" t="s">
        <v>69</v>
      </c>
    </row>
    <row r="93" spans="4:5" ht="9.75">
      <c r="D93" s="42">
        <f>TINV(0.05,E90)</f>
        <v>2.1447866879178044</v>
      </c>
      <c r="E93" s="32">
        <f>F31</f>
        <v>47495</v>
      </c>
    </row>
    <row r="94" spans="2:4" ht="9.75">
      <c r="B94" s="22" t="s">
        <v>78</v>
      </c>
      <c r="C94" s="41"/>
      <c r="D94" s="38">
        <f>(E93-E84)/(F87/SQRT(15))</f>
        <v>-1.5256467596046441</v>
      </c>
    </row>
    <row r="96" ht="9.75">
      <c r="B96" s="22" t="s">
        <v>57</v>
      </c>
    </row>
    <row r="97" ht="9.75">
      <c r="E97" s="22" t="str">
        <f>IF(ABS(D94)&gt;D93,"Rejeita H0","Não Rejeita H0")</f>
        <v>Não Rejeita H0</v>
      </c>
    </row>
    <row r="99" spans="2:3" ht="9.75">
      <c r="B99" s="22" t="s">
        <v>58</v>
      </c>
      <c r="C99" s="22" t="str">
        <f>IF(ABS(D94)&gt;D93,"Há evidência para rejeitar a afirmativa de que","Não há evidência para rejeitar a afirmativa de que")</f>
        <v>Não há evidência para rejeitar a afirmativa de que</v>
      </c>
    </row>
    <row r="100" ht="9.75">
      <c r="C100" s="22" t="s">
        <v>71</v>
      </c>
    </row>
    <row r="102" spans="1:6" ht="9.75">
      <c r="A102" s="36" t="s">
        <v>80</v>
      </c>
      <c r="B102" s="27" t="s">
        <v>46</v>
      </c>
      <c r="C102" s="22" t="s">
        <v>81</v>
      </c>
      <c r="D102" s="27" t="s">
        <v>82</v>
      </c>
      <c r="E102" s="40">
        <v>10000</v>
      </c>
      <c r="F102" s="22"/>
    </row>
    <row r="103" spans="1:6" ht="9.75">
      <c r="A103" s="22"/>
      <c r="B103" s="27" t="s">
        <v>47</v>
      </c>
      <c r="C103" s="37" t="s">
        <v>89</v>
      </c>
      <c r="D103" s="27" t="s">
        <v>83</v>
      </c>
      <c r="E103" s="40">
        <v>10000</v>
      </c>
      <c r="F103" s="22" t="s">
        <v>84</v>
      </c>
    </row>
    <row r="104" spans="1:6" ht="9.75">
      <c r="A104" s="22"/>
      <c r="B104" s="22"/>
      <c r="C104" s="22"/>
      <c r="E104" s="22"/>
      <c r="F104" s="22"/>
    </row>
    <row r="105" spans="2:6" ht="9.75">
      <c r="B105" s="22" t="s">
        <v>85</v>
      </c>
      <c r="F105" s="22" t="s">
        <v>87</v>
      </c>
    </row>
    <row r="106" spans="2:6" ht="9.75">
      <c r="B106" s="22" t="s">
        <v>76</v>
      </c>
      <c r="D106" s="27" t="s">
        <v>77</v>
      </c>
      <c r="E106" s="40">
        <v>14</v>
      </c>
      <c r="F106" s="32">
        <f>D32</f>
        <v>13557.740646161197</v>
      </c>
    </row>
    <row r="107" ht="9.75">
      <c r="B107" s="22"/>
    </row>
    <row r="108" spans="2:5" ht="13.5">
      <c r="B108" s="37" t="s">
        <v>51</v>
      </c>
      <c r="C108" s="27" t="s">
        <v>52</v>
      </c>
      <c r="D108" s="42">
        <f>CHIINV(0.95,E106)</f>
        <v>6.570631383789343</v>
      </c>
      <c r="E108" s="22"/>
    </row>
    <row r="109" spans="4:5" ht="9.75">
      <c r="D109" s="42"/>
      <c r="E109" s="32"/>
    </row>
    <row r="110" spans="2:4" ht="15">
      <c r="B110" s="22" t="s">
        <v>86</v>
      </c>
      <c r="C110" s="41"/>
      <c r="D110" s="38">
        <f>(15-1)*F106^2/E102^2</f>
        <v>25.7337264</v>
      </c>
    </row>
    <row r="112" ht="9.75">
      <c r="B112" s="22" t="s">
        <v>57</v>
      </c>
    </row>
    <row r="113" ht="9.75">
      <c r="E113" s="22" t="str">
        <f>IF(D110&lt;D108,"Rejeita H0","Não Rejeita H0")</f>
        <v>Não Rejeita H0</v>
      </c>
    </row>
    <row r="115" spans="2:3" ht="9.75">
      <c r="B115" s="22" t="s">
        <v>58</v>
      </c>
      <c r="C115" s="22" t="str">
        <f>IF(D110&lt;D108,"Há evidência amostral para apoiar a afirmativa de que","Não há evidência amostral para apoiar a afirmativa de que")</f>
        <v>Não há evidência amostral para apoiar a afirmativa de que</v>
      </c>
    </row>
    <row r="116" ht="9.75">
      <c r="C116" s="22" t="s">
        <v>88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9"/>
  <sheetViews>
    <sheetView zoomScale="150" zoomScaleNormal="15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41" sqref="I41"/>
    </sheetView>
  </sheetViews>
  <sheetFormatPr defaultColWidth="11.421875" defaultRowHeight="12"/>
  <cols>
    <col min="1" max="1" width="9.00390625" style="5" customWidth="1"/>
    <col min="2" max="3" width="4.7109375" style="0" bestFit="1" customWidth="1"/>
    <col min="4" max="10" width="8.57421875" style="0" customWidth="1"/>
    <col min="11" max="11" width="3.7109375" style="0" customWidth="1"/>
    <col min="12" max="12" width="5.8515625" style="0" bestFit="1" customWidth="1"/>
    <col min="13" max="13" width="11.8515625" style="0" bestFit="1" customWidth="1"/>
  </cols>
  <sheetData>
    <row r="1" spans="1:14" ht="9.75" thickBot="1">
      <c r="A1" s="8" t="s">
        <v>23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L1" s="6" t="s">
        <v>0</v>
      </c>
      <c r="M1" s="1" t="s">
        <v>9</v>
      </c>
      <c r="N1" s="4" t="s">
        <v>10</v>
      </c>
    </row>
    <row r="2" spans="1:14" ht="9">
      <c r="A2" s="5">
        <v>1</v>
      </c>
      <c r="B2" s="2">
        <v>0</v>
      </c>
      <c r="C2" s="2">
        <v>1</v>
      </c>
      <c r="D2" s="2">
        <v>63685</v>
      </c>
      <c r="E2" s="2">
        <v>30475</v>
      </c>
      <c r="F2" s="2">
        <v>41400</v>
      </c>
      <c r="G2" s="2">
        <v>79300</v>
      </c>
      <c r="H2" s="2">
        <v>5004</v>
      </c>
      <c r="I2" s="2">
        <v>40098</v>
      </c>
      <c r="J2" s="12">
        <v>0.046146807011712</v>
      </c>
      <c r="L2" s="7"/>
      <c r="N2" t="s">
        <v>11</v>
      </c>
    </row>
    <row r="3" spans="1:12" ht="9">
      <c r="A3" s="5">
        <v>2</v>
      </c>
      <c r="B3" s="2">
        <v>1</v>
      </c>
      <c r="C3" s="2">
        <v>1</v>
      </c>
      <c r="D3" s="2">
        <v>89430</v>
      </c>
      <c r="E3" s="2">
        <v>53000</v>
      </c>
      <c r="F3" s="2">
        <v>43125</v>
      </c>
      <c r="G3" s="2">
        <v>128100</v>
      </c>
      <c r="H3" s="2">
        <v>25020</v>
      </c>
      <c r="I3" s="2">
        <v>17604</v>
      </c>
      <c r="J3" s="12">
        <v>0.0758497147644612</v>
      </c>
      <c r="L3" s="7"/>
    </row>
    <row r="4" spans="1:14" ht="9">
      <c r="A4" s="5">
        <v>3</v>
      </c>
      <c r="B4" s="2">
        <v>1</v>
      </c>
      <c r="C4" s="2">
        <v>2</v>
      </c>
      <c r="D4" s="2">
        <v>81300</v>
      </c>
      <c r="E4" s="2">
        <v>35775</v>
      </c>
      <c r="F4" s="2">
        <v>74175</v>
      </c>
      <c r="G4" s="2">
        <v>125050</v>
      </c>
      <c r="H4" s="2">
        <v>43368</v>
      </c>
      <c r="I4" s="2">
        <v>33252</v>
      </c>
      <c r="J4" s="12">
        <v>0.0949992290692296</v>
      </c>
      <c r="L4" s="7" t="s">
        <v>1</v>
      </c>
      <c r="M4" t="s">
        <v>12</v>
      </c>
      <c r="N4" t="s">
        <v>13</v>
      </c>
    </row>
    <row r="5" spans="1:14" ht="9">
      <c r="A5" s="5">
        <v>4</v>
      </c>
      <c r="B5" s="2">
        <v>1</v>
      </c>
      <c r="C5" s="2">
        <v>1</v>
      </c>
      <c r="D5" s="2">
        <v>79945</v>
      </c>
      <c r="E5" s="2">
        <v>30475</v>
      </c>
      <c r="F5" s="2">
        <v>31050</v>
      </c>
      <c r="G5" s="2">
        <v>118950</v>
      </c>
      <c r="H5" s="2">
        <v>8340</v>
      </c>
      <c r="I5" s="2">
        <v>26406</v>
      </c>
      <c r="J5" s="12">
        <v>0.0189173799830841</v>
      </c>
      <c r="L5" s="7"/>
      <c r="N5" t="s">
        <v>14</v>
      </c>
    </row>
    <row r="6" spans="1:14" ht="9">
      <c r="A6" s="5">
        <v>5</v>
      </c>
      <c r="B6" s="2">
        <v>0</v>
      </c>
      <c r="C6" s="2">
        <v>3</v>
      </c>
      <c r="D6" s="2">
        <v>105690</v>
      </c>
      <c r="E6" s="2">
        <v>60950</v>
      </c>
      <c r="F6" s="2">
        <v>58650</v>
      </c>
      <c r="G6" s="2">
        <v>68625</v>
      </c>
      <c r="H6" s="2">
        <v>7506</v>
      </c>
      <c r="I6" s="2">
        <v>58680</v>
      </c>
      <c r="J6" s="12">
        <v>0.0245347052794529</v>
      </c>
      <c r="L6" s="7"/>
      <c r="N6" t="s">
        <v>15</v>
      </c>
    </row>
    <row r="7" spans="1:12" ht="9">
      <c r="A7" s="5">
        <v>6</v>
      </c>
      <c r="B7" s="2">
        <v>1</v>
      </c>
      <c r="C7" s="2">
        <v>2</v>
      </c>
      <c r="D7" s="2">
        <v>65040</v>
      </c>
      <c r="E7" s="2">
        <v>25175</v>
      </c>
      <c r="F7" s="2">
        <v>44850</v>
      </c>
      <c r="G7" s="2">
        <v>147925</v>
      </c>
      <c r="H7" s="2">
        <v>27522</v>
      </c>
      <c r="I7" s="2">
        <v>18582</v>
      </c>
      <c r="J7" s="12">
        <v>0.0270452361935669</v>
      </c>
      <c r="L7" s="7"/>
    </row>
    <row r="8" spans="1:13" ht="9">
      <c r="A8" s="5">
        <v>7</v>
      </c>
      <c r="B8" s="2">
        <v>0</v>
      </c>
      <c r="C8" s="2">
        <v>1</v>
      </c>
      <c r="D8" s="2">
        <v>89430</v>
      </c>
      <c r="E8" s="2">
        <v>59625</v>
      </c>
      <c r="F8" s="2">
        <v>60375</v>
      </c>
      <c r="G8" s="2">
        <v>115900</v>
      </c>
      <c r="H8" s="2">
        <v>20016</v>
      </c>
      <c r="I8" s="2">
        <v>44988</v>
      </c>
      <c r="J8" s="12">
        <v>0.0298991309103404</v>
      </c>
      <c r="L8" s="7" t="s">
        <v>2</v>
      </c>
      <c r="M8" t="s">
        <v>16</v>
      </c>
    </row>
    <row r="9" spans="1:12" ht="9">
      <c r="A9" s="5">
        <v>8</v>
      </c>
      <c r="B9" s="2">
        <v>1</v>
      </c>
      <c r="C9" s="2">
        <v>2</v>
      </c>
      <c r="D9" s="2">
        <v>69105</v>
      </c>
      <c r="E9" s="2">
        <v>29150</v>
      </c>
      <c r="F9" s="2">
        <v>48300</v>
      </c>
      <c r="G9" s="2">
        <v>105225</v>
      </c>
      <c r="H9" s="2">
        <v>35028</v>
      </c>
      <c r="I9" s="2">
        <v>12714</v>
      </c>
      <c r="J9" s="12">
        <v>0.00130511518747066</v>
      </c>
      <c r="L9" s="7"/>
    </row>
    <row r="10" spans="1:13" ht="9">
      <c r="A10" s="5">
        <v>9</v>
      </c>
      <c r="B10" s="2">
        <v>0</v>
      </c>
      <c r="C10" s="2">
        <v>3</v>
      </c>
      <c r="D10" s="2">
        <v>63685</v>
      </c>
      <c r="E10" s="2">
        <v>39750</v>
      </c>
      <c r="F10" s="2">
        <v>60375</v>
      </c>
      <c r="G10" s="2">
        <v>115900</v>
      </c>
      <c r="H10" s="2">
        <v>13344</v>
      </c>
      <c r="I10" s="2">
        <v>53790</v>
      </c>
      <c r="J10" s="12">
        <v>-0.0107547246510865</v>
      </c>
      <c r="L10" s="7" t="s">
        <v>3</v>
      </c>
      <c r="M10" t="s">
        <v>17</v>
      </c>
    </row>
    <row r="11" spans="1:12" ht="9">
      <c r="A11" s="5">
        <v>10</v>
      </c>
      <c r="B11" s="2">
        <v>1</v>
      </c>
      <c r="C11" s="2">
        <v>2</v>
      </c>
      <c r="D11" s="2">
        <v>81300</v>
      </c>
      <c r="E11" s="2">
        <v>42400</v>
      </c>
      <c r="F11" s="2">
        <v>63825</v>
      </c>
      <c r="G11" s="2">
        <v>132675</v>
      </c>
      <c r="H11" s="2">
        <v>29190</v>
      </c>
      <c r="I11" s="2">
        <v>39120</v>
      </c>
      <c r="J11" s="12">
        <v>-0.0128898670682599</v>
      </c>
      <c r="L11" s="7"/>
    </row>
    <row r="12" spans="1:13" ht="9">
      <c r="A12" s="5">
        <v>11</v>
      </c>
      <c r="B12" s="2">
        <v>0</v>
      </c>
      <c r="C12" s="2">
        <v>1</v>
      </c>
      <c r="D12" s="2">
        <v>65040</v>
      </c>
      <c r="E12" s="2">
        <v>37100</v>
      </c>
      <c r="F12" s="2">
        <v>34500</v>
      </c>
      <c r="G12" s="2">
        <v>88450</v>
      </c>
      <c r="H12" s="2">
        <v>13344</v>
      </c>
      <c r="I12" s="2">
        <v>23472</v>
      </c>
      <c r="J12" s="12">
        <v>0.00670878075814012</v>
      </c>
      <c r="L12" s="7" t="s">
        <v>4</v>
      </c>
      <c r="M12" t="s">
        <v>18</v>
      </c>
    </row>
    <row r="13" spans="1:12" ht="9">
      <c r="A13" s="5">
        <v>12</v>
      </c>
      <c r="B13" s="2">
        <v>0</v>
      </c>
      <c r="C13" s="2">
        <v>2</v>
      </c>
      <c r="D13" s="2">
        <v>75880</v>
      </c>
      <c r="E13" s="2">
        <v>33125</v>
      </c>
      <c r="F13" s="2">
        <v>51750</v>
      </c>
      <c r="G13" s="2">
        <v>126575</v>
      </c>
      <c r="H13" s="2">
        <v>18348</v>
      </c>
      <c r="I13" s="2">
        <v>38142</v>
      </c>
      <c r="J13" s="12">
        <v>0.0322812235746174</v>
      </c>
      <c r="L13" s="7"/>
    </row>
    <row r="14" spans="1:13" ht="9">
      <c r="A14" s="5">
        <v>13</v>
      </c>
      <c r="B14" s="2">
        <v>1</v>
      </c>
      <c r="C14" s="2">
        <v>1</v>
      </c>
      <c r="D14" s="2">
        <v>51490</v>
      </c>
      <c r="E14" s="2">
        <v>18550</v>
      </c>
      <c r="F14" s="2">
        <v>36225</v>
      </c>
      <c r="G14" s="2">
        <v>91500</v>
      </c>
      <c r="H14" s="2">
        <v>11676</v>
      </c>
      <c r="I14" s="2">
        <v>27384</v>
      </c>
      <c r="J14" s="12">
        <v>0.0486198869304955</v>
      </c>
      <c r="L14" s="7" t="s">
        <v>5</v>
      </c>
      <c r="M14" t="s">
        <v>19</v>
      </c>
    </row>
    <row r="15" spans="1:12" ht="9">
      <c r="A15" s="5">
        <v>14</v>
      </c>
      <c r="B15" s="2">
        <v>0</v>
      </c>
      <c r="C15" s="2">
        <v>1</v>
      </c>
      <c r="D15" s="2">
        <v>77235</v>
      </c>
      <c r="E15" s="2">
        <v>49025</v>
      </c>
      <c r="F15" s="2">
        <v>46575</v>
      </c>
      <c r="G15" s="2">
        <v>91500</v>
      </c>
      <c r="H15" s="2">
        <v>12510</v>
      </c>
      <c r="I15" s="2">
        <v>36186</v>
      </c>
      <c r="J15" s="12">
        <v>0.0665707588134228</v>
      </c>
      <c r="L15" s="7"/>
    </row>
    <row r="16" spans="1:13" ht="9">
      <c r="A16" s="5">
        <v>15</v>
      </c>
      <c r="B16" s="2">
        <v>0</v>
      </c>
      <c r="C16" s="2">
        <v>3</v>
      </c>
      <c r="D16" s="2">
        <v>90785</v>
      </c>
      <c r="E16" s="2">
        <v>34450</v>
      </c>
      <c r="F16" s="2">
        <v>51750</v>
      </c>
      <c r="G16" s="2">
        <v>102175</v>
      </c>
      <c r="H16" s="2">
        <v>10842</v>
      </c>
      <c r="I16" s="2">
        <v>45966</v>
      </c>
      <c r="J16" s="12">
        <v>0.0772928356614902</v>
      </c>
      <c r="L16" s="7" t="s">
        <v>6</v>
      </c>
      <c r="M16" t="s">
        <v>20</v>
      </c>
    </row>
    <row r="17" spans="1:12" ht="9">
      <c r="A17" s="5">
        <v>16</v>
      </c>
      <c r="B17" s="2">
        <v>0</v>
      </c>
      <c r="C17" s="2">
        <v>3</v>
      </c>
      <c r="D17" s="2">
        <v>63685</v>
      </c>
      <c r="E17" s="2">
        <v>22525</v>
      </c>
      <c r="F17" s="2">
        <v>46575</v>
      </c>
      <c r="G17" s="2">
        <v>103700</v>
      </c>
      <c r="H17" s="2">
        <v>16680</v>
      </c>
      <c r="I17" s="2">
        <v>33252</v>
      </c>
      <c r="J17" s="12">
        <v>0.0124055620084883</v>
      </c>
      <c r="L17" s="7"/>
    </row>
    <row r="18" spans="1:13" ht="9">
      <c r="A18" s="5">
        <v>17</v>
      </c>
      <c r="B18" s="2">
        <v>0</v>
      </c>
      <c r="C18" s="2">
        <v>2</v>
      </c>
      <c r="D18" s="2">
        <v>69105</v>
      </c>
      <c r="E18" s="2">
        <v>38425</v>
      </c>
      <c r="F18" s="2">
        <v>62100</v>
      </c>
      <c r="G18" s="2">
        <v>73200</v>
      </c>
      <c r="H18" s="2">
        <v>34194</v>
      </c>
      <c r="I18" s="2">
        <v>31296</v>
      </c>
      <c r="J18" s="12">
        <v>0.0275009993220109</v>
      </c>
      <c r="L18" s="7" t="s">
        <v>7</v>
      </c>
      <c r="M18" t="s">
        <v>21</v>
      </c>
    </row>
    <row r="19" spans="1:12" ht="9">
      <c r="A19" s="5">
        <v>18</v>
      </c>
      <c r="B19" s="2">
        <v>0</v>
      </c>
      <c r="C19" s="2">
        <v>2</v>
      </c>
      <c r="D19" s="2">
        <v>58265</v>
      </c>
      <c r="E19" s="2">
        <v>19875</v>
      </c>
      <c r="F19" s="2">
        <v>58650</v>
      </c>
      <c r="G19" s="2">
        <v>94550</v>
      </c>
      <c r="H19" s="2">
        <v>15012</v>
      </c>
      <c r="I19" s="2">
        <v>47922</v>
      </c>
      <c r="J19" s="12">
        <v>0.0601597297778193</v>
      </c>
      <c r="L19" s="7"/>
    </row>
    <row r="20" spans="1:13" ht="9">
      <c r="A20" s="5">
        <v>19</v>
      </c>
      <c r="B20" s="2">
        <v>0</v>
      </c>
      <c r="C20" s="2">
        <v>3</v>
      </c>
      <c r="D20" s="2">
        <v>82655</v>
      </c>
      <c r="E20" s="2">
        <v>51675</v>
      </c>
      <c r="F20" s="2">
        <v>56925</v>
      </c>
      <c r="G20" s="2">
        <v>89975</v>
      </c>
      <c r="H20" s="2">
        <v>11676</v>
      </c>
      <c r="I20" s="2">
        <v>51834</v>
      </c>
      <c r="J20" s="12">
        <v>0.0965130665944794</v>
      </c>
      <c r="L20" s="7" t="s">
        <v>8</v>
      </c>
      <c r="M20" t="s">
        <v>22</v>
      </c>
    </row>
    <row r="21" spans="1:10" ht="9">
      <c r="A21" s="5">
        <v>20</v>
      </c>
      <c r="B21" s="2">
        <v>0</v>
      </c>
      <c r="C21" s="2">
        <v>3</v>
      </c>
      <c r="D21" s="2">
        <v>90785</v>
      </c>
      <c r="E21" s="2">
        <v>34450</v>
      </c>
      <c r="F21" s="2">
        <v>51750</v>
      </c>
      <c r="G21" s="2">
        <v>103700</v>
      </c>
      <c r="H21" s="2">
        <v>10842</v>
      </c>
      <c r="I21" s="2">
        <v>45966</v>
      </c>
      <c r="J21" s="12">
        <v>0.00466211613134852</v>
      </c>
    </row>
    <row r="22" spans="1:10" ht="9">
      <c r="A22" s="5">
        <v>21</v>
      </c>
      <c r="B22" s="2">
        <v>0</v>
      </c>
      <c r="C22" s="2">
        <v>2</v>
      </c>
      <c r="D22" s="2">
        <v>54200</v>
      </c>
      <c r="E22" s="2">
        <v>23850</v>
      </c>
      <c r="F22" s="2">
        <v>36225</v>
      </c>
      <c r="G22" s="2">
        <v>96075</v>
      </c>
      <c r="H22" s="2">
        <v>7506</v>
      </c>
      <c r="I22" s="2">
        <v>32274</v>
      </c>
      <c r="J22" s="12">
        <v>0.0162673705244474</v>
      </c>
    </row>
    <row r="23" spans="1:10" ht="9">
      <c r="A23" s="5">
        <v>22</v>
      </c>
      <c r="B23" s="2">
        <v>0</v>
      </c>
      <c r="C23" s="2">
        <v>1</v>
      </c>
      <c r="D23" s="2">
        <v>33875</v>
      </c>
      <c r="E23" s="2">
        <v>22525</v>
      </c>
      <c r="F23" s="2">
        <v>20700</v>
      </c>
      <c r="G23" s="2">
        <v>79300</v>
      </c>
      <c r="H23" s="2">
        <v>3336</v>
      </c>
      <c r="I23" s="2">
        <v>33252</v>
      </c>
      <c r="J23" s="12">
        <v>0.0268247431380996</v>
      </c>
    </row>
    <row r="24" spans="1:10" ht="9">
      <c r="A24" s="5">
        <v>23</v>
      </c>
      <c r="B24" s="2">
        <v>0</v>
      </c>
      <c r="C24" s="2">
        <v>3</v>
      </c>
      <c r="D24" s="2">
        <v>96205</v>
      </c>
      <c r="E24" s="2">
        <v>45050</v>
      </c>
      <c r="F24" s="2">
        <v>60375</v>
      </c>
      <c r="G24" s="2">
        <v>128100</v>
      </c>
      <c r="H24" s="2">
        <v>33360</v>
      </c>
      <c r="I24" s="2">
        <v>29340</v>
      </c>
      <c r="J24" s="12">
        <v>0.0302143200253007</v>
      </c>
    </row>
    <row r="25" spans="1:10" ht="9">
      <c r="A25" s="5">
        <v>24</v>
      </c>
      <c r="B25" s="2">
        <v>1</v>
      </c>
      <c r="C25" s="2">
        <v>1</v>
      </c>
      <c r="D25" s="2">
        <v>65040</v>
      </c>
      <c r="E25" s="2">
        <v>33125</v>
      </c>
      <c r="F25" s="2">
        <v>32775</v>
      </c>
      <c r="G25" s="2">
        <v>109800</v>
      </c>
      <c r="H25" s="2">
        <v>12510</v>
      </c>
      <c r="I25" s="2">
        <v>23472</v>
      </c>
      <c r="J25" s="12">
        <v>0.00275324663305701</v>
      </c>
    </row>
    <row r="26" spans="1:13" ht="9">
      <c r="A26" s="5">
        <v>25</v>
      </c>
      <c r="B26" s="2">
        <v>0</v>
      </c>
      <c r="C26" s="2">
        <v>2</v>
      </c>
      <c r="D26" s="2">
        <v>65040</v>
      </c>
      <c r="E26" s="2">
        <v>34450</v>
      </c>
      <c r="F26" s="2">
        <v>56925</v>
      </c>
      <c r="G26" s="2">
        <v>57950</v>
      </c>
      <c r="H26" s="2">
        <v>11676</v>
      </c>
      <c r="I26" s="2">
        <v>49878</v>
      </c>
      <c r="J26" s="12">
        <v>0.00050764097015048</v>
      </c>
      <c r="M26" s="17"/>
    </row>
    <row r="27" spans="1:10" ht="9">
      <c r="A27" s="5">
        <v>26</v>
      </c>
      <c r="B27" s="2">
        <v>0</v>
      </c>
      <c r="C27" s="2">
        <v>3</v>
      </c>
      <c r="D27" s="2">
        <v>78590</v>
      </c>
      <c r="E27" s="2">
        <v>37100</v>
      </c>
      <c r="F27" s="2">
        <v>58650</v>
      </c>
      <c r="G27" s="2">
        <v>71675</v>
      </c>
      <c r="H27" s="2">
        <v>17514</v>
      </c>
      <c r="I27" s="2">
        <v>44988</v>
      </c>
      <c r="J27" s="12">
        <v>0.00523712025027749</v>
      </c>
    </row>
    <row r="28" spans="1:10" ht="9">
      <c r="A28" s="5">
        <v>27</v>
      </c>
      <c r="B28" s="2">
        <v>1</v>
      </c>
      <c r="C28" s="2">
        <v>1</v>
      </c>
      <c r="D28" s="2">
        <v>65040</v>
      </c>
      <c r="E28" s="2">
        <v>33125</v>
      </c>
      <c r="F28" s="2">
        <v>32775</v>
      </c>
      <c r="G28" s="2">
        <v>109800</v>
      </c>
      <c r="H28" s="2">
        <v>12510</v>
      </c>
      <c r="I28" s="2">
        <v>23472</v>
      </c>
      <c r="J28" s="12">
        <v>0.0154853658411692</v>
      </c>
    </row>
    <row r="29" spans="1:10" ht="9">
      <c r="A29" s="5">
        <v>28</v>
      </c>
      <c r="B29" s="2">
        <v>0</v>
      </c>
      <c r="C29" s="2">
        <v>3</v>
      </c>
      <c r="D29" s="2">
        <v>82655</v>
      </c>
      <c r="E29" s="2">
        <v>51675</v>
      </c>
      <c r="F29" s="2">
        <v>55200</v>
      </c>
      <c r="G29" s="2">
        <v>102175</v>
      </c>
      <c r="H29" s="2">
        <v>10842</v>
      </c>
      <c r="I29" s="2">
        <v>50856</v>
      </c>
      <c r="J29" s="12">
        <v>0.00355339636641789</v>
      </c>
    </row>
    <row r="30" spans="1:10" ht="9">
      <c r="A30" s="5">
        <v>29</v>
      </c>
      <c r="B30" s="2">
        <v>0</v>
      </c>
      <c r="C30" s="2">
        <v>3</v>
      </c>
      <c r="D30" s="2">
        <v>47425</v>
      </c>
      <c r="E30" s="2">
        <v>22525</v>
      </c>
      <c r="F30" s="2">
        <v>53475</v>
      </c>
      <c r="G30" s="2">
        <v>82350</v>
      </c>
      <c r="H30" s="2">
        <v>23352</v>
      </c>
      <c r="I30" s="2">
        <v>34230</v>
      </c>
      <c r="J30" s="12">
        <v>0.00856372332330681</v>
      </c>
    </row>
    <row r="31" spans="1:10" ht="9">
      <c r="A31" s="5">
        <v>30</v>
      </c>
      <c r="B31" s="2">
        <v>1</v>
      </c>
      <c r="C31" s="2">
        <v>2</v>
      </c>
      <c r="D31" s="2">
        <v>74525</v>
      </c>
      <c r="E31" s="2">
        <v>39750</v>
      </c>
      <c r="F31" s="2">
        <v>67275</v>
      </c>
      <c r="G31" s="2">
        <v>128100</v>
      </c>
      <c r="H31" s="2">
        <v>30858</v>
      </c>
      <c r="I31" s="2">
        <v>40098</v>
      </c>
      <c r="J31" s="12">
        <v>0.0145202454287763</v>
      </c>
    </row>
    <row r="32" spans="1:10" ht="9">
      <c r="A32" s="5">
        <v>31</v>
      </c>
      <c r="B32" s="2">
        <v>1</v>
      </c>
      <c r="C32" s="2">
        <v>1</v>
      </c>
      <c r="D32" s="2">
        <v>71815</v>
      </c>
      <c r="E32" s="2">
        <v>39750</v>
      </c>
      <c r="F32" s="2">
        <v>53475</v>
      </c>
      <c r="G32" s="2">
        <v>122000</v>
      </c>
      <c r="H32" s="2">
        <v>26688</v>
      </c>
      <c r="I32" s="2">
        <v>29340</v>
      </c>
      <c r="J32" s="12">
        <v>0.023320165181567</v>
      </c>
    </row>
    <row r="33" spans="1:10" ht="9">
      <c r="A33" s="5">
        <v>32</v>
      </c>
      <c r="B33" s="2">
        <v>0</v>
      </c>
      <c r="C33" s="2">
        <v>3</v>
      </c>
      <c r="D33" s="2">
        <v>93495</v>
      </c>
      <c r="E33" s="2">
        <v>42400</v>
      </c>
      <c r="F33" s="2">
        <v>56925</v>
      </c>
      <c r="G33" s="2">
        <v>125050</v>
      </c>
      <c r="H33" s="2">
        <v>31692</v>
      </c>
      <c r="I33" s="2">
        <v>27384</v>
      </c>
      <c r="J33" s="12">
        <v>0.00731218484240666</v>
      </c>
    </row>
    <row r="34" spans="1:10" ht="9">
      <c r="A34" s="5">
        <v>33</v>
      </c>
      <c r="B34" s="2">
        <v>0</v>
      </c>
      <c r="C34" s="2">
        <v>3</v>
      </c>
      <c r="D34" s="2">
        <v>79945</v>
      </c>
      <c r="E34" s="2">
        <v>31800</v>
      </c>
      <c r="F34" s="2">
        <v>63825</v>
      </c>
      <c r="G34" s="2">
        <v>70150</v>
      </c>
      <c r="H34" s="2">
        <v>16680</v>
      </c>
      <c r="I34" s="2">
        <v>50856</v>
      </c>
      <c r="J34" s="12">
        <v>0.0102359535780649</v>
      </c>
    </row>
    <row r="35" spans="1:10" ht="9">
      <c r="A35" s="5">
        <v>34</v>
      </c>
      <c r="B35" s="2">
        <v>1</v>
      </c>
      <c r="C35" s="2">
        <v>1</v>
      </c>
      <c r="D35" s="2">
        <v>77235</v>
      </c>
      <c r="E35" s="2">
        <v>45050</v>
      </c>
      <c r="F35" s="2">
        <v>60375</v>
      </c>
      <c r="G35" s="2">
        <v>128100</v>
      </c>
      <c r="H35" s="2">
        <v>30858</v>
      </c>
      <c r="I35" s="2">
        <v>33252</v>
      </c>
      <c r="J35" s="12">
        <v>0.0155416028687574</v>
      </c>
    </row>
    <row r="36" spans="1:10" ht="9">
      <c r="A36" s="5">
        <v>35</v>
      </c>
      <c r="B36" s="2">
        <v>1</v>
      </c>
      <c r="C36" s="2">
        <v>1</v>
      </c>
      <c r="D36" s="2">
        <v>46070</v>
      </c>
      <c r="E36" s="2">
        <v>14575</v>
      </c>
      <c r="F36" s="2">
        <v>29325</v>
      </c>
      <c r="G36" s="2">
        <v>94550</v>
      </c>
      <c r="H36" s="2">
        <v>8340</v>
      </c>
      <c r="I36" s="2">
        <v>23472</v>
      </c>
      <c r="J36" s="12">
        <v>-0.00139880123115725</v>
      </c>
    </row>
    <row r="37" spans="1:10" ht="9">
      <c r="A37" s="5">
        <v>36</v>
      </c>
      <c r="B37" s="2">
        <v>1</v>
      </c>
      <c r="C37" s="2">
        <v>1</v>
      </c>
      <c r="D37" s="2">
        <v>60975</v>
      </c>
      <c r="E37" s="2">
        <v>31800</v>
      </c>
      <c r="F37" s="2">
        <v>43125</v>
      </c>
      <c r="G37" s="2">
        <v>115900</v>
      </c>
      <c r="H37" s="2">
        <v>27522</v>
      </c>
      <c r="I37" s="2">
        <v>17604</v>
      </c>
      <c r="J37" s="12">
        <v>0.00718580756058938</v>
      </c>
    </row>
    <row r="38" spans="1:10" ht="9">
      <c r="A38" s="5">
        <v>37</v>
      </c>
      <c r="B38" s="2">
        <v>1</v>
      </c>
      <c r="C38" s="2">
        <v>2</v>
      </c>
      <c r="D38" s="2">
        <v>78590</v>
      </c>
      <c r="E38" s="2">
        <v>33125</v>
      </c>
      <c r="F38" s="2">
        <v>63825</v>
      </c>
      <c r="G38" s="2">
        <v>141825</v>
      </c>
      <c r="H38" s="2">
        <v>33360</v>
      </c>
      <c r="I38" s="2">
        <v>35208</v>
      </c>
      <c r="J38" s="12">
        <v>0.00803360879339112</v>
      </c>
    </row>
    <row r="39" spans="1:10" ht="9">
      <c r="A39" s="5">
        <v>38</v>
      </c>
      <c r="B39" s="2">
        <v>0</v>
      </c>
      <c r="C39" s="2">
        <v>3</v>
      </c>
      <c r="D39" s="2">
        <v>73170</v>
      </c>
      <c r="E39" s="2">
        <v>34450</v>
      </c>
      <c r="F39" s="2">
        <v>41400</v>
      </c>
      <c r="G39" s="2">
        <v>111325</v>
      </c>
      <c r="H39" s="2">
        <v>7506</v>
      </c>
      <c r="I39" s="2">
        <v>39120</v>
      </c>
      <c r="J39" s="12">
        <v>0.0137008361747653</v>
      </c>
    </row>
    <row r="40" spans="1:10" ht="9">
      <c r="A40" s="5">
        <v>39</v>
      </c>
      <c r="B40" s="2">
        <v>1</v>
      </c>
      <c r="C40" s="2">
        <v>1</v>
      </c>
      <c r="D40" s="2">
        <v>73170</v>
      </c>
      <c r="E40" s="2">
        <v>34450</v>
      </c>
      <c r="F40" s="2">
        <v>18975</v>
      </c>
      <c r="G40" s="2">
        <v>135725</v>
      </c>
      <c r="H40" s="2">
        <v>17514</v>
      </c>
      <c r="I40" s="2">
        <v>35850</v>
      </c>
      <c r="J40" s="12">
        <v>0.0147831737653074</v>
      </c>
    </row>
    <row r="41" spans="1:10" ht="9">
      <c r="A41" s="5">
        <v>40</v>
      </c>
      <c r="B41" s="2">
        <v>1</v>
      </c>
      <c r="C41" s="2">
        <v>1</v>
      </c>
      <c r="D41" s="2">
        <v>60975</v>
      </c>
      <c r="E41" s="2">
        <v>29150</v>
      </c>
      <c r="F41" s="2">
        <v>36225</v>
      </c>
      <c r="G41" s="2">
        <v>134200</v>
      </c>
      <c r="H41" s="2">
        <v>16680</v>
      </c>
      <c r="I41" s="2">
        <v>23472</v>
      </c>
      <c r="J41" s="12">
        <v>0.0300460467604703</v>
      </c>
    </row>
    <row r="42" spans="1:10" ht="9">
      <c r="A42" s="5">
        <v>41</v>
      </c>
      <c r="B42" s="2">
        <v>1</v>
      </c>
      <c r="C42" s="2">
        <v>1</v>
      </c>
      <c r="D42" s="2">
        <v>62330</v>
      </c>
      <c r="E42" s="2">
        <v>33125</v>
      </c>
      <c r="F42" s="2">
        <v>44850</v>
      </c>
      <c r="G42" s="2">
        <v>117425</v>
      </c>
      <c r="H42" s="2">
        <v>28356</v>
      </c>
      <c r="I42" s="2">
        <v>18582</v>
      </c>
      <c r="J42" s="12">
        <v>0.0551658356325517</v>
      </c>
    </row>
    <row r="43" spans="1:10" ht="9">
      <c r="A43" s="5">
        <v>42</v>
      </c>
      <c r="B43" s="2">
        <v>0</v>
      </c>
      <c r="C43" s="2">
        <v>3</v>
      </c>
      <c r="D43" s="2">
        <v>105690</v>
      </c>
      <c r="E43" s="2">
        <v>60950</v>
      </c>
      <c r="F43" s="2">
        <v>58650</v>
      </c>
      <c r="G43" s="2">
        <v>68625</v>
      </c>
      <c r="H43" s="2">
        <v>7506</v>
      </c>
      <c r="I43" s="2">
        <v>57702</v>
      </c>
      <c r="J43" s="12">
        <v>0.0600750320342007</v>
      </c>
    </row>
    <row r="44" spans="1:10" ht="9">
      <c r="A44" s="5">
        <v>43</v>
      </c>
      <c r="B44" s="2">
        <v>0</v>
      </c>
      <c r="C44" s="2">
        <v>3</v>
      </c>
      <c r="D44" s="2">
        <v>60975</v>
      </c>
      <c r="E44" s="2">
        <v>17225</v>
      </c>
      <c r="F44" s="2">
        <v>62100</v>
      </c>
      <c r="G44" s="2">
        <v>94550</v>
      </c>
      <c r="H44" s="2">
        <v>19182</v>
      </c>
      <c r="I44" s="2">
        <v>47922</v>
      </c>
      <c r="J44" s="12">
        <v>0.0596323353349887</v>
      </c>
    </row>
    <row r="45" spans="1:10" ht="9">
      <c r="A45" s="5">
        <v>44</v>
      </c>
      <c r="B45" s="2">
        <v>0</v>
      </c>
      <c r="C45" s="2">
        <v>2</v>
      </c>
      <c r="D45" s="2">
        <v>63685</v>
      </c>
      <c r="E45" s="2">
        <v>33125</v>
      </c>
      <c r="F45" s="2">
        <v>53475</v>
      </c>
      <c r="G45" s="2">
        <v>56425</v>
      </c>
      <c r="H45" s="2">
        <v>10842</v>
      </c>
      <c r="I45" s="2">
        <v>48900</v>
      </c>
      <c r="J45" s="12">
        <v>0.000676897160935125</v>
      </c>
    </row>
    <row r="46" spans="1:10" ht="9">
      <c r="A46" s="5">
        <v>45</v>
      </c>
      <c r="B46" s="2">
        <v>1</v>
      </c>
      <c r="C46" s="2">
        <v>1</v>
      </c>
      <c r="D46" s="2">
        <v>50135</v>
      </c>
      <c r="E46" s="2">
        <v>22525</v>
      </c>
      <c r="F46" s="2">
        <v>41400</v>
      </c>
      <c r="G46" s="2">
        <v>129625</v>
      </c>
      <c r="H46" s="2">
        <v>21684</v>
      </c>
      <c r="I46" s="2">
        <v>19560</v>
      </c>
      <c r="J46" s="12">
        <v>0.00943659597051271</v>
      </c>
    </row>
    <row r="47" spans="1:10" ht="9">
      <c r="A47" s="5">
        <v>46</v>
      </c>
      <c r="B47" s="2">
        <v>0</v>
      </c>
      <c r="C47" s="2">
        <v>3</v>
      </c>
      <c r="D47" s="2">
        <v>62330</v>
      </c>
      <c r="E47" s="2">
        <v>18550</v>
      </c>
      <c r="F47" s="2">
        <v>63825</v>
      </c>
      <c r="G47" s="2">
        <v>96075</v>
      </c>
      <c r="H47" s="2">
        <v>20850</v>
      </c>
      <c r="I47" s="2">
        <v>48900</v>
      </c>
      <c r="J47" s="12">
        <v>0.00886718187842653</v>
      </c>
    </row>
    <row r="48" spans="1:10" ht="9">
      <c r="A48" s="5">
        <v>47</v>
      </c>
      <c r="B48" s="2">
        <v>0</v>
      </c>
      <c r="C48" s="2">
        <v>3</v>
      </c>
      <c r="D48" s="2">
        <v>60975</v>
      </c>
      <c r="E48" s="2">
        <v>42400</v>
      </c>
      <c r="F48" s="2">
        <v>44850</v>
      </c>
      <c r="G48" s="2">
        <v>57950</v>
      </c>
      <c r="H48" s="2">
        <v>15846</v>
      </c>
      <c r="I48" s="2">
        <v>30318</v>
      </c>
      <c r="J48" s="12">
        <v>-0.00329836312946333</v>
      </c>
    </row>
    <row r="49" spans="1:10" ht="9">
      <c r="A49" s="5">
        <v>48</v>
      </c>
      <c r="B49" s="2">
        <v>1</v>
      </c>
      <c r="C49" s="2">
        <v>2</v>
      </c>
      <c r="D49" s="2">
        <v>75880</v>
      </c>
      <c r="E49" s="2">
        <v>30475</v>
      </c>
      <c r="F49" s="2">
        <v>62100</v>
      </c>
      <c r="G49" s="2">
        <v>138775</v>
      </c>
      <c r="H49" s="2">
        <v>32526</v>
      </c>
      <c r="I49" s="2">
        <v>33252</v>
      </c>
      <c r="J49" s="12">
        <v>-0.00616693541422466</v>
      </c>
    </row>
    <row r="50" spans="1:10" ht="9">
      <c r="A50" s="5">
        <v>49</v>
      </c>
      <c r="B50" s="2">
        <v>0</v>
      </c>
      <c r="C50" s="2">
        <v>3</v>
      </c>
      <c r="D50" s="2">
        <v>60975</v>
      </c>
      <c r="E50" s="2">
        <v>31800</v>
      </c>
      <c r="F50" s="2">
        <v>51750</v>
      </c>
      <c r="G50" s="2">
        <v>102175</v>
      </c>
      <c r="H50" s="2">
        <v>1668</v>
      </c>
      <c r="I50" s="2">
        <v>56724</v>
      </c>
      <c r="J50" s="12">
        <v>-0.0412627189289525</v>
      </c>
    </row>
    <row r="51" spans="1:10" ht="9">
      <c r="A51" s="5">
        <v>50</v>
      </c>
      <c r="B51" s="2">
        <v>0</v>
      </c>
      <c r="C51" s="2">
        <v>3</v>
      </c>
      <c r="D51" s="2">
        <v>40650</v>
      </c>
      <c r="E51" s="2">
        <v>18550</v>
      </c>
      <c r="F51" s="2">
        <v>65550</v>
      </c>
      <c r="G51" s="2">
        <v>79300</v>
      </c>
      <c r="H51" s="2">
        <v>17514</v>
      </c>
      <c r="I51" s="2">
        <v>52812</v>
      </c>
      <c r="J51" s="12">
        <v>-0.117278150779174</v>
      </c>
    </row>
    <row r="52" spans="1:10" ht="9">
      <c r="A52" s="5">
        <v>51</v>
      </c>
      <c r="B52" s="2">
        <v>0</v>
      </c>
      <c r="C52" s="2">
        <v>2</v>
      </c>
      <c r="D52" s="2">
        <v>81300</v>
      </c>
      <c r="E52" s="2">
        <v>33125</v>
      </c>
      <c r="F52" s="2">
        <v>36225</v>
      </c>
      <c r="G52" s="2">
        <v>79300</v>
      </c>
      <c r="H52" s="2">
        <v>5838</v>
      </c>
      <c r="I52" s="2">
        <v>36186</v>
      </c>
      <c r="J52" s="12">
        <v>-0.05333256734372</v>
      </c>
    </row>
    <row r="53" spans="1:10" ht="9">
      <c r="A53" s="5">
        <v>52</v>
      </c>
      <c r="B53" s="2">
        <v>1</v>
      </c>
      <c r="C53" s="2">
        <v>2</v>
      </c>
      <c r="D53" s="2">
        <v>67750</v>
      </c>
      <c r="E53" s="2">
        <v>33125</v>
      </c>
      <c r="F53" s="2">
        <v>62100</v>
      </c>
      <c r="G53" s="2">
        <v>137250</v>
      </c>
      <c r="H53" s="2">
        <v>40032</v>
      </c>
      <c r="I53" s="2">
        <v>25428</v>
      </c>
      <c r="J53" s="12">
        <v>0.00574881049417224</v>
      </c>
    </row>
    <row r="54" spans="1:10" ht="9">
      <c r="A54" s="5">
        <v>53</v>
      </c>
      <c r="B54" s="2">
        <v>1</v>
      </c>
      <c r="C54" s="2">
        <v>2</v>
      </c>
      <c r="D54" s="2">
        <v>79945</v>
      </c>
      <c r="E54" s="2">
        <v>45050</v>
      </c>
      <c r="F54" s="2">
        <v>74175</v>
      </c>
      <c r="G54" s="2">
        <v>134200</v>
      </c>
      <c r="H54" s="2">
        <v>34194</v>
      </c>
      <c r="I54" s="2">
        <v>44010</v>
      </c>
      <c r="J54" s="12">
        <v>0.02185087065105</v>
      </c>
    </row>
    <row r="55" spans="1:10" ht="9">
      <c r="A55" s="5">
        <v>54</v>
      </c>
      <c r="B55" s="2">
        <v>1</v>
      </c>
      <c r="C55" s="2">
        <v>1</v>
      </c>
      <c r="D55" s="2">
        <v>66395</v>
      </c>
      <c r="E55" s="2">
        <v>34450</v>
      </c>
      <c r="F55" s="2">
        <v>43125</v>
      </c>
      <c r="G55" s="2">
        <v>140300</v>
      </c>
      <c r="H55" s="2">
        <v>20016</v>
      </c>
      <c r="I55" s="2">
        <v>27384</v>
      </c>
      <c r="J55" s="12">
        <v>0.0191576195129948</v>
      </c>
    </row>
    <row r="56" spans="1:10" ht="9">
      <c r="A56" s="5">
        <v>55</v>
      </c>
      <c r="B56" s="2">
        <v>0</v>
      </c>
      <c r="C56" s="2">
        <v>1</v>
      </c>
      <c r="D56" s="2">
        <v>39295</v>
      </c>
      <c r="E56" s="2">
        <v>27825</v>
      </c>
      <c r="F56" s="2">
        <v>27600</v>
      </c>
      <c r="G56" s="2">
        <v>85400</v>
      </c>
      <c r="H56" s="2">
        <v>6672</v>
      </c>
      <c r="I56" s="2">
        <v>37164</v>
      </c>
      <c r="J56" s="12">
        <v>0.00981216222462393</v>
      </c>
    </row>
    <row r="57" spans="1:10" ht="9">
      <c r="A57" s="5">
        <v>56</v>
      </c>
      <c r="B57" s="2">
        <v>0</v>
      </c>
      <c r="C57" s="2">
        <v>2</v>
      </c>
      <c r="D57" s="2">
        <v>94850</v>
      </c>
      <c r="E57" s="2">
        <v>47700</v>
      </c>
      <c r="F57" s="2">
        <v>48300</v>
      </c>
      <c r="G57" s="2">
        <v>117425</v>
      </c>
      <c r="H57" s="2">
        <v>21684</v>
      </c>
      <c r="I57" s="2">
        <v>28362</v>
      </c>
      <c r="J57" s="12">
        <v>0.000352255114796292</v>
      </c>
    </row>
    <row r="58" spans="1:10" ht="9">
      <c r="A58" s="5">
        <v>57</v>
      </c>
      <c r="B58" s="2">
        <v>1</v>
      </c>
      <c r="C58" s="2">
        <v>2</v>
      </c>
      <c r="D58" s="2">
        <v>93495</v>
      </c>
      <c r="E58" s="2">
        <v>53000</v>
      </c>
      <c r="F58" s="2">
        <v>79350</v>
      </c>
      <c r="G58" s="2">
        <v>146400</v>
      </c>
      <c r="H58" s="2">
        <v>36696</v>
      </c>
      <c r="I58" s="2">
        <v>47922</v>
      </c>
      <c r="J58" s="12">
        <v>-0.0116457013688308</v>
      </c>
    </row>
    <row r="59" spans="1:10" ht="9">
      <c r="A59" s="5">
        <v>58</v>
      </c>
      <c r="B59" s="2">
        <v>0</v>
      </c>
      <c r="C59" s="2">
        <v>3</v>
      </c>
      <c r="D59" s="2">
        <v>74525</v>
      </c>
      <c r="E59" s="2">
        <v>39750</v>
      </c>
      <c r="F59" s="2">
        <v>69000</v>
      </c>
      <c r="G59" s="2">
        <v>117425</v>
      </c>
      <c r="H59" s="2">
        <v>20850</v>
      </c>
      <c r="I59" s="2">
        <v>52812</v>
      </c>
      <c r="J59" s="12">
        <v>0.00842337444058179</v>
      </c>
    </row>
    <row r="60" spans="1:10" ht="9">
      <c r="A60" s="5">
        <v>59</v>
      </c>
      <c r="B60" s="2">
        <v>0</v>
      </c>
      <c r="C60" s="2">
        <v>3</v>
      </c>
      <c r="D60" s="2">
        <v>73170</v>
      </c>
      <c r="E60" s="2">
        <v>33125</v>
      </c>
      <c r="F60" s="2">
        <v>53475</v>
      </c>
      <c r="G60" s="2">
        <v>67100</v>
      </c>
      <c r="H60" s="2">
        <v>15012</v>
      </c>
      <c r="I60" s="2">
        <v>42054</v>
      </c>
      <c r="J60" s="12">
        <v>0.0301452053308888</v>
      </c>
    </row>
    <row r="61" spans="1:10" ht="9">
      <c r="A61" s="5">
        <v>60</v>
      </c>
      <c r="B61" s="2">
        <v>1</v>
      </c>
      <c r="C61" s="2">
        <v>2</v>
      </c>
      <c r="D61" s="2">
        <v>63685</v>
      </c>
      <c r="E61" s="2">
        <v>29150</v>
      </c>
      <c r="F61" s="2">
        <v>51750</v>
      </c>
      <c r="G61" s="2">
        <v>132675</v>
      </c>
      <c r="H61" s="2">
        <v>37530</v>
      </c>
      <c r="I61" s="2">
        <v>22494</v>
      </c>
      <c r="J61" s="12">
        <v>0.00831234783541689</v>
      </c>
    </row>
    <row r="62" spans="1:10" ht="9">
      <c r="A62" s="5">
        <v>61</v>
      </c>
      <c r="B62" s="2">
        <v>0</v>
      </c>
      <c r="C62" s="2">
        <v>3</v>
      </c>
      <c r="D62" s="2">
        <v>60975</v>
      </c>
      <c r="E62" s="2">
        <v>41075</v>
      </c>
      <c r="F62" s="2">
        <v>44850</v>
      </c>
      <c r="G62" s="2">
        <v>57950</v>
      </c>
      <c r="H62" s="2">
        <v>15846</v>
      </c>
      <c r="I62" s="2">
        <v>30318</v>
      </c>
      <c r="J62" s="12">
        <v>0.0197829457150026</v>
      </c>
    </row>
    <row r="63" spans="1:10" ht="9">
      <c r="A63" s="5">
        <v>62</v>
      </c>
      <c r="B63" s="2">
        <v>0</v>
      </c>
      <c r="C63" s="2">
        <v>3</v>
      </c>
      <c r="D63" s="2">
        <v>78590</v>
      </c>
      <c r="E63" s="2">
        <v>30475</v>
      </c>
      <c r="F63" s="2">
        <v>62100</v>
      </c>
      <c r="G63" s="2">
        <v>68625</v>
      </c>
      <c r="H63" s="2">
        <v>15846</v>
      </c>
      <c r="I63" s="2">
        <v>49878</v>
      </c>
      <c r="J63" s="12">
        <v>0.0343072189572805</v>
      </c>
    </row>
    <row r="64" spans="1:10" ht="9">
      <c r="A64" s="5">
        <v>63</v>
      </c>
      <c r="B64" s="2">
        <v>0</v>
      </c>
      <c r="C64" s="2">
        <v>3</v>
      </c>
      <c r="D64" s="2">
        <v>74525</v>
      </c>
      <c r="E64" s="2">
        <v>35775</v>
      </c>
      <c r="F64" s="2">
        <v>43125</v>
      </c>
      <c r="G64" s="2">
        <v>112850</v>
      </c>
      <c r="H64" s="2">
        <v>9174</v>
      </c>
      <c r="I64" s="2">
        <v>40098</v>
      </c>
      <c r="J64" s="12">
        <v>0.0462372498680733</v>
      </c>
    </row>
    <row r="65" spans="1:10" ht="9">
      <c r="A65" s="5">
        <v>64</v>
      </c>
      <c r="B65" s="2">
        <v>0</v>
      </c>
      <c r="C65" s="2">
        <v>2</v>
      </c>
      <c r="D65" s="2">
        <v>66395</v>
      </c>
      <c r="E65" s="2">
        <v>34450</v>
      </c>
      <c r="F65" s="2">
        <v>58650</v>
      </c>
      <c r="G65" s="2">
        <v>91500</v>
      </c>
      <c r="H65" s="2">
        <v>31692</v>
      </c>
      <c r="I65" s="2">
        <v>29340</v>
      </c>
      <c r="J65" s="12">
        <v>0.00759389262927411</v>
      </c>
    </row>
    <row r="66" spans="1:10" ht="9">
      <c r="A66" s="5">
        <v>65</v>
      </c>
      <c r="B66" s="2">
        <v>1</v>
      </c>
      <c r="C66" s="2">
        <v>1</v>
      </c>
      <c r="D66" s="2">
        <v>63685</v>
      </c>
      <c r="E66" s="2">
        <v>42400</v>
      </c>
      <c r="F66" s="2">
        <v>27600</v>
      </c>
      <c r="G66" s="2">
        <v>152500</v>
      </c>
      <c r="H66" s="2">
        <v>16680</v>
      </c>
      <c r="I66" s="2">
        <v>10758</v>
      </c>
      <c r="J66" s="12">
        <v>0.0145992674203851</v>
      </c>
    </row>
    <row r="67" spans="1:10" ht="9">
      <c r="A67" s="5">
        <v>66</v>
      </c>
      <c r="B67" s="2">
        <v>0</v>
      </c>
      <c r="C67" s="2">
        <v>2</v>
      </c>
      <c r="D67" s="2">
        <v>60975</v>
      </c>
      <c r="E67" s="2">
        <v>30475</v>
      </c>
      <c r="F67" s="2">
        <v>44850</v>
      </c>
      <c r="G67" s="2">
        <v>103700</v>
      </c>
      <c r="H67" s="2">
        <v>11676</v>
      </c>
      <c r="I67" s="2">
        <v>36186</v>
      </c>
      <c r="J67" s="12">
        <v>0.020227897958927</v>
      </c>
    </row>
    <row r="68" spans="1:10" ht="9">
      <c r="A68" s="5">
        <v>67</v>
      </c>
      <c r="B68" s="2">
        <v>0</v>
      </c>
      <c r="C68" s="2">
        <v>3</v>
      </c>
      <c r="D68" s="2">
        <v>84010</v>
      </c>
      <c r="E68" s="2">
        <v>51675</v>
      </c>
      <c r="F68" s="2">
        <v>56925</v>
      </c>
      <c r="G68" s="2">
        <v>111325</v>
      </c>
      <c r="H68" s="2">
        <v>20850</v>
      </c>
      <c r="I68" s="2">
        <v>41076</v>
      </c>
      <c r="J68" s="12">
        <v>0.0334073118407937</v>
      </c>
    </row>
    <row r="69" spans="1:10" ht="9">
      <c r="A69" s="5">
        <v>68</v>
      </c>
      <c r="B69" s="2">
        <v>1</v>
      </c>
      <c r="C69" s="2">
        <v>2</v>
      </c>
      <c r="D69" s="2">
        <v>71815</v>
      </c>
      <c r="E69" s="2">
        <v>33125</v>
      </c>
      <c r="F69" s="2">
        <v>51750</v>
      </c>
      <c r="G69" s="2">
        <v>108275</v>
      </c>
      <c r="H69" s="2">
        <v>37530</v>
      </c>
      <c r="I69" s="2">
        <v>15648</v>
      </c>
      <c r="J69" s="12">
        <v>0.0074414474633569</v>
      </c>
    </row>
    <row r="70" spans="1:10" ht="9">
      <c r="A70" s="5">
        <v>69</v>
      </c>
      <c r="B70" s="2">
        <v>0</v>
      </c>
      <c r="C70" s="2">
        <v>3</v>
      </c>
      <c r="D70" s="2">
        <v>50135</v>
      </c>
      <c r="E70" s="2">
        <v>25175</v>
      </c>
      <c r="F70" s="2">
        <v>60375</v>
      </c>
      <c r="G70" s="2">
        <v>73200</v>
      </c>
      <c r="H70" s="2">
        <v>14178</v>
      </c>
      <c r="I70" s="2">
        <v>51834</v>
      </c>
      <c r="J70" s="12">
        <v>0.0118732395010472</v>
      </c>
    </row>
    <row r="71" spans="1:10" ht="9">
      <c r="A71" s="5">
        <v>70</v>
      </c>
      <c r="B71" s="2">
        <v>1</v>
      </c>
      <c r="C71" s="2">
        <v>2</v>
      </c>
      <c r="D71" s="2">
        <v>70460</v>
      </c>
      <c r="E71" s="2">
        <v>30475</v>
      </c>
      <c r="F71" s="2">
        <v>51750</v>
      </c>
      <c r="G71" s="2">
        <v>138775</v>
      </c>
      <c r="H71" s="2">
        <v>30858</v>
      </c>
      <c r="I71" s="2">
        <v>22494</v>
      </c>
      <c r="J71" s="12">
        <v>0.0161384972210252</v>
      </c>
    </row>
    <row r="72" spans="1:10" ht="9">
      <c r="A72" s="5">
        <v>71</v>
      </c>
      <c r="B72" s="2">
        <v>1</v>
      </c>
      <c r="C72" s="2">
        <v>2</v>
      </c>
      <c r="D72" s="2">
        <v>84010</v>
      </c>
      <c r="E72" s="2">
        <v>38425</v>
      </c>
      <c r="F72" s="2">
        <v>77625</v>
      </c>
      <c r="G72" s="2">
        <v>128100</v>
      </c>
      <c r="H72" s="2">
        <v>45036</v>
      </c>
      <c r="I72" s="2">
        <v>35208</v>
      </c>
      <c r="J72" s="12">
        <v>0.0238106871540001</v>
      </c>
    </row>
    <row r="73" spans="1:10" ht="9">
      <c r="A73" s="5">
        <v>72</v>
      </c>
      <c r="B73" s="2">
        <v>0</v>
      </c>
      <c r="C73" s="2">
        <v>3</v>
      </c>
      <c r="D73" s="2">
        <v>42005</v>
      </c>
      <c r="E73" s="2">
        <v>21200</v>
      </c>
      <c r="F73" s="2">
        <v>69000</v>
      </c>
      <c r="G73" s="2">
        <v>80825</v>
      </c>
      <c r="H73" s="2">
        <v>18348</v>
      </c>
      <c r="I73" s="2">
        <v>54768</v>
      </c>
      <c r="J73" s="12">
        <v>0.00410757677237327</v>
      </c>
    </row>
    <row r="74" spans="1:10" ht="9">
      <c r="A74" s="5">
        <v>73</v>
      </c>
      <c r="B74" s="2">
        <v>0</v>
      </c>
      <c r="C74" s="2">
        <v>3</v>
      </c>
      <c r="D74" s="2">
        <v>65040</v>
      </c>
      <c r="E74" s="2">
        <v>25175</v>
      </c>
      <c r="F74" s="2">
        <v>50025</v>
      </c>
      <c r="G74" s="2">
        <v>74725</v>
      </c>
      <c r="H74" s="2">
        <v>18348</v>
      </c>
      <c r="I74" s="2">
        <v>35208</v>
      </c>
      <c r="J74" s="12">
        <v>0.0101068659019026</v>
      </c>
    </row>
    <row r="75" spans="1:10" ht="9">
      <c r="A75" s="5">
        <v>74</v>
      </c>
      <c r="B75" s="2">
        <v>0</v>
      </c>
      <c r="C75" s="2">
        <v>3</v>
      </c>
      <c r="D75" s="2">
        <v>60975</v>
      </c>
      <c r="E75" s="2">
        <v>35775</v>
      </c>
      <c r="F75" s="2">
        <v>56925</v>
      </c>
      <c r="G75" s="2">
        <v>111325</v>
      </c>
      <c r="H75" s="2">
        <v>10842</v>
      </c>
      <c r="I75" s="2">
        <v>50856</v>
      </c>
      <c r="J75" s="12">
        <v>0.0155612646826021</v>
      </c>
    </row>
    <row r="76" spans="1:10" ht="9">
      <c r="A76" s="5">
        <v>75</v>
      </c>
      <c r="B76" s="2">
        <v>1</v>
      </c>
      <c r="C76" s="2">
        <v>1</v>
      </c>
      <c r="D76" s="2">
        <v>89430</v>
      </c>
      <c r="E76" s="2">
        <v>35775</v>
      </c>
      <c r="F76" s="2">
        <v>41400</v>
      </c>
      <c r="G76" s="2">
        <v>125050</v>
      </c>
      <c r="H76" s="2">
        <v>16680</v>
      </c>
      <c r="I76" s="2">
        <v>29340</v>
      </c>
      <c r="J76" s="12">
        <v>0.0224193605783061</v>
      </c>
    </row>
    <row r="77" spans="1:10" ht="9">
      <c r="A77" s="5">
        <v>76</v>
      </c>
      <c r="B77" s="2">
        <v>0</v>
      </c>
      <c r="C77" s="2">
        <v>2</v>
      </c>
      <c r="D77" s="2">
        <v>66395</v>
      </c>
      <c r="E77" s="2">
        <v>35775</v>
      </c>
      <c r="F77" s="2">
        <v>55200</v>
      </c>
      <c r="G77" s="2">
        <v>129625</v>
      </c>
      <c r="H77" s="2">
        <v>20016</v>
      </c>
      <c r="I77" s="2">
        <v>41076</v>
      </c>
      <c r="J77" s="12">
        <v>0.00288098511623518</v>
      </c>
    </row>
    <row r="78" spans="1:10" ht="9">
      <c r="A78" s="5">
        <v>77</v>
      </c>
      <c r="B78" s="2">
        <v>0</v>
      </c>
      <c r="C78" s="2">
        <v>2</v>
      </c>
      <c r="D78" s="2">
        <v>82655</v>
      </c>
      <c r="E78" s="2">
        <v>34450</v>
      </c>
      <c r="F78" s="2">
        <v>37950</v>
      </c>
      <c r="G78" s="2">
        <v>80825</v>
      </c>
      <c r="H78" s="2">
        <v>6672</v>
      </c>
      <c r="I78" s="2">
        <v>37164</v>
      </c>
      <c r="J78" s="12">
        <v>0.00925919754051356</v>
      </c>
    </row>
    <row r="79" spans="1:10" ht="9">
      <c r="A79" s="5">
        <v>78</v>
      </c>
      <c r="B79" s="2">
        <v>0</v>
      </c>
      <c r="C79" s="2">
        <v>3</v>
      </c>
      <c r="D79" s="2">
        <v>44715</v>
      </c>
      <c r="E79" s="2">
        <v>19875</v>
      </c>
      <c r="F79" s="2">
        <v>50025</v>
      </c>
      <c r="G79" s="2">
        <v>79300</v>
      </c>
      <c r="H79" s="2">
        <v>21684</v>
      </c>
      <c r="I79" s="2">
        <v>32274</v>
      </c>
      <c r="J79" s="12">
        <v>0.0261689230388116</v>
      </c>
    </row>
    <row r="80" spans="1:10" ht="9">
      <c r="A80" s="5">
        <v>79</v>
      </c>
      <c r="B80" s="2">
        <v>1</v>
      </c>
      <c r="C80" s="2">
        <v>1</v>
      </c>
      <c r="D80" s="2">
        <v>60975</v>
      </c>
      <c r="E80" s="2">
        <v>41075</v>
      </c>
      <c r="F80" s="2">
        <v>25875</v>
      </c>
      <c r="G80" s="2">
        <v>150975</v>
      </c>
      <c r="H80" s="2">
        <v>15846</v>
      </c>
      <c r="I80" s="2">
        <v>9780</v>
      </c>
      <c r="J80" s="12">
        <v>0.0362453171820523</v>
      </c>
    </row>
    <row r="81" spans="1:10" ht="9">
      <c r="A81" s="5">
        <v>80</v>
      </c>
      <c r="B81" s="2">
        <v>0</v>
      </c>
      <c r="C81" s="2">
        <v>3</v>
      </c>
      <c r="D81" s="2">
        <v>62330</v>
      </c>
      <c r="E81" s="2">
        <v>27825</v>
      </c>
      <c r="F81" s="2">
        <v>53475</v>
      </c>
      <c r="G81" s="2">
        <v>103700</v>
      </c>
      <c r="H81" s="2">
        <v>13344</v>
      </c>
      <c r="I81" s="2">
        <v>44010</v>
      </c>
      <c r="J81" s="12">
        <v>0.00620772309617313</v>
      </c>
    </row>
    <row r="82" spans="1:10" ht="9">
      <c r="A82" s="5">
        <v>81</v>
      </c>
      <c r="B82" s="2">
        <v>0</v>
      </c>
      <c r="C82" s="2">
        <v>3</v>
      </c>
      <c r="D82" s="2">
        <v>51490</v>
      </c>
      <c r="E82" s="2">
        <v>27825</v>
      </c>
      <c r="F82" s="2">
        <v>62100</v>
      </c>
      <c r="G82" s="2">
        <v>74725</v>
      </c>
      <c r="H82" s="2">
        <v>15012</v>
      </c>
      <c r="I82" s="2">
        <v>53790</v>
      </c>
      <c r="J82" s="12">
        <v>0.0163821968616605</v>
      </c>
    </row>
    <row r="83" spans="1:10" ht="9">
      <c r="A83" s="5">
        <v>82</v>
      </c>
      <c r="B83" s="2">
        <v>0</v>
      </c>
      <c r="C83" s="2">
        <v>2</v>
      </c>
      <c r="D83" s="2">
        <v>111110</v>
      </c>
      <c r="E83" s="2">
        <v>58300</v>
      </c>
      <c r="F83" s="2">
        <v>69000</v>
      </c>
      <c r="G83" s="2">
        <v>96075</v>
      </c>
      <c r="H83" s="2">
        <v>38364</v>
      </c>
      <c r="I83" s="2">
        <v>33252</v>
      </c>
      <c r="J83" s="12">
        <v>0.0240837069116585</v>
      </c>
    </row>
    <row r="84" spans="1:10" ht="9">
      <c r="A84" s="5">
        <v>83</v>
      </c>
      <c r="B84" s="2">
        <v>1</v>
      </c>
      <c r="C84" s="2">
        <v>1</v>
      </c>
      <c r="D84" s="2">
        <v>86720</v>
      </c>
      <c r="E84" s="2">
        <v>50350</v>
      </c>
      <c r="F84" s="2">
        <v>39675</v>
      </c>
      <c r="G84" s="2">
        <v>125050</v>
      </c>
      <c r="H84" s="2">
        <v>23352</v>
      </c>
      <c r="I84" s="2">
        <v>15648</v>
      </c>
      <c r="J84" s="12">
        <v>0.0308897154255032</v>
      </c>
    </row>
    <row r="85" spans="1:10" ht="9">
      <c r="A85" s="5">
        <v>84</v>
      </c>
      <c r="B85" s="2">
        <v>0</v>
      </c>
      <c r="C85" s="2">
        <v>1</v>
      </c>
      <c r="D85" s="2">
        <v>67750</v>
      </c>
      <c r="E85" s="2">
        <v>33125</v>
      </c>
      <c r="F85" s="2">
        <v>51750</v>
      </c>
      <c r="G85" s="2">
        <v>112850</v>
      </c>
      <c r="H85" s="2">
        <v>30858</v>
      </c>
      <c r="I85" s="2">
        <v>22494</v>
      </c>
      <c r="J85" s="12">
        <v>-0.000805191949779708</v>
      </c>
    </row>
    <row r="86" spans="1:10" ht="9">
      <c r="A86" s="5">
        <v>85</v>
      </c>
      <c r="B86" s="2">
        <v>1</v>
      </c>
      <c r="C86" s="2">
        <v>2</v>
      </c>
      <c r="D86" s="2">
        <v>81300</v>
      </c>
      <c r="E86" s="2">
        <v>37100</v>
      </c>
      <c r="F86" s="2">
        <v>48300</v>
      </c>
      <c r="G86" s="2">
        <v>103700</v>
      </c>
      <c r="H86" s="2">
        <v>25020</v>
      </c>
      <c r="I86" s="2">
        <v>25428</v>
      </c>
      <c r="J86" s="12">
        <v>0.000903605091883651</v>
      </c>
    </row>
    <row r="87" spans="1:10" ht="9">
      <c r="A87" s="5">
        <v>86</v>
      </c>
      <c r="B87" s="2">
        <v>1</v>
      </c>
      <c r="C87" s="2">
        <v>1</v>
      </c>
      <c r="D87" s="2">
        <v>56910</v>
      </c>
      <c r="E87" s="2">
        <v>29150</v>
      </c>
      <c r="F87" s="2">
        <v>48300</v>
      </c>
      <c r="G87" s="2">
        <v>137250</v>
      </c>
      <c r="H87" s="2">
        <v>25854</v>
      </c>
      <c r="I87" s="2">
        <v>24450</v>
      </c>
      <c r="J87" s="12">
        <v>-0.00194812383685733</v>
      </c>
    </row>
    <row r="88" spans="1:10" ht="9">
      <c r="A88" s="5">
        <v>87</v>
      </c>
      <c r="B88" s="2">
        <v>1</v>
      </c>
      <c r="C88" s="2">
        <v>2</v>
      </c>
      <c r="D88" s="2">
        <v>79945</v>
      </c>
      <c r="E88" s="2">
        <v>35775</v>
      </c>
      <c r="F88" s="2">
        <v>46575</v>
      </c>
      <c r="G88" s="2">
        <v>102175</v>
      </c>
      <c r="H88" s="2">
        <v>24186</v>
      </c>
      <c r="I88" s="2">
        <v>23472</v>
      </c>
      <c r="J88" s="12">
        <v>0.0336295850337092</v>
      </c>
    </row>
    <row r="89" spans="1:10" ht="9">
      <c r="A89" s="5">
        <v>88</v>
      </c>
      <c r="B89" s="2">
        <v>0</v>
      </c>
      <c r="C89" s="2">
        <v>1</v>
      </c>
      <c r="D89" s="2">
        <v>65040</v>
      </c>
      <c r="E89" s="2">
        <v>30475</v>
      </c>
      <c r="F89" s="2">
        <v>48300</v>
      </c>
      <c r="G89" s="2">
        <v>109800</v>
      </c>
      <c r="H89" s="2">
        <v>29190</v>
      </c>
      <c r="I89" s="2">
        <v>20538</v>
      </c>
      <c r="J89" s="12">
        <v>0.0153072437830307</v>
      </c>
    </row>
    <row r="90" spans="1:10" ht="9">
      <c r="A90" s="5">
        <v>89</v>
      </c>
      <c r="B90" s="2">
        <v>1</v>
      </c>
      <c r="C90" s="2">
        <v>1</v>
      </c>
      <c r="D90" s="2">
        <v>82655</v>
      </c>
      <c r="E90" s="2">
        <v>33125</v>
      </c>
      <c r="F90" s="2">
        <v>34500</v>
      </c>
      <c r="G90" s="2">
        <v>122000</v>
      </c>
      <c r="H90" s="2">
        <v>10008</v>
      </c>
      <c r="I90" s="2">
        <v>28362</v>
      </c>
      <c r="J90" s="12">
        <v>-0.0590564391474398</v>
      </c>
    </row>
    <row r="91" spans="1:10" ht="9">
      <c r="A91" s="5">
        <v>90</v>
      </c>
      <c r="B91" s="2">
        <v>0</v>
      </c>
      <c r="C91" s="2">
        <v>3</v>
      </c>
      <c r="D91" s="2">
        <v>85365</v>
      </c>
      <c r="E91" s="2">
        <v>53000</v>
      </c>
      <c r="F91" s="2">
        <v>58650</v>
      </c>
      <c r="G91" s="2">
        <v>112850</v>
      </c>
      <c r="H91" s="2">
        <v>20850</v>
      </c>
      <c r="I91" s="2">
        <v>42054</v>
      </c>
      <c r="J91" s="12">
        <v>-0.0694505543046183</v>
      </c>
    </row>
    <row r="92" spans="1:10" ht="9">
      <c r="A92" s="5">
        <v>91</v>
      </c>
      <c r="B92" s="2">
        <v>0</v>
      </c>
      <c r="C92" s="2">
        <v>2</v>
      </c>
      <c r="D92" s="2">
        <v>96205</v>
      </c>
      <c r="E92" s="2">
        <v>50350</v>
      </c>
      <c r="F92" s="2">
        <v>51750</v>
      </c>
      <c r="G92" s="2">
        <v>120475</v>
      </c>
      <c r="H92" s="2">
        <v>23352</v>
      </c>
      <c r="I92" s="2">
        <v>29340</v>
      </c>
      <c r="J92" s="12">
        <v>-0.0612741671165136</v>
      </c>
    </row>
    <row r="93" spans="1:10" ht="9">
      <c r="A93" s="5">
        <v>92</v>
      </c>
      <c r="B93" s="2">
        <v>0</v>
      </c>
      <c r="C93" s="2">
        <v>2</v>
      </c>
      <c r="D93" s="2">
        <v>56910</v>
      </c>
      <c r="E93" s="2">
        <v>18550</v>
      </c>
      <c r="F93" s="2">
        <v>56925</v>
      </c>
      <c r="G93" s="2">
        <v>88450</v>
      </c>
      <c r="H93" s="2">
        <v>14178</v>
      </c>
      <c r="I93" s="2">
        <v>46944</v>
      </c>
      <c r="J93" s="12">
        <v>0.00901341239305879</v>
      </c>
    </row>
    <row r="94" spans="1:10" ht="9">
      <c r="A94" s="5">
        <v>93</v>
      </c>
      <c r="B94" s="2">
        <v>0</v>
      </c>
      <c r="C94" s="2">
        <v>2</v>
      </c>
      <c r="D94" s="2">
        <v>105690</v>
      </c>
      <c r="E94" s="2">
        <v>53000</v>
      </c>
      <c r="F94" s="2">
        <v>62100</v>
      </c>
      <c r="G94" s="2">
        <v>89975</v>
      </c>
      <c r="H94" s="2">
        <v>35028</v>
      </c>
      <c r="I94" s="2">
        <v>30318</v>
      </c>
      <c r="J94" s="12">
        <v>0.0321375054518999</v>
      </c>
    </row>
    <row r="95" spans="1:10" ht="9">
      <c r="A95" s="5">
        <v>94</v>
      </c>
      <c r="B95" s="2">
        <v>1</v>
      </c>
      <c r="C95" s="2">
        <v>1</v>
      </c>
      <c r="D95" s="2">
        <v>66395</v>
      </c>
      <c r="E95" s="2">
        <v>33125</v>
      </c>
      <c r="F95" s="2">
        <v>37950</v>
      </c>
      <c r="G95" s="2">
        <v>125050</v>
      </c>
      <c r="H95" s="2">
        <v>22518</v>
      </c>
      <c r="I95" s="2">
        <v>18582</v>
      </c>
      <c r="J95" s="12">
        <v>0.0485557703205173</v>
      </c>
    </row>
    <row r="96" spans="1:10" ht="9">
      <c r="A96" s="5">
        <v>95</v>
      </c>
      <c r="B96" s="2">
        <v>0</v>
      </c>
      <c r="C96" s="2">
        <v>1</v>
      </c>
      <c r="D96" s="2">
        <v>60975</v>
      </c>
      <c r="E96" s="2">
        <v>27825</v>
      </c>
      <c r="F96" s="2">
        <v>37950</v>
      </c>
      <c r="G96" s="2">
        <v>76250</v>
      </c>
      <c r="H96" s="2">
        <v>4170</v>
      </c>
      <c r="I96" s="2">
        <v>39120</v>
      </c>
      <c r="J96" s="12">
        <v>0.070272451102334</v>
      </c>
    </row>
    <row r="97" spans="1:10" ht="9">
      <c r="A97" s="5">
        <v>96</v>
      </c>
      <c r="B97" s="2">
        <v>1</v>
      </c>
      <c r="C97" s="2">
        <v>1</v>
      </c>
      <c r="D97" s="2">
        <v>67750</v>
      </c>
      <c r="E97" s="2">
        <v>27825</v>
      </c>
      <c r="F97" s="2">
        <v>12075</v>
      </c>
      <c r="G97" s="2">
        <v>128100</v>
      </c>
      <c r="H97" s="2">
        <v>13344</v>
      </c>
      <c r="I97" s="2">
        <v>5868</v>
      </c>
      <c r="J97" s="12">
        <v>0.0172025796528192</v>
      </c>
    </row>
    <row r="98" spans="1:10" ht="9">
      <c r="A98" s="5">
        <v>97</v>
      </c>
      <c r="B98" s="2">
        <v>0</v>
      </c>
      <c r="C98" s="2">
        <v>3</v>
      </c>
      <c r="D98" s="2">
        <v>65040</v>
      </c>
      <c r="E98" s="2">
        <v>37100</v>
      </c>
      <c r="F98" s="2">
        <v>56925</v>
      </c>
      <c r="G98" s="2">
        <v>108275</v>
      </c>
      <c r="H98" s="2">
        <v>4170</v>
      </c>
      <c r="I98" s="2">
        <v>59658</v>
      </c>
      <c r="J98" s="12">
        <v>0.0316405108186655</v>
      </c>
    </row>
    <row r="99" spans="1:10" ht="9">
      <c r="A99" s="5">
        <v>98</v>
      </c>
      <c r="B99" s="2">
        <v>1</v>
      </c>
      <c r="C99" s="2">
        <v>1</v>
      </c>
      <c r="D99" s="2">
        <v>67750</v>
      </c>
      <c r="E99" s="2">
        <v>35775</v>
      </c>
      <c r="F99" s="2">
        <v>41400</v>
      </c>
      <c r="G99" s="2">
        <v>128100</v>
      </c>
      <c r="H99" s="2">
        <v>23352</v>
      </c>
      <c r="I99" s="2">
        <v>19560</v>
      </c>
      <c r="J99" s="12">
        <v>0.0520892454467092</v>
      </c>
    </row>
    <row r="100" spans="1:10" ht="9">
      <c r="A100" s="5">
        <v>99</v>
      </c>
      <c r="B100" s="2">
        <v>1</v>
      </c>
      <c r="C100" s="2">
        <v>1</v>
      </c>
      <c r="D100" s="2">
        <v>92140</v>
      </c>
      <c r="E100" s="2">
        <v>38425</v>
      </c>
      <c r="F100" s="2">
        <v>44850</v>
      </c>
      <c r="G100" s="2">
        <v>128100</v>
      </c>
      <c r="H100" s="2">
        <v>18348</v>
      </c>
      <c r="I100" s="2">
        <v>30318</v>
      </c>
      <c r="J100" s="12">
        <v>0.0746116766219771</v>
      </c>
    </row>
    <row r="101" spans="1:10" ht="9.75" thickBot="1">
      <c r="A101" s="10">
        <v>100</v>
      </c>
      <c r="B101" s="11">
        <v>0</v>
      </c>
      <c r="C101" s="11">
        <v>1</v>
      </c>
      <c r="D101" s="11">
        <v>67750</v>
      </c>
      <c r="E101" s="11">
        <v>39750</v>
      </c>
      <c r="F101" s="11">
        <v>37950</v>
      </c>
      <c r="G101" s="11">
        <v>91500</v>
      </c>
      <c r="H101" s="11">
        <v>15012</v>
      </c>
      <c r="I101" s="11">
        <v>24450</v>
      </c>
      <c r="J101" s="13">
        <v>0.0173234556773049</v>
      </c>
    </row>
    <row r="102" spans="2:12" ht="9">
      <c r="B102" s="3"/>
      <c r="D102" s="14">
        <f>AVERAGE(D2:D101)</f>
        <v>71245.9</v>
      </c>
      <c r="E102" s="33">
        <f aca="true" t="shared" si="0" ref="E102:J102">AVERAGE(E2:E101)</f>
        <v>35311.25</v>
      </c>
      <c r="F102" s="33">
        <f t="shared" si="0"/>
        <v>50249.25</v>
      </c>
      <c r="G102" s="14">
        <f t="shared" si="0"/>
        <v>106094.25</v>
      </c>
      <c r="H102" s="14">
        <f t="shared" si="0"/>
        <v>19715.76</v>
      </c>
      <c r="I102" s="14">
        <f t="shared" si="0"/>
        <v>34735.2</v>
      </c>
      <c r="J102" s="15">
        <f t="shared" si="0"/>
        <v>0.016950125775748816</v>
      </c>
      <c r="K102" s="16" t="s">
        <v>24</v>
      </c>
      <c r="L102" s="16"/>
    </row>
    <row r="103" spans="4:12" ht="9">
      <c r="D103" s="14">
        <f>STDEV(D2:D101)</f>
        <v>15312.135881137689</v>
      </c>
      <c r="E103" s="14">
        <f aca="true" t="shared" si="1" ref="E103:J103">STDEV(E2:E101)</f>
        <v>10213.826521416739</v>
      </c>
      <c r="F103" s="14">
        <f t="shared" si="1"/>
        <v>12942.79588577789</v>
      </c>
      <c r="G103" s="14">
        <f t="shared" si="1"/>
        <v>24257.34108788596</v>
      </c>
      <c r="H103" s="14">
        <f t="shared" si="1"/>
        <v>9971.794510518153</v>
      </c>
      <c r="I103" s="14">
        <f t="shared" si="1"/>
        <v>12441.720284444737</v>
      </c>
      <c r="J103" s="15">
        <f t="shared" si="1"/>
        <v>0.03138869199075351</v>
      </c>
      <c r="K103" s="16" t="s">
        <v>25</v>
      </c>
      <c r="L103" s="16"/>
    </row>
    <row r="106" spans="4:10" ht="9">
      <c r="D106">
        <f>SMALL(D2:D101,1)</f>
        <v>33875</v>
      </c>
      <c r="E106">
        <f aca="true" t="shared" si="2" ref="E106:J106">SMALL(E2:E101,1)</f>
        <v>14575</v>
      </c>
      <c r="F106">
        <f t="shared" si="2"/>
        <v>12075</v>
      </c>
      <c r="G106">
        <f t="shared" si="2"/>
        <v>56425</v>
      </c>
      <c r="H106">
        <f t="shared" si="2"/>
        <v>1668</v>
      </c>
      <c r="I106">
        <f t="shared" si="2"/>
        <v>5868</v>
      </c>
      <c r="J106">
        <f t="shared" si="2"/>
        <v>-0.117278150779174</v>
      </c>
    </row>
    <row r="107" spans="4:10" ht="9">
      <c r="D107">
        <f>LARGE(D2:D101,1)</f>
        <v>111110</v>
      </c>
      <c r="E107">
        <f aca="true" t="shared" si="3" ref="E107:J107">LARGE(E2:E101,1)</f>
        <v>60950</v>
      </c>
      <c r="F107">
        <f>LARGE(F2:F101,1)</f>
        <v>79350</v>
      </c>
      <c r="G107">
        <f t="shared" si="3"/>
        <v>152500</v>
      </c>
      <c r="H107">
        <f t="shared" si="3"/>
        <v>45036</v>
      </c>
      <c r="I107">
        <f t="shared" si="3"/>
        <v>59658</v>
      </c>
      <c r="J107">
        <f t="shared" si="3"/>
        <v>0.0965130665944794</v>
      </c>
    </row>
    <row r="108" ht="9">
      <c r="D108" s="3"/>
    </row>
    <row r="109" ht="9">
      <c r="D109" s="3"/>
    </row>
  </sheetData>
  <sheetProtection/>
  <printOptions/>
  <pageMargins left="0.51" right="0.55" top="0.25" bottom="0.5" header="0.22" footer="0.49212598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Luis Felipe</cp:lastModifiedBy>
  <cp:lastPrinted>2009-08-27T19:36:36Z</cp:lastPrinted>
  <dcterms:created xsi:type="dcterms:W3CDTF">2009-02-26T22:17:50Z</dcterms:created>
  <dcterms:modified xsi:type="dcterms:W3CDTF">2018-04-06T21:29:33Z</dcterms:modified>
  <cp:category/>
  <cp:version/>
  <cp:contentType/>
  <cp:contentStatus/>
</cp:coreProperties>
</file>