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ocuments\Milena\Aulas\1802_FZEA\OpII_2018\Aulas\"/>
    </mc:Choice>
  </mc:AlternateContent>
  <bookViews>
    <workbookView xWindow="240" yWindow="30" windowWidth="20115" windowHeight="8010"/>
  </bookViews>
  <sheets>
    <sheet name="Dados" sheetId="1" r:id="rId1"/>
    <sheet name="Ulimpo" sheetId="2" r:id="rId2"/>
    <sheet name="Usujo" sheetId="4" r:id="rId3"/>
  </sheets>
  <calcPr calcId="162913"/>
</workbook>
</file>

<file path=xl/calcChain.xml><?xml version="1.0" encoding="utf-8"?>
<calcChain xmlns="http://schemas.openxmlformats.org/spreadsheetml/2006/main">
  <c r="C5" i="1" l="1"/>
  <c r="B5" i="1"/>
  <c r="B20" i="4" l="1"/>
  <c r="C20" i="4" s="1"/>
  <c r="B20" i="2"/>
  <c r="D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B6" i="4"/>
  <c r="B9" i="4" s="1"/>
  <c r="E15" i="4" l="1"/>
  <c r="E19" i="4"/>
  <c r="E12" i="4"/>
  <c r="E16" i="4"/>
  <c r="E10" i="4"/>
  <c r="E11" i="4"/>
  <c r="E13" i="4"/>
  <c r="E17" i="4"/>
  <c r="E14" i="4"/>
  <c r="E18" i="4"/>
  <c r="E4" i="4"/>
  <c r="E20" i="4"/>
  <c r="D9" i="4"/>
  <c r="C9" i="4"/>
  <c r="D10" i="2"/>
  <c r="D11" i="2"/>
  <c r="D12" i="2"/>
  <c r="D13" i="2"/>
  <c r="D14" i="2"/>
  <c r="D15" i="2"/>
  <c r="D16" i="2"/>
  <c r="D17" i="2"/>
  <c r="D18" i="2"/>
  <c r="D19" i="2"/>
  <c r="D20" i="2"/>
  <c r="C20" i="2"/>
  <c r="C10" i="2"/>
  <c r="C11" i="2"/>
  <c r="C12" i="2"/>
  <c r="E12" i="2" s="1"/>
  <c r="C13" i="2"/>
  <c r="C14" i="2"/>
  <c r="C15" i="2"/>
  <c r="C16" i="2"/>
  <c r="E16" i="2" s="1"/>
  <c r="C17" i="2"/>
  <c r="C18" i="2"/>
  <c r="C19" i="2"/>
  <c r="B6" i="2"/>
  <c r="B9" i="2" s="1"/>
  <c r="F4" i="2" s="1"/>
  <c r="E17" i="2" l="1"/>
  <c r="E13" i="2"/>
  <c r="E20" i="2"/>
  <c r="E19" i="2"/>
  <c r="E15" i="2"/>
  <c r="E11" i="2"/>
  <c r="E18" i="2"/>
  <c r="E14" i="2"/>
  <c r="E10" i="2"/>
  <c r="C9" i="2"/>
  <c r="D9" i="2"/>
  <c r="F15" i="2" l="1"/>
  <c r="F20" i="2" l="1"/>
  <c r="F16" i="4"/>
  <c r="F16" i="2"/>
  <c r="F19" i="4"/>
  <c r="F12" i="2"/>
  <c r="F10" i="4"/>
  <c r="F17" i="4"/>
  <c r="F19" i="2"/>
  <c r="F14" i="2"/>
  <c r="F14" i="4"/>
  <c r="F20" i="4"/>
  <c r="F11" i="4"/>
  <c r="F11" i="2"/>
  <c r="F18" i="2"/>
  <c r="F15" i="4"/>
  <c r="F12" i="4"/>
  <c r="F13" i="4"/>
  <c r="F18" i="4"/>
  <c r="F13" i="2"/>
  <c r="F17" i="2"/>
  <c r="F10" i="2"/>
</calcChain>
</file>

<file path=xl/sharedStrings.xml><?xml version="1.0" encoding="utf-8"?>
<sst xmlns="http://schemas.openxmlformats.org/spreadsheetml/2006/main" count="97" uniqueCount="69">
  <si>
    <t>q maximo</t>
  </si>
  <si>
    <t>q calculado (Equação 3) (W)</t>
  </si>
  <si>
    <t>q obtido da avaliação</t>
  </si>
  <si>
    <t>Fluido frio (água)</t>
  </si>
  <si>
    <r>
      <t>C</t>
    </r>
    <r>
      <rPr>
        <b/>
        <vertAlign val="subscript"/>
        <sz val="14"/>
        <color theme="1"/>
        <rFont val="Calibri"/>
        <family val="2"/>
        <scheme val="minor"/>
      </rPr>
      <t>p</t>
    </r>
    <r>
      <rPr>
        <b/>
        <sz val="14"/>
        <color theme="1"/>
        <rFont val="Calibri"/>
        <family val="2"/>
        <scheme val="minor"/>
      </rPr>
      <t xml:space="preserve"> (J/(kg.K)</t>
    </r>
  </si>
  <si>
    <r>
      <t>densidade (kg/m</t>
    </r>
    <r>
      <rPr>
        <b/>
        <vertAlign val="superscript"/>
        <sz val="14"/>
        <color theme="1"/>
        <rFont val="Calibri"/>
        <family val="2"/>
        <scheme val="minor"/>
      </rPr>
      <t>3</t>
    </r>
    <r>
      <rPr>
        <b/>
        <sz val="14"/>
        <color theme="1"/>
        <rFont val="Calibri"/>
        <family val="2"/>
        <scheme val="minor"/>
      </rPr>
      <t>)</t>
    </r>
  </si>
  <si>
    <t>viscosidade (Pa.s)</t>
  </si>
  <si>
    <t>Dados do trocador</t>
  </si>
  <si>
    <r>
      <t>espessura do canal (e</t>
    </r>
    <r>
      <rPr>
        <b/>
        <vertAlign val="subscript"/>
        <sz val="14"/>
        <color theme="1"/>
        <rFont val="Calibri"/>
        <family val="2"/>
        <scheme val="minor"/>
      </rPr>
      <t>c</t>
    </r>
    <r>
      <rPr>
        <b/>
        <sz val="14"/>
        <color theme="1"/>
        <rFont val="Calibri"/>
        <family val="2"/>
        <scheme val="minor"/>
      </rPr>
      <t>), m</t>
    </r>
  </si>
  <si>
    <r>
      <t>espessura da placa (e</t>
    </r>
    <r>
      <rPr>
        <b/>
        <vertAlign val="subscript"/>
        <sz val="14"/>
        <color theme="1"/>
        <rFont val="Calibri"/>
        <family val="2"/>
        <scheme val="minor"/>
      </rPr>
      <t>p</t>
    </r>
    <r>
      <rPr>
        <b/>
        <sz val="14"/>
        <color theme="1"/>
        <rFont val="Calibri"/>
        <family val="2"/>
        <scheme val="minor"/>
      </rPr>
      <t>), m</t>
    </r>
  </si>
  <si>
    <r>
      <t>largura entre gaxetas (w</t>
    </r>
    <r>
      <rPr>
        <b/>
        <vertAlign val="subscript"/>
        <sz val="14"/>
        <color theme="1"/>
        <rFont val="Calibri"/>
        <family val="2"/>
        <scheme val="minor"/>
      </rPr>
      <t>g</t>
    </r>
    <r>
      <rPr>
        <b/>
        <sz val="14"/>
        <color theme="1"/>
        <rFont val="Calibri"/>
        <family val="2"/>
        <scheme val="minor"/>
      </rPr>
      <t>), m</t>
    </r>
  </si>
  <si>
    <r>
      <t>n de canais totais/ n. passe (n</t>
    </r>
    <r>
      <rPr>
        <b/>
        <vertAlign val="subscript"/>
        <sz val="14"/>
        <color theme="1"/>
        <rFont val="Calibri"/>
        <family val="2"/>
        <scheme val="minor"/>
      </rPr>
      <t>c</t>
    </r>
    <r>
      <rPr>
        <b/>
        <sz val="14"/>
        <color theme="1"/>
        <rFont val="Calibri"/>
        <family val="2"/>
        <scheme val="minor"/>
      </rPr>
      <t>/n</t>
    </r>
    <r>
      <rPr>
        <b/>
        <vertAlign val="subscript"/>
        <sz val="14"/>
        <color theme="1"/>
        <rFont val="Calibri"/>
        <family val="2"/>
        <scheme val="minor"/>
      </rPr>
      <t>p</t>
    </r>
    <r>
      <rPr>
        <b/>
        <sz val="14"/>
        <color theme="1"/>
        <rFont val="Calibri"/>
        <family val="2"/>
        <scheme val="minor"/>
      </rPr>
      <t>)</t>
    </r>
  </si>
  <si>
    <r>
      <t>Fator de alargamento da placa (f</t>
    </r>
    <r>
      <rPr>
        <b/>
        <vertAlign val="subscript"/>
        <sz val="14"/>
        <color theme="1"/>
        <rFont val="Calibri"/>
        <family val="2"/>
        <scheme val="minor"/>
      </rPr>
      <t>aP</t>
    </r>
    <r>
      <rPr>
        <b/>
        <sz val="14"/>
        <color theme="1"/>
        <rFont val="Calibri"/>
        <family val="2"/>
        <scheme val="minor"/>
      </rPr>
      <t>)</t>
    </r>
  </si>
  <si>
    <t>Dados do processo</t>
  </si>
  <si>
    <t>vazão mássica (kg/s)</t>
  </si>
  <si>
    <t>Diâmetro equivalente do canal do trocador</t>
  </si>
  <si>
    <t>Re</t>
  </si>
  <si>
    <t>Pr</t>
  </si>
  <si>
    <r>
      <t>Coeficiente convectivo (h), W/(Km</t>
    </r>
    <r>
      <rPr>
        <b/>
        <vertAlign val="super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)</t>
    </r>
  </si>
  <si>
    <r>
      <t>Área da seção transversal de  um canal (m</t>
    </r>
    <r>
      <rPr>
        <b/>
        <vertAlign val="super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)</t>
    </r>
  </si>
  <si>
    <t>Velocidade média de Escoamento (m/s)</t>
  </si>
  <si>
    <t>Nu (Pela tabela - espinha de peixe)</t>
  </si>
  <si>
    <t>Condutividade, W/(K.m)</t>
  </si>
  <si>
    <r>
      <t>Condutividade térmica do metal (k</t>
    </r>
    <r>
      <rPr>
        <b/>
        <vertAlign val="subscript"/>
        <sz val="14"/>
        <color theme="1"/>
        <rFont val="Calibri"/>
        <family val="2"/>
        <scheme val="minor"/>
      </rPr>
      <t>M</t>
    </r>
    <r>
      <rPr>
        <b/>
        <sz val="14"/>
        <color theme="1"/>
        <rFont val="Calibri"/>
        <family val="2"/>
        <scheme val="minor"/>
      </rPr>
      <t>), W/(K.m)</t>
    </r>
  </si>
  <si>
    <t>Resistência à incrustação</t>
  </si>
  <si>
    <t xml:space="preserve">Solução Exemplo 2 - Aula 5 </t>
  </si>
  <si>
    <t>Disciplina: Operações Unitárias II - 2017</t>
  </si>
  <si>
    <r>
      <t>b</t>
    </r>
    <r>
      <rPr>
        <b/>
        <vertAlign val="subscript"/>
        <sz val="14"/>
        <color theme="1"/>
        <rFont val="Calibri"/>
        <family val="2"/>
        <scheme val="minor"/>
      </rPr>
      <t>1</t>
    </r>
  </si>
  <si>
    <r>
      <t>b</t>
    </r>
    <r>
      <rPr>
        <b/>
        <vertAlign val="subscript"/>
        <sz val="14"/>
        <color theme="1"/>
        <rFont val="Calibri"/>
        <family val="2"/>
        <scheme val="minor"/>
      </rPr>
      <t>2</t>
    </r>
  </si>
  <si>
    <r>
      <t>T</t>
    </r>
    <r>
      <rPr>
        <vertAlign val="subscript"/>
        <sz val="16"/>
        <color theme="1"/>
        <rFont val="Calibri"/>
        <family val="2"/>
        <scheme val="minor"/>
      </rPr>
      <t>fs</t>
    </r>
    <r>
      <rPr>
        <sz val="16"/>
        <color theme="1"/>
        <rFont val="Calibri"/>
        <family val="2"/>
        <scheme val="minor"/>
      </rPr>
      <t xml:space="preserve"> (Equação 1) (</t>
    </r>
    <r>
      <rPr>
        <vertAlign val="superscript"/>
        <sz val="16"/>
        <color theme="1"/>
        <rFont val="Calibri"/>
        <family val="2"/>
        <scheme val="minor"/>
      </rPr>
      <t>o</t>
    </r>
    <r>
      <rPr>
        <sz val="16"/>
        <color theme="1"/>
        <rFont val="Calibri"/>
        <family val="2"/>
        <scheme val="minor"/>
      </rPr>
      <t>C)</t>
    </r>
  </si>
  <si>
    <r>
      <t>T</t>
    </r>
    <r>
      <rPr>
        <vertAlign val="subscript"/>
        <sz val="16"/>
        <color theme="1"/>
        <rFont val="Calibri"/>
        <family val="2"/>
        <scheme val="minor"/>
      </rPr>
      <t>qs</t>
    </r>
    <r>
      <rPr>
        <sz val="16"/>
        <color theme="1"/>
        <rFont val="Calibri"/>
        <family val="2"/>
        <scheme val="minor"/>
      </rPr>
      <t xml:space="preserve"> (Equação 2) (</t>
    </r>
    <r>
      <rPr>
        <vertAlign val="superscript"/>
        <sz val="16"/>
        <color theme="1"/>
        <rFont val="Calibri"/>
        <family val="2"/>
        <scheme val="minor"/>
      </rPr>
      <t>o</t>
    </r>
    <r>
      <rPr>
        <sz val="16"/>
        <color theme="1"/>
        <rFont val="Calibri"/>
        <family val="2"/>
        <scheme val="minor"/>
      </rPr>
      <t>C)</t>
    </r>
  </si>
  <si>
    <r>
      <rPr>
        <sz val="16"/>
        <color theme="1"/>
        <rFont val="Symbol"/>
        <family val="1"/>
        <charset val="2"/>
      </rPr>
      <t>D</t>
    </r>
    <r>
      <rPr>
        <sz val="16"/>
        <color theme="1"/>
        <rFont val="Calibri"/>
        <family val="2"/>
        <scheme val="minor"/>
      </rPr>
      <t>T</t>
    </r>
    <r>
      <rPr>
        <vertAlign val="subscript"/>
        <sz val="16"/>
        <color theme="1"/>
        <rFont val="Calibri"/>
        <family val="2"/>
        <scheme val="minor"/>
      </rPr>
      <t>ln</t>
    </r>
    <r>
      <rPr>
        <sz val="16"/>
        <color theme="1"/>
        <rFont val="Calibri"/>
        <family val="2"/>
        <scheme val="minor"/>
      </rPr>
      <t xml:space="preserve"> (</t>
    </r>
    <r>
      <rPr>
        <vertAlign val="superscript"/>
        <sz val="16"/>
        <color theme="1"/>
        <rFont val="Calibri"/>
        <family val="2"/>
        <scheme val="minor"/>
      </rPr>
      <t>o</t>
    </r>
    <r>
      <rPr>
        <sz val="16"/>
        <color theme="1"/>
        <rFont val="Calibri"/>
        <family val="2"/>
        <scheme val="minor"/>
      </rPr>
      <t>C)</t>
    </r>
  </si>
  <si>
    <t>teste 1</t>
  </si>
  <si>
    <t>q testado (W)</t>
  </si>
  <si>
    <t>teste 2</t>
  </si>
  <si>
    <t>teste 3</t>
  </si>
  <si>
    <t>teste 4</t>
  </si>
  <si>
    <t>teste 5</t>
  </si>
  <si>
    <t>teste 6</t>
  </si>
  <si>
    <t>teste 7</t>
  </si>
  <si>
    <t>teste 8</t>
  </si>
  <si>
    <t>teste 9</t>
  </si>
  <si>
    <t>teste 10</t>
  </si>
  <si>
    <t>Número de placas térmicas (n. canais - 1)</t>
  </si>
  <si>
    <r>
      <t>Coeficiente global limpo (U), W/(Km</t>
    </r>
    <r>
      <rPr>
        <b/>
        <vertAlign val="superscript"/>
        <sz val="16"/>
        <color rgb="FF006100"/>
        <rFont val="Calibri"/>
        <family val="2"/>
        <scheme val="minor"/>
      </rPr>
      <t>2</t>
    </r>
    <r>
      <rPr>
        <b/>
        <sz val="16"/>
        <color rgb="FF006100"/>
        <rFont val="Calibri"/>
        <family val="2"/>
        <scheme val="minor"/>
      </rPr>
      <t>)</t>
    </r>
  </si>
  <si>
    <r>
      <t>Coeficiente global sujo (U</t>
    </r>
    <r>
      <rPr>
        <b/>
        <vertAlign val="subscript"/>
        <sz val="16"/>
        <color rgb="FF006100"/>
        <rFont val="Calibri"/>
        <family val="2"/>
        <scheme val="minor"/>
      </rPr>
      <t>S</t>
    </r>
    <r>
      <rPr>
        <b/>
        <sz val="16"/>
        <color rgb="FF006100"/>
        <rFont val="Calibri"/>
        <family val="2"/>
        <scheme val="minor"/>
      </rPr>
      <t>), W/(Km</t>
    </r>
    <r>
      <rPr>
        <b/>
        <vertAlign val="superscript"/>
        <sz val="16"/>
        <color rgb="FF006100"/>
        <rFont val="Calibri"/>
        <family val="2"/>
        <scheme val="minor"/>
      </rPr>
      <t>2</t>
    </r>
    <r>
      <rPr>
        <b/>
        <sz val="16"/>
        <color rgb="FF006100"/>
        <rFont val="Calibri"/>
        <family val="2"/>
        <scheme val="minor"/>
      </rPr>
      <t>)</t>
    </r>
  </si>
  <si>
    <r>
      <t>T</t>
    </r>
    <r>
      <rPr>
        <vertAlign val="subscript"/>
        <sz val="16"/>
        <color theme="1"/>
        <rFont val="Calibri"/>
        <family val="2"/>
        <scheme val="minor"/>
      </rPr>
      <t>fe</t>
    </r>
    <r>
      <rPr>
        <sz val="16"/>
        <color theme="1"/>
        <rFont val="Calibri"/>
        <family val="2"/>
        <scheme val="minor"/>
      </rPr>
      <t xml:space="preserve"> (</t>
    </r>
    <r>
      <rPr>
        <vertAlign val="superscript"/>
        <sz val="16"/>
        <color theme="1"/>
        <rFont val="Calibri"/>
        <family val="2"/>
        <scheme val="minor"/>
      </rPr>
      <t>o</t>
    </r>
    <r>
      <rPr>
        <sz val="16"/>
        <color theme="1"/>
        <rFont val="Calibri"/>
        <family val="2"/>
        <scheme val="minor"/>
      </rPr>
      <t>C)</t>
    </r>
  </si>
  <si>
    <r>
      <t>T</t>
    </r>
    <r>
      <rPr>
        <vertAlign val="subscript"/>
        <sz val="16"/>
        <color theme="1"/>
        <rFont val="Calibri"/>
        <family val="2"/>
        <scheme val="minor"/>
      </rPr>
      <t>qe</t>
    </r>
    <r>
      <rPr>
        <sz val="16"/>
        <color theme="1"/>
        <rFont val="Calibri"/>
        <family val="2"/>
        <scheme val="minor"/>
      </rPr>
      <t xml:space="preserve"> (</t>
    </r>
    <r>
      <rPr>
        <vertAlign val="superscript"/>
        <sz val="16"/>
        <color theme="1"/>
        <rFont val="Calibri"/>
        <family val="2"/>
        <scheme val="minor"/>
      </rPr>
      <t>o</t>
    </r>
    <r>
      <rPr>
        <sz val="16"/>
        <color theme="1"/>
        <rFont val="Calibri"/>
        <family val="2"/>
        <scheme val="minor"/>
      </rPr>
      <t>C)</t>
    </r>
  </si>
  <si>
    <t>Cp (min)</t>
  </si>
  <si>
    <t>Planilha Eletrônica possibilita a resolução por tentativa e erro</t>
  </si>
  <si>
    <r>
      <t>q=mc</t>
    </r>
    <r>
      <rPr>
        <vertAlign val="subscript"/>
        <sz val="14"/>
        <color theme="1"/>
        <rFont val="Calibri"/>
        <family val="2"/>
        <scheme val="minor"/>
      </rPr>
      <t>p</t>
    </r>
    <r>
      <rPr>
        <sz val="14"/>
        <color theme="1"/>
        <rFont val="Symbol"/>
        <family val="1"/>
        <charset val="2"/>
      </rPr>
      <t>D</t>
    </r>
    <r>
      <rPr>
        <sz val="14"/>
        <color theme="1"/>
        <rFont val="Calibri"/>
        <family val="2"/>
        <scheme val="minor"/>
      </rPr>
      <t xml:space="preserve">T, </t>
    </r>
    <r>
      <rPr>
        <sz val="14"/>
        <color theme="1"/>
        <rFont val="Symbol"/>
        <family val="1"/>
        <charset val="2"/>
      </rPr>
      <t>D</t>
    </r>
    <r>
      <rPr>
        <sz val="14"/>
        <color theme="1"/>
        <rFont val="Calibri"/>
        <family val="2"/>
        <scheme val="minor"/>
      </rPr>
      <t>T = T</t>
    </r>
    <r>
      <rPr>
        <vertAlign val="subscript"/>
        <sz val="14"/>
        <color theme="1"/>
        <rFont val="Calibri"/>
        <family val="2"/>
        <scheme val="minor"/>
      </rPr>
      <t>qe</t>
    </r>
    <r>
      <rPr>
        <sz val="14"/>
        <color theme="1"/>
        <rFont val="Calibri"/>
        <family val="2"/>
        <scheme val="minor"/>
      </rPr>
      <t>-T</t>
    </r>
    <r>
      <rPr>
        <vertAlign val="subscript"/>
        <sz val="14"/>
        <color theme="1"/>
        <rFont val="Calibri"/>
        <family val="2"/>
        <scheme val="minor"/>
      </rPr>
      <t>qs</t>
    </r>
  </si>
  <si>
    <r>
      <t>q=mc</t>
    </r>
    <r>
      <rPr>
        <vertAlign val="subscript"/>
        <sz val="14"/>
        <color theme="1"/>
        <rFont val="Calibri"/>
        <family val="2"/>
        <scheme val="minor"/>
      </rPr>
      <t>p</t>
    </r>
    <r>
      <rPr>
        <sz val="14"/>
        <color theme="1"/>
        <rFont val="Symbol"/>
        <family val="1"/>
        <charset val="2"/>
      </rPr>
      <t>D</t>
    </r>
    <r>
      <rPr>
        <sz val="14"/>
        <color theme="1"/>
        <rFont val="Calibri"/>
        <family val="2"/>
        <scheme val="minor"/>
      </rPr>
      <t xml:space="preserve">T, </t>
    </r>
    <r>
      <rPr>
        <sz val="14"/>
        <color theme="1"/>
        <rFont val="Symbol"/>
        <family val="1"/>
        <charset val="2"/>
      </rPr>
      <t>D</t>
    </r>
    <r>
      <rPr>
        <sz val="14"/>
        <color theme="1"/>
        <rFont val="Calibri"/>
        <family val="2"/>
        <scheme val="minor"/>
      </rPr>
      <t>T = T</t>
    </r>
    <r>
      <rPr>
        <vertAlign val="subscript"/>
        <sz val="14"/>
        <color theme="1"/>
        <rFont val="Calibri"/>
        <family val="2"/>
        <scheme val="minor"/>
      </rPr>
      <t>fs</t>
    </r>
    <r>
      <rPr>
        <sz val="14"/>
        <color theme="1"/>
        <rFont val="Calibri"/>
        <family val="2"/>
        <scheme val="minor"/>
      </rPr>
      <t>-T</t>
    </r>
    <r>
      <rPr>
        <vertAlign val="subscript"/>
        <sz val="14"/>
        <color theme="1"/>
        <rFont val="Calibri"/>
        <family val="2"/>
        <scheme val="minor"/>
      </rPr>
      <t>fe</t>
    </r>
  </si>
  <si>
    <r>
      <t>F</t>
    </r>
    <r>
      <rPr>
        <b/>
        <vertAlign val="subscript"/>
        <sz val="16"/>
        <color rgb="FF9C0006"/>
        <rFont val="Calibri"/>
        <family val="2"/>
        <scheme val="minor"/>
      </rPr>
      <t>MLDT</t>
    </r>
  </si>
  <si>
    <t>Eficiência ou efetividade térmica</t>
  </si>
  <si>
    <t xml:space="preserve">Solução Exemplo 1 - Aula 5 </t>
  </si>
  <si>
    <t>Disciplina: Operações Unitárias II - 2018</t>
  </si>
  <si>
    <t>Propriedades</t>
  </si>
  <si>
    <t>Fluido quente (leite)</t>
  </si>
  <si>
    <r>
      <t>Para encontrar Nu (</t>
    </r>
    <r>
      <rPr>
        <b/>
        <sz val="14"/>
        <color theme="1"/>
        <rFont val="Symbol"/>
        <family val="1"/>
        <charset val="2"/>
      </rPr>
      <t xml:space="preserve">f </t>
    </r>
    <r>
      <rPr>
        <b/>
        <sz val="14"/>
        <color theme="1"/>
        <rFont val="Calibri"/>
        <family val="2"/>
        <scheme val="minor"/>
      </rPr>
      <t xml:space="preserve">= 50): </t>
    </r>
  </si>
  <si>
    <t>Temperatura de entrada</t>
  </si>
  <si>
    <t>Temperatura de saída</t>
  </si>
  <si>
    <t>R1</t>
  </si>
  <si>
    <t>P1</t>
  </si>
  <si>
    <t>Carga térmica</t>
  </si>
  <si>
    <t>MLDT</t>
  </si>
  <si>
    <r>
      <t>Área de troca térmica (m</t>
    </r>
    <r>
      <rPr>
        <b/>
        <vertAlign val="superscript"/>
        <sz val="16"/>
        <color rgb="FF9C0006"/>
        <rFont val="Calibri"/>
        <family val="2"/>
        <scheme val="minor"/>
      </rPr>
      <t>2</t>
    </r>
    <r>
      <rPr>
        <b/>
        <sz val="16"/>
        <color rgb="FF9C0006"/>
        <rFont val="Calibri"/>
        <family val="2"/>
        <scheme val="minor"/>
      </rPr>
      <t>) limpa</t>
    </r>
  </si>
  <si>
    <r>
      <t>Área de troca térmica (m</t>
    </r>
    <r>
      <rPr>
        <b/>
        <vertAlign val="superscript"/>
        <sz val="16"/>
        <color rgb="FF9C0006"/>
        <rFont val="Calibri"/>
        <family val="2"/>
        <scheme val="minor"/>
      </rPr>
      <t>2</t>
    </r>
    <r>
      <rPr>
        <b/>
        <sz val="16"/>
        <color rgb="FF9C0006"/>
        <rFont val="Calibri"/>
        <family val="2"/>
        <scheme val="minor"/>
      </rPr>
      <t>) suja</t>
    </r>
  </si>
  <si>
    <r>
      <t>Comprimento da placa (L</t>
    </r>
    <r>
      <rPr>
        <b/>
        <vertAlign val="subscript"/>
        <sz val="14"/>
        <color theme="1"/>
        <rFont val="Calibri"/>
        <family val="2"/>
        <scheme val="minor"/>
      </rPr>
      <t>P</t>
    </r>
    <r>
      <rPr>
        <b/>
        <sz val="14"/>
        <color theme="1"/>
        <rFont val="Calibri"/>
        <family val="2"/>
        <scheme val="minor"/>
      </rPr>
      <t>), m sujo</t>
    </r>
  </si>
  <si>
    <r>
      <t>Comprimento da placa (L</t>
    </r>
    <r>
      <rPr>
        <b/>
        <vertAlign val="subscript"/>
        <sz val="14"/>
        <color theme="1"/>
        <rFont val="Calibri"/>
        <family val="2"/>
        <scheme val="minor"/>
      </rPr>
      <t>P</t>
    </r>
    <r>
      <rPr>
        <b/>
        <sz val="14"/>
        <color theme="1"/>
        <rFont val="Calibri"/>
        <family val="2"/>
        <scheme val="minor"/>
      </rPr>
      <t>), m limpo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</si>
</sst>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0000"/>
    <numFmt numFmtId="166" formatCode="0.000"/>
    <numFmt numFmtId="167" formatCode="0.0000000000000"/>
    <numFmt numFmtId="168" formatCode="0.0%"/>
    <numFmt numFmtId="169" formatCode="0.0000"/>
  </numFmts>
  <fonts count="2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14"/>
      <color theme="1"/>
      <name val="Symbol"/>
      <family val="1"/>
      <charset val="2"/>
    </font>
    <font>
      <b/>
      <sz val="16"/>
      <color rgb="FF006100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sz val="14"/>
      <color theme="1"/>
      <name val="Symbol"/>
      <family val="1"/>
      <charset val="2"/>
    </font>
    <font>
      <b/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sz val="16"/>
      <color theme="1"/>
      <name val="Symbol"/>
      <family val="1"/>
      <charset val="2"/>
    </font>
    <font>
      <b/>
      <sz val="16"/>
      <color rgb="FF9C0006"/>
      <name val="Calibri"/>
      <family val="2"/>
      <scheme val="minor"/>
    </font>
    <font>
      <b/>
      <vertAlign val="superscript"/>
      <sz val="16"/>
      <color rgb="FF9C0006"/>
      <name val="Calibri"/>
      <family val="2"/>
      <scheme val="minor"/>
    </font>
    <font>
      <b/>
      <vertAlign val="subscript"/>
      <sz val="16"/>
      <color rgb="FF006100"/>
      <name val="Calibri"/>
      <family val="2"/>
      <scheme val="minor"/>
    </font>
    <font>
      <b/>
      <vertAlign val="superscript"/>
      <sz val="16"/>
      <color rgb="FF006100"/>
      <name val="Calibri"/>
      <family val="2"/>
      <scheme val="minor"/>
    </font>
    <font>
      <b/>
      <vertAlign val="subscript"/>
      <sz val="16"/>
      <color rgb="FF9C0006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9C0006"/>
      <name val="Calibri"/>
      <family val="2"/>
      <scheme val="minor"/>
    </font>
    <font>
      <b/>
      <sz val="14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56EE3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9" fillId="3" borderId="0" xfId="1" applyFont="1"/>
    <xf numFmtId="1" fontId="9" fillId="3" borderId="0" xfId="1" applyNumberFormat="1" applyFont="1" applyAlignment="1">
      <alignment horizontal="center"/>
    </xf>
    <xf numFmtId="0" fontId="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1" fontId="5" fillId="0" borderId="0" xfId="0" applyNumberFormat="1" applyFont="1" applyAlignment="1">
      <alignment horizontal="center"/>
    </xf>
    <xf numFmtId="0" fontId="12" fillId="2" borderId="0" xfId="0" applyFont="1" applyFill="1"/>
    <xf numFmtId="164" fontId="12" fillId="2" borderId="0" xfId="0" applyNumberFormat="1" applyFont="1" applyFill="1" applyAlignment="1">
      <alignment horizontal="center"/>
    </xf>
    <xf numFmtId="1" fontId="12" fillId="2" borderId="0" xfId="0" applyNumberFormat="1" applyFont="1" applyFill="1" applyAlignment="1">
      <alignment horizontal="center"/>
    </xf>
    <xf numFmtId="0" fontId="12" fillId="0" borderId="0" xfId="0" applyFont="1" applyAlignment="1">
      <alignment horizontal="left"/>
    </xf>
    <xf numFmtId="0" fontId="16" fillId="4" borderId="0" xfId="2" applyFont="1"/>
    <xf numFmtId="2" fontId="16" fillId="4" borderId="0" xfId="2" applyNumberFormat="1" applyFont="1" applyAlignment="1">
      <alignment horizontal="center"/>
    </xf>
    <xf numFmtId="0" fontId="12" fillId="5" borderId="0" xfId="0" applyFont="1" applyFill="1"/>
    <xf numFmtId="164" fontId="5" fillId="0" borderId="0" xfId="0" applyNumberFormat="1" applyFont="1" applyAlignment="1">
      <alignment horizontal="center"/>
    </xf>
    <xf numFmtId="1" fontId="5" fillId="5" borderId="0" xfId="0" applyNumberFormat="1" applyFont="1" applyFill="1" applyAlignment="1">
      <alignment horizontal="center"/>
    </xf>
    <xf numFmtId="167" fontId="0" fillId="0" borderId="0" xfId="0" applyNumberFormat="1" applyAlignment="1">
      <alignment horizontal="center"/>
    </xf>
    <xf numFmtId="0" fontId="0" fillId="2" borderId="0" xfId="0" applyFill="1"/>
    <xf numFmtId="168" fontId="2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169" fontId="4" fillId="0" borderId="0" xfId="0" applyNumberFormat="1" applyFont="1" applyAlignment="1">
      <alignment horizontal="center"/>
    </xf>
    <xf numFmtId="0" fontId="23" fillId="4" borderId="0" xfId="2" applyFont="1" applyAlignment="1">
      <alignment horizontal="center"/>
    </xf>
    <xf numFmtId="0" fontId="24" fillId="4" borderId="0" xfId="2" applyFont="1"/>
    <xf numFmtId="1" fontId="22" fillId="0" borderId="0" xfId="0" applyNumberFormat="1" applyFont="1" applyAlignment="1">
      <alignment horizontal="center"/>
    </xf>
    <xf numFmtId="164" fontId="23" fillId="4" borderId="0" xfId="2" applyNumberFormat="1" applyFont="1" applyAlignment="1">
      <alignment horizontal="center"/>
    </xf>
    <xf numFmtId="2" fontId="24" fillId="4" borderId="0" xfId="2" applyNumberFormat="1" applyFont="1" applyAlignment="1">
      <alignment horizontal="center"/>
    </xf>
    <xf numFmtId="0" fontId="24" fillId="4" borderId="0" xfId="2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Bom" xfId="1" builtinId="26"/>
    <cellStyle name="Incorreto" xfId="2" builtinId="27"/>
    <cellStyle name="Normal" xfId="0" builtinId="0"/>
  </cellStyles>
  <dxfs count="0"/>
  <tableStyles count="0" defaultTableStyle="TableStyleMedium9" defaultPivotStyle="PivotStyleLight16"/>
  <colors>
    <mruColors>
      <color rgb="FFFFFF00"/>
      <color rgb="FF56EE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22462817147867"/>
          <c:y val="5.1400554097404488E-2"/>
          <c:w val="0.71763801399825089"/>
          <c:h val="0.7344480898221055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Ulimpo!$B$9:$B$19</c:f>
              <c:numCache>
                <c:formatCode>General</c:formatCode>
                <c:ptCount val="11"/>
                <c:pt idx="0" formatCode="0">
                  <c:v>130743.22222222223</c:v>
                </c:pt>
                <c:pt idx="1">
                  <c:v>120000</c:v>
                </c:pt>
                <c:pt idx="2">
                  <c:v>115000</c:v>
                </c:pt>
                <c:pt idx="3">
                  <c:v>110000</c:v>
                </c:pt>
                <c:pt idx="4">
                  <c:v>105000</c:v>
                </c:pt>
                <c:pt idx="5">
                  <c:v>100000</c:v>
                </c:pt>
                <c:pt idx="6">
                  <c:v>95000</c:v>
                </c:pt>
                <c:pt idx="7">
                  <c:v>90000</c:v>
                </c:pt>
                <c:pt idx="8">
                  <c:v>85000</c:v>
                </c:pt>
                <c:pt idx="9">
                  <c:v>80000</c:v>
                </c:pt>
                <c:pt idx="10">
                  <c:v>75000</c:v>
                </c:pt>
              </c:numCache>
            </c:numRef>
          </c:xVal>
          <c:yVal>
            <c:numRef>
              <c:f>Ulimpo!$F$9:$F$19</c:f>
              <c:numCache>
                <c:formatCode>0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94-44C5-8D9A-DE44FC914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00224"/>
        <c:axId val="139310592"/>
      </c:scatterChart>
      <c:valAx>
        <c:axId val="139300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pt-BR" sz="1800"/>
                  <a:t>q estimado (W)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39310592"/>
        <c:crosses val="autoZero"/>
        <c:crossBetween val="midCat"/>
      </c:valAx>
      <c:valAx>
        <c:axId val="139310592"/>
        <c:scaling>
          <c:orientation val="minMax"/>
          <c:max val="14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/>
                </a:pPr>
                <a:r>
                  <a:rPr lang="pt-BR" sz="1800"/>
                  <a:t>q calculado (W)</a:t>
                </a:r>
              </a:p>
            </c:rich>
          </c:tx>
          <c:layout>
            <c:manualLayout>
              <c:xMode val="edge"/>
              <c:yMode val="edge"/>
              <c:x val="2.7864752200092633E-2"/>
              <c:y val="0.3239539412412160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39300224"/>
        <c:crosses val="autoZero"/>
        <c:crossBetween val="midCat"/>
        <c:majorUnit val="20000"/>
      </c:valAx>
      <c:spPr>
        <a:noFill/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22462817147875"/>
          <c:y val="5.1400554097404488E-2"/>
          <c:w val="0.71763801399825111"/>
          <c:h val="0.7344480898221055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4752502480125058"/>
                  <c:y val="-0.1286009357525961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600" b="1"/>
                  </a:pPr>
                  <a:endParaRPr lang="pt-BR"/>
                </a:p>
              </c:txPr>
            </c:trendlineLbl>
          </c:trendline>
          <c:xVal>
            <c:numRef>
              <c:f>Ulimpo!$B$13:$B$19</c:f>
              <c:numCache>
                <c:formatCode>General</c:formatCode>
                <c:ptCount val="7"/>
                <c:pt idx="0">
                  <c:v>105000</c:v>
                </c:pt>
                <c:pt idx="1">
                  <c:v>100000</c:v>
                </c:pt>
                <c:pt idx="2">
                  <c:v>95000</c:v>
                </c:pt>
                <c:pt idx="3">
                  <c:v>90000</c:v>
                </c:pt>
                <c:pt idx="4">
                  <c:v>85000</c:v>
                </c:pt>
                <c:pt idx="5">
                  <c:v>80000</c:v>
                </c:pt>
                <c:pt idx="6">
                  <c:v>75000</c:v>
                </c:pt>
              </c:numCache>
            </c:numRef>
          </c:xVal>
          <c:yVal>
            <c:numRef>
              <c:f>Ulimpo!$F$13:$F$19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CC-47EB-B043-3C85E5DF7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682944"/>
        <c:axId val="147046784"/>
      </c:scatterChart>
      <c:valAx>
        <c:axId val="141682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pt-BR" sz="1800"/>
                  <a:t>q estimado (W)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7046784"/>
        <c:crosses val="autoZero"/>
        <c:crossBetween val="midCat"/>
      </c:valAx>
      <c:valAx>
        <c:axId val="147046784"/>
        <c:scaling>
          <c:orientation val="minMax"/>
          <c:max val="14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/>
                </a:pPr>
                <a:r>
                  <a:rPr lang="pt-BR" sz="1800"/>
                  <a:t>q calculado (W)</a:t>
                </a:r>
              </a:p>
            </c:rich>
          </c:tx>
          <c:layout>
            <c:manualLayout>
              <c:xMode val="edge"/>
              <c:yMode val="edge"/>
              <c:x val="2.7864752200092633E-2"/>
              <c:y val="0.3239539412412162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41682944"/>
        <c:crosses val="autoZero"/>
        <c:crossBetween val="midCat"/>
        <c:majorUnit val="20000"/>
      </c:valAx>
      <c:spPr>
        <a:noFill/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58" footer="0.31496062000000058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22462817147875"/>
          <c:y val="5.1400554097404488E-2"/>
          <c:w val="0.71763801399825111"/>
          <c:h val="0.7344480898221055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Usujo!$B$9:$B$19</c:f>
              <c:numCache>
                <c:formatCode>General</c:formatCode>
                <c:ptCount val="11"/>
                <c:pt idx="0" formatCode="0">
                  <c:v>130743.22222222223</c:v>
                </c:pt>
                <c:pt idx="1">
                  <c:v>120000</c:v>
                </c:pt>
                <c:pt idx="2">
                  <c:v>115000</c:v>
                </c:pt>
                <c:pt idx="3">
                  <c:v>110000</c:v>
                </c:pt>
                <c:pt idx="4">
                  <c:v>105000</c:v>
                </c:pt>
                <c:pt idx="5">
                  <c:v>100000</c:v>
                </c:pt>
                <c:pt idx="6">
                  <c:v>95000</c:v>
                </c:pt>
                <c:pt idx="7">
                  <c:v>90000</c:v>
                </c:pt>
                <c:pt idx="8">
                  <c:v>85000</c:v>
                </c:pt>
                <c:pt idx="9">
                  <c:v>80000</c:v>
                </c:pt>
                <c:pt idx="10">
                  <c:v>75000</c:v>
                </c:pt>
              </c:numCache>
            </c:numRef>
          </c:xVal>
          <c:yVal>
            <c:numRef>
              <c:f>Usujo!$F$9:$F$19</c:f>
              <c:numCache>
                <c:formatCode>0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D5-499D-B612-F210D4F88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793472"/>
        <c:axId val="152795392"/>
      </c:scatterChart>
      <c:valAx>
        <c:axId val="152793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pt-BR" sz="1800"/>
                  <a:t>q estimado (W)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52795392"/>
        <c:crosses val="autoZero"/>
        <c:crossBetween val="midCat"/>
      </c:valAx>
      <c:valAx>
        <c:axId val="152795392"/>
        <c:scaling>
          <c:orientation val="minMax"/>
          <c:max val="14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/>
                </a:pPr>
                <a:r>
                  <a:rPr lang="pt-BR" sz="1800"/>
                  <a:t>q calculado (W)</a:t>
                </a:r>
              </a:p>
            </c:rich>
          </c:tx>
          <c:layout>
            <c:manualLayout>
              <c:xMode val="edge"/>
              <c:yMode val="edge"/>
              <c:x val="2.7864752200092633E-2"/>
              <c:y val="0.3239539412412162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52793472"/>
        <c:crosses val="autoZero"/>
        <c:crossBetween val="midCat"/>
        <c:majorUnit val="20000"/>
      </c:valAx>
      <c:spPr>
        <a:noFill/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22462817147881"/>
          <c:y val="5.1400554097404488E-2"/>
          <c:w val="0.71763801399825133"/>
          <c:h val="0.7344480898221055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4752502480125063"/>
                  <c:y val="-0.1286009357525962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600" b="1"/>
                  </a:pPr>
                  <a:endParaRPr lang="pt-BR"/>
                </a:p>
              </c:txPr>
            </c:trendlineLbl>
          </c:trendline>
          <c:xVal>
            <c:numRef>
              <c:f>Usujo!$B$13:$B$19</c:f>
              <c:numCache>
                <c:formatCode>General</c:formatCode>
                <c:ptCount val="7"/>
                <c:pt idx="0">
                  <c:v>105000</c:v>
                </c:pt>
                <c:pt idx="1">
                  <c:v>100000</c:v>
                </c:pt>
                <c:pt idx="2">
                  <c:v>95000</c:v>
                </c:pt>
                <c:pt idx="3">
                  <c:v>90000</c:v>
                </c:pt>
                <c:pt idx="4">
                  <c:v>85000</c:v>
                </c:pt>
                <c:pt idx="5">
                  <c:v>80000</c:v>
                </c:pt>
                <c:pt idx="6">
                  <c:v>75000</c:v>
                </c:pt>
              </c:numCache>
            </c:numRef>
          </c:xVal>
          <c:yVal>
            <c:numRef>
              <c:f>Usujo!$F$13:$F$19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46-465F-84C2-E3C9DA947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450176"/>
        <c:axId val="152884736"/>
      </c:scatterChart>
      <c:valAx>
        <c:axId val="194450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pt-BR" sz="1800"/>
                  <a:t>q estimado (W)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2884736"/>
        <c:crosses val="autoZero"/>
        <c:crossBetween val="midCat"/>
      </c:valAx>
      <c:valAx>
        <c:axId val="152884736"/>
        <c:scaling>
          <c:orientation val="minMax"/>
          <c:max val="14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/>
                </a:pPr>
                <a:r>
                  <a:rPr lang="pt-BR" sz="1800"/>
                  <a:t>q calculado (W)</a:t>
                </a:r>
              </a:p>
            </c:rich>
          </c:tx>
          <c:layout>
            <c:manualLayout>
              <c:xMode val="edge"/>
              <c:yMode val="edge"/>
              <c:x val="2.7864752200092633E-2"/>
              <c:y val="0.323953941241216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94450176"/>
        <c:crosses val="autoZero"/>
        <c:crossBetween val="midCat"/>
        <c:majorUnit val="20000"/>
      </c:valAx>
      <c:spPr>
        <a:noFill/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75" footer="0.3149606200000007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21</xdr:row>
      <xdr:rowOff>19050</xdr:rowOff>
    </xdr:from>
    <xdr:to>
      <xdr:col>3</xdr:col>
      <xdr:colOff>3305175</xdr:colOff>
      <xdr:row>48</xdr:row>
      <xdr:rowOff>133350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22</xdr:row>
      <xdr:rowOff>104775</xdr:rowOff>
    </xdr:from>
    <xdr:to>
      <xdr:col>3</xdr:col>
      <xdr:colOff>2486025</xdr:colOff>
      <xdr:row>42</xdr:row>
      <xdr:rowOff>133350</xdr:rowOff>
    </xdr:to>
    <xdr:cxnSp macro="">
      <xdr:nvCxnSpPr>
        <xdr:cNvPr id="5" name="Conector reto 4"/>
        <xdr:cNvCxnSpPr/>
      </xdr:nvCxnSpPr>
      <xdr:spPr>
        <a:xfrm flipV="1">
          <a:off x="2009775" y="5953125"/>
          <a:ext cx="6143625" cy="38385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1628775</xdr:colOff>
      <xdr:row>22</xdr:row>
      <xdr:rowOff>95250</xdr:rowOff>
    </xdr:from>
    <xdr:to>
      <xdr:col>3</xdr:col>
      <xdr:colOff>1638300</xdr:colOff>
      <xdr:row>42</xdr:row>
      <xdr:rowOff>171450</xdr:rowOff>
    </xdr:to>
    <xdr:cxnSp macro="">
      <xdr:nvCxnSpPr>
        <xdr:cNvPr id="7" name="Conector reto 6"/>
        <xdr:cNvCxnSpPr/>
      </xdr:nvCxnSpPr>
      <xdr:spPr>
        <a:xfrm flipV="1">
          <a:off x="7296150" y="5943600"/>
          <a:ext cx="9525" cy="388620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1228725</xdr:colOff>
      <xdr:row>22</xdr:row>
      <xdr:rowOff>0</xdr:rowOff>
    </xdr:from>
    <xdr:to>
      <xdr:col>3</xdr:col>
      <xdr:colOff>1352550</xdr:colOff>
      <xdr:row>34</xdr:row>
      <xdr:rowOff>57150</xdr:rowOff>
    </xdr:to>
    <xdr:cxnSp macro="">
      <xdr:nvCxnSpPr>
        <xdr:cNvPr id="9" name="Conector reto 8"/>
        <xdr:cNvCxnSpPr/>
      </xdr:nvCxnSpPr>
      <xdr:spPr>
        <a:xfrm>
          <a:off x="5191125" y="5848350"/>
          <a:ext cx="1828800" cy="2343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400050</xdr:colOff>
      <xdr:row>21</xdr:row>
      <xdr:rowOff>0</xdr:rowOff>
    </xdr:from>
    <xdr:to>
      <xdr:col>14</xdr:col>
      <xdr:colOff>590549</xdr:colOff>
      <xdr:row>48</xdr:row>
      <xdr:rowOff>114300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323850</xdr:colOff>
      <xdr:row>22</xdr:row>
      <xdr:rowOff>95250</xdr:rowOff>
    </xdr:from>
    <xdr:to>
      <xdr:col>13</xdr:col>
      <xdr:colOff>381000</xdr:colOff>
      <xdr:row>42</xdr:row>
      <xdr:rowOff>123825</xdr:rowOff>
    </xdr:to>
    <xdr:cxnSp macro="">
      <xdr:nvCxnSpPr>
        <xdr:cNvPr id="11" name="Conector reto 10"/>
        <xdr:cNvCxnSpPr/>
      </xdr:nvCxnSpPr>
      <xdr:spPr>
        <a:xfrm flipV="1">
          <a:off x="10982325" y="5943600"/>
          <a:ext cx="6143625" cy="38385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0.3311</cdr:x>
      <cdr:y>0.32971</cdr:y>
    </cdr:from>
    <cdr:to>
      <cdr:x>0.43813</cdr:x>
      <cdr:y>0.50362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28925" y="17335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600" b="1">
              <a:solidFill>
                <a:srgbClr val="FF0000"/>
              </a:solidFill>
            </a:rPr>
            <a:t>y = x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21</xdr:row>
      <xdr:rowOff>19050</xdr:rowOff>
    </xdr:from>
    <xdr:to>
      <xdr:col>3</xdr:col>
      <xdr:colOff>3305175</xdr:colOff>
      <xdr:row>48</xdr:row>
      <xdr:rowOff>133350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22</xdr:row>
      <xdr:rowOff>104775</xdr:rowOff>
    </xdr:from>
    <xdr:to>
      <xdr:col>3</xdr:col>
      <xdr:colOff>2486025</xdr:colOff>
      <xdr:row>42</xdr:row>
      <xdr:rowOff>133350</xdr:rowOff>
    </xdr:to>
    <xdr:cxnSp macro="">
      <xdr:nvCxnSpPr>
        <xdr:cNvPr id="3" name="Conector reto 2"/>
        <xdr:cNvCxnSpPr/>
      </xdr:nvCxnSpPr>
      <xdr:spPr>
        <a:xfrm flipV="1">
          <a:off x="2009775" y="5953125"/>
          <a:ext cx="6143625" cy="38385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1628775</xdr:colOff>
      <xdr:row>22</xdr:row>
      <xdr:rowOff>95250</xdr:rowOff>
    </xdr:from>
    <xdr:to>
      <xdr:col>3</xdr:col>
      <xdr:colOff>1638300</xdr:colOff>
      <xdr:row>42</xdr:row>
      <xdr:rowOff>171450</xdr:rowOff>
    </xdr:to>
    <xdr:cxnSp macro="">
      <xdr:nvCxnSpPr>
        <xdr:cNvPr id="4" name="Conector reto 3"/>
        <xdr:cNvCxnSpPr/>
      </xdr:nvCxnSpPr>
      <xdr:spPr>
        <a:xfrm flipV="1">
          <a:off x="7296150" y="5943600"/>
          <a:ext cx="9525" cy="388620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1323975</xdr:colOff>
      <xdr:row>23</xdr:row>
      <xdr:rowOff>161925</xdr:rowOff>
    </xdr:from>
    <xdr:to>
      <xdr:col>3</xdr:col>
      <xdr:colOff>1447800</xdr:colOff>
      <xdr:row>36</xdr:row>
      <xdr:rowOff>28575</xdr:rowOff>
    </xdr:to>
    <xdr:cxnSp macro="">
      <xdr:nvCxnSpPr>
        <xdr:cNvPr id="5" name="Conector reto 4"/>
        <xdr:cNvCxnSpPr/>
      </xdr:nvCxnSpPr>
      <xdr:spPr>
        <a:xfrm>
          <a:off x="5286375" y="6200775"/>
          <a:ext cx="1828800" cy="2343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400050</xdr:colOff>
      <xdr:row>21</xdr:row>
      <xdr:rowOff>0</xdr:rowOff>
    </xdr:from>
    <xdr:to>
      <xdr:col>14</xdr:col>
      <xdr:colOff>590549</xdr:colOff>
      <xdr:row>48</xdr:row>
      <xdr:rowOff>114300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323850</xdr:colOff>
      <xdr:row>22</xdr:row>
      <xdr:rowOff>95250</xdr:rowOff>
    </xdr:from>
    <xdr:to>
      <xdr:col>13</xdr:col>
      <xdr:colOff>381000</xdr:colOff>
      <xdr:row>42</xdr:row>
      <xdr:rowOff>123825</xdr:rowOff>
    </xdr:to>
    <xdr:cxnSp macro="">
      <xdr:nvCxnSpPr>
        <xdr:cNvPr id="7" name="Conector reto 6"/>
        <xdr:cNvCxnSpPr/>
      </xdr:nvCxnSpPr>
      <xdr:spPr>
        <a:xfrm flipV="1">
          <a:off x="10982325" y="5943600"/>
          <a:ext cx="6143625" cy="38385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0.3311</cdr:x>
      <cdr:y>0.32971</cdr:y>
    </cdr:from>
    <cdr:to>
      <cdr:x>0.43813</cdr:x>
      <cdr:y>0.50362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28925" y="17335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600" b="1">
              <a:solidFill>
                <a:srgbClr val="FF0000"/>
              </a:solidFill>
            </a:rPr>
            <a:t>y = x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9" workbookViewId="0">
      <selection activeCell="B20" sqref="B20:B36"/>
    </sheetView>
  </sheetViews>
  <sheetFormatPr defaultRowHeight="15" x14ac:dyDescent="0.25"/>
  <cols>
    <col min="1" max="1" width="55.140625" bestFit="1" customWidth="1"/>
    <col min="2" max="2" width="31.5703125" style="2" bestFit="1" customWidth="1"/>
    <col min="3" max="3" width="24.85546875" style="2" bestFit="1" customWidth="1"/>
    <col min="4" max="4" width="51.7109375" style="2" bestFit="1" customWidth="1"/>
    <col min="5" max="5" width="24.85546875" style="2" bestFit="1" customWidth="1"/>
    <col min="6" max="6" width="27.28515625" style="2" customWidth="1"/>
  </cols>
  <sheetData>
    <row r="1" spans="1:6" ht="18.75" x14ac:dyDescent="0.3">
      <c r="A1" s="1" t="s">
        <v>54</v>
      </c>
    </row>
    <row r="2" spans="1:6" ht="18.75" x14ac:dyDescent="0.3">
      <c r="A2" s="1" t="s">
        <v>55</v>
      </c>
    </row>
    <row r="3" spans="1:6" ht="18.75" x14ac:dyDescent="0.3">
      <c r="A3" s="1"/>
      <c r="B3" s="38" t="s">
        <v>56</v>
      </c>
      <c r="C3" s="38"/>
      <c r="E3" s="38" t="s">
        <v>13</v>
      </c>
      <c r="F3" s="38"/>
    </row>
    <row r="4" spans="1:6" ht="18.75" x14ac:dyDescent="0.3">
      <c r="A4" s="1"/>
      <c r="B4" s="5" t="s">
        <v>3</v>
      </c>
      <c r="C4" s="5" t="s">
        <v>57</v>
      </c>
      <c r="E4" s="5" t="s">
        <v>3</v>
      </c>
      <c r="F4" s="5" t="s">
        <v>57</v>
      </c>
    </row>
    <row r="5" spans="1:6" ht="20.25" x14ac:dyDescent="0.35">
      <c r="A5" s="1" t="s">
        <v>14</v>
      </c>
      <c r="B5" s="9">
        <f>6700/3600</f>
        <v>1.8611111111111112</v>
      </c>
      <c r="C5" s="7">
        <f>3800/3600</f>
        <v>1.0555555555555556</v>
      </c>
      <c r="D5" s="1" t="s">
        <v>11</v>
      </c>
      <c r="E5" s="4"/>
      <c r="F5" s="4"/>
    </row>
    <row r="6" spans="1:6" ht="21" x14ac:dyDescent="0.3">
      <c r="A6" s="1" t="s">
        <v>5</v>
      </c>
      <c r="B6" s="4">
        <v>1000</v>
      </c>
      <c r="C6" s="4">
        <v>1010</v>
      </c>
      <c r="D6" s="1" t="s">
        <v>19</v>
      </c>
      <c r="E6" s="8"/>
      <c r="F6" s="8"/>
    </row>
    <row r="7" spans="1:6" ht="20.25" x14ac:dyDescent="0.35">
      <c r="A7" s="1" t="s">
        <v>4</v>
      </c>
      <c r="B7" s="4">
        <v>4210</v>
      </c>
      <c r="C7" s="4">
        <v>3643</v>
      </c>
      <c r="D7" s="1" t="s">
        <v>20</v>
      </c>
      <c r="E7" s="31"/>
      <c r="F7" s="31"/>
    </row>
    <row r="8" spans="1:6" ht="18.75" x14ac:dyDescent="0.3">
      <c r="A8" s="1" t="s">
        <v>6</v>
      </c>
      <c r="B8" s="4">
        <v>1.48E-3</v>
      </c>
      <c r="C8" s="4">
        <v>1.32E-3</v>
      </c>
      <c r="D8" s="1" t="s">
        <v>15</v>
      </c>
      <c r="E8" s="8"/>
      <c r="F8" s="8"/>
    </row>
    <row r="9" spans="1:6" ht="18.75" x14ac:dyDescent="0.3">
      <c r="A9" s="1" t="s">
        <v>22</v>
      </c>
      <c r="B9" s="4">
        <v>0.57999999999999996</v>
      </c>
      <c r="C9" s="4">
        <v>0.59</v>
      </c>
      <c r="D9" s="1" t="s">
        <v>16</v>
      </c>
      <c r="E9" s="10"/>
      <c r="F9" s="7"/>
    </row>
    <row r="10" spans="1:6" ht="18.75" x14ac:dyDescent="0.3">
      <c r="A10" s="1" t="s">
        <v>24</v>
      </c>
      <c r="B10" s="4">
        <v>3.0000000000000001E-5</v>
      </c>
      <c r="C10" s="4">
        <v>2.9999999999999997E-4</v>
      </c>
      <c r="D10" s="1" t="s">
        <v>17</v>
      </c>
      <c r="E10" s="7"/>
      <c r="F10" s="7"/>
    </row>
    <row r="11" spans="1:6" ht="18.75" x14ac:dyDescent="0.3">
      <c r="A11" s="1" t="s">
        <v>59</v>
      </c>
      <c r="B11" s="4">
        <v>2</v>
      </c>
      <c r="C11" s="4">
        <v>45</v>
      </c>
      <c r="D11" s="1" t="s">
        <v>58</v>
      </c>
      <c r="E11" s="4"/>
      <c r="F11" s="4"/>
    </row>
    <row r="12" spans="1:6" ht="20.25" x14ac:dyDescent="0.35">
      <c r="A12" s="1" t="s">
        <v>60</v>
      </c>
      <c r="B12" s="10"/>
      <c r="C12" s="4"/>
      <c r="D12" s="1" t="s">
        <v>27</v>
      </c>
      <c r="E12" s="9"/>
      <c r="F12" s="9"/>
    </row>
    <row r="13" spans="1:6" ht="20.25" x14ac:dyDescent="0.35">
      <c r="A13" s="1" t="s">
        <v>63</v>
      </c>
      <c r="B13" s="34"/>
      <c r="C13" s="11"/>
      <c r="D13" s="1" t="s">
        <v>28</v>
      </c>
      <c r="E13" s="4"/>
      <c r="F13" s="4"/>
    </row>
    <row r="14" spans="1:6" ht="18.75" x14ac:dyDescent="0.3">
      <c r="D14" s="1" t="s">
        <v>21</v>
      </c>
      <c r="E14" s="10"/>
      <c r="F14" s="10"/>
    </row>
    <row r="15" spans="1:6" ht="21" x14ac:dyDescent="0.3">
      <c r="D15" s="1" t="s">
        <v>18</v>
      </c>
      <c r="E15" s="11"/>
      <c r="F15" s="11"/>
    </row>
    <row r="17" spans="1:6" ht="23.25" x14ac:dyDescent="0.35">
      <c r="D17" s="12" t="s">
        <v>44</v>
      </c>
      <c r="E17" s="13"/>
      <c r="F17" s="11"/>
    </row>
    <row r="18" spans="1:6" ht="24.75" x14ac:dyDescent="0.45">
      <c r="D18" s="12" t="s">
        <v>45</v>
      </c>
      <c r="E18" s="13"/>
    </row>
    <row r="19" spans="1:6" ht="18.75" x14ac:dyDescent="0.3">
      <c r="A19" s="2"/>
      <c r="B19" s="5" t="s">
        <v>7</v>
      </c>
      <c r="C19" s="3"/>
      <c r="D19" s="3"/>
      <c r="E19" s="3"/>
      <c r="F19" s="3"/>
    </row>
    <row r="20" spans="1:6" ht="20.25" x14ac:dyDescent="0.35">
      <c r="A20" s="1" t="s">
        <v>8</v>
      </c>
      <c r="B20" s="4"/>
      <c r="C20" s="3"/>
      <c r="D20" s="3"/>
      <c r="E20" s="3"/>
      <c r="F20" s="3"/>
    </row>
    <row r="21" spans="1:6" ht="20.25" x14ac:dyDescent="0.35">
      <c r="A21" s="1" t="s">
        <v>9</v>
      </c>
      <c r="B21" s="4"/>
      <c r="C21" s="3"/>
      <c r="D21" s="3"/>
      <c r="E21" s="3"/>
      <c r="F21" s="3"/>
    </row>
    <row r="22" spans="1:6" ht="20.25" x14ac:dyDescent="0.35">
      <c r="A22" s="1" t="s">
        <v>10</v>
      </c>
      <c r="B22" s="4"/>
    </row>
    <row r="23" spans="1:6" ht="20.25" x14ac:dyDescent="0.35">
      <c r="A23" s="1" t="s">
        <v>12</v>
      </c>
      <c r="B23" s="4"/>
    </row>
    <row r="24" spans="1:6" ht="20.25" x14ac:dyDescent="0.35">
      <c r="A24" s="1" t="s">
        <v>23</v>
      </c>
      <c r="B24" s="4"/>
    </row>
    <row r="25" spans="1:6" ht="18.75" x14ac:dyDescent="0.3">
      <c r="A25" s="1" t="s">
        <v>43</v>
      </c>
      <c r="B25" s="4"/>
    </row>
    <row r="28" spans="1:6" ht="18.75" x14ac:dyDescent="0.3">
      <c r="A28" s="33" t="s">
        <v>61</v>
      </c>
      <c r="B28" s="35"/>
    </row>
    <row r="29" spans="1:6" ht="18.75" x14ac:dyDescent="0.3">
      <c r="A29" s="33" t="s">
        <v>62</v>
      </c>
      <c r="B29" s="32"/>
    </row>
    <row r="30" spans="1:6" ht="24" x14ac:dyDescent="0.45">
      <c r="A30" s="22" t="s">
        <v>52</v>
      </c>
      <c r="B30" s="37"/>
    </row>
    <row r="31" spans="1:6" ht="18.75" x14ac:dyDescent="0.3">
      <c r="A31" s="33" t="s">
        <v>64</v>
      </c>
      <c r="B31" s="36"/>
    </row>
    <row r="32" spans="1:6" ht="23.25" x14ac:dyDescent="0.35">
      <c r="A32" s="22" t="s">
        <v>65</v>
      </c>
      <c r="B32" s="23"/>
    </row>
    <row r="33" spans="1:2" ht="23.25" x14ac:dyDescent="0.35">
      <c r="A33" s="22" t="s">
        <v>66</v>
      </c>
      <c r="B33" s="23"/>
    </row>
    <row r="35" spans="1:2" ht="20.25" x14ac:dyDescent="0.35">
      <c r="A35" s="1" t="s">
        <v>68</v>
      </c>
      <c r="B35" s="7"/>
    </row>
    <row r="36" spans="1:2" ht="20.25" x14ac:dyDescent="0.35">
      <c r="A36" s="1" t="s">
        <v>67</v>
      </c>
      <c r="B36" s="7"/>
    </row>
  </sheetData>
  <mergeCells count="2">
    <mergeCell ref="B3:C3"/>
    <mergeCell ref="E3:F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F10" sqref="F10"/>
    </sheetView>
  </sheetViews>
  <sheetFormatPr defaultRowHeight="15" x14ac:dyDescent="0.25"/>
  <cols>
    <col min="1" max="1" width="27.42578125" customWidth="1"/>
    <col min="2" max="2" width="32" style="2" customWidth="1"/>
    <col min="3" max="3" width="25.5703125" style="2" customWidth="1"/>
    <col min="4" max="4" width="50" style="2" customWidth="1"/>
    <col min="5" max="5" width="24.85546875" style="2" bestFit="1" customWidth="1"/>
    <col min="6" max="6" width="27.28515625" style="2" customWidth="1"/>
  </cols>
  <sheetData>
    <row r="1" spans="1:8" ht="21" x14ac:dyDescent="0.35">
      <c r="A1" s="16" t="s">
        <v>54</v>
      </c>
    </row>
    <row r="2" spans="1:8" ht="21" x14ac:dyDescent="0.35">
      <c r="A2" s="16" t="s">
        <v>26</v>
      </c>
    </row>
    <row r="3" spans="1:8" ht="21" x14ac:dyDescent="0.35">
      <c r="A3" s="16" t="s">
        <v>49</v>
      </c>
      <c r="F3" s="18" t="s">
        <v>53</v>
      </c>
      <c r="G3" s="28"/>
      <c r="H3" s="28"/>
    </row>
    <row r="4" spans="1:8" ht="24.75" x14ac:dyDescent="0.45">
      <c r="A4" s="6" t="s">
        <v>46</v>
      </c>
      <c r="B4" s="25">
        <v>1</v>
      </c>
      <c r="F4" s="29">
        <f>B20/B9</f>
        <v>0.7307976465267495</v>
      </c>
      <c r="G4" s="28"/>
      <c r="H4" s="28"/>
    </row>
    <row r="5" spans="1:8" ht="24.75" x14ac:dyDescent="0.45">
      <c r="A5" s="6" t="s">
        <v>47</v>
      </c>
      <c r="B5" s="6">
        <v>35</v>
      </c>
    </row>
    <row r="6" spans="1:8" ht="21" x14ac:dyDescent="0.35">
      <c r="A6" s="6" t="s">
        <v>48</v>
      </c>
      <c r="B6" s="6">
        <f>Dados!C5*Dados!C7</f>
        <v>3845.3888888888891</v>
      </c>
    </row>
    <row r="7" spans="1:8" ht="20.25" x14ac:dyDescent="0.35">
      <c r="C7" s="4" t="s">
        <v>51</v>
      </c>
      <c r="D7" s="4" t="s">
        <v>50</v>
      </c>
    </row>
    <row r="8" spans="1:8" ht="24.75" x14ac:dyDescent="0.45">
      <c r="A8" s="14"/>
      <c r="B8" s="15" t="s">
        <v>33</v>
      </c>
      <c r="C8" s="6" t="s">
        <v>29</v>
      </c>
      <c r="D8" s="6" t="s">
        <v>30</v>
      </c>
      <c r="E8" s="6" t="s">
        <v>31</v>
      </c>
      <c r="F8" s="21" t="s">
        <v>1</v>
      </c>
    </row>
    <row r="9" spans="1:8" ht="21" x14ac:dyDescent="0.35">
      <c r="A9" s="24" t="s">
        <v>0</v>
      </c>
      <c r="B9" s="26">
        <f>B6*(B5-B4)</f>
        <v>130743.22222222223</v>
      </c>
      <c r="C9" s="25">
        <f>(B9/(Dados!$B$5*Dados!$B$7))+Ulimpo!$B$4</f>
        <v>17.68648207891658</v>
      </c>
      <c r="D9" s="25">
        <f>Ulimpo!$B$5-(B9/(Dados!$C$5*Dados!$C$7))</f>
        <v>1</v>
      </c>
      <c r="E9" s="25"/>
      <c r="F9" s="17"/>
    </row>
    <row r="10" spans="1:8" ht="21" x14ac:dyDescent="0.35">
      <c r="A10" s="14" t="s">
        <v>32</v>
      </c>
      <c r="B10" s="6">
        <v>120000</v>
      </c>
      <c r="C10" s="25">
        <f>(B10/(Dados!$B$5*Dados!$B$7))+Ulimpo!$B$4</f>
        <v>16.315347254227675</v>
      </c>
      <c r="D10" s="25">
        <f>Ulimpo!$B$5-(B10/(Dados!$C$5*Dados!$C$7))</f>
        <v>3.7937934322493057</v>
      </c>
      <c r="E10" s="25">
        <f t="shared" ref="E10:E20" si="0">((D10-$B$4)-($B$5-C10))/LN((D10-$B$4)/($B$5-C10))</f>
        <v>8.3622803307841611</v>
      </c>
      <c r="F10" s="17">
        <f>Dados!$E$17*Dados!$B$32*Dados!$B$33*Ulimpo!E10</f>
        <v>0</v>
      </c>
    </row>
    <row r="11" spans="1:8" ht="21" x14ac:dyDescent="0.35">
      <c r="A11" s="14" t="s">
        <v>34</v>
      </c>
      <c r="B11" s="6">
        <v>115000</v>
      </c>
      <c r="C11" s="25">
        <f>(B11/(Dados!$B$5*Dados!$B$7))+Ulimpo!$B$4</f>
        <v>15.677207785301521</v>
      </c>
      <c r="D11" s="25">
        <f>Ulimpo!$B$5-(B11/(Dados!$C$5*Dados!$C$7))</f>
        <v>5.0940520392389175</v>
      </c>
      <c r="E11" s="25">
        <f t="shared" si="0"/>
        <v>9.8139125218817576</v>
      </c>
      <c r="F11" s="17">
        <f>Dados!$E$17*Dados!$B$32*Dados!$B$33*Ulimpo!E11</f>
        <v>0</v>
      </c>
    </row>
    <row r="12" spans="1:8" ht="21" x14ac:dyDescent="0.35">
      <c r="A12" s="14" t="s">
        <v>35</v>
      </c>
      <c r="B12" s="6">
        <v>110000</v>
      </c>
      <c r="C12" s="25">
        <f>(B12/(Dados!$B$5*Dados!$B$7))+Ulimpo!$B$4</f>
        <v>15.039068316375367</v>
      </c>
      <c r="D12" s="25">
        <f>Ulimpo!$B$5-(B12/(Dados!$C$5*Dados!$C$7))</f>
        <v>6.3943106462285293</v>
      </c>
      <c r="E12" s="25">
        <f t="shared" si="0"/>
        <v>11.132882377134216</v>
      </c>
      <c r="F12" s="17">
        <f>Dados!$E$17*Dados!$B$32*Dados!$B$33*Ulimpo!E12</f>
        <v>0</v>
      </c>
    </row>
    <row r="13" spans="1:8" ht="21" x14ac:dyDescent="0.35">
      <c r="A13" s="14" t="s">
        <v>36</v>
      </c>
      <c r="B13" s="6">
        <v>105000</v>
      </c>
      <c r="C13" s="25">
        <f>(B13/(Dados!$B$5*Dados!$B$7))+Ulimpo!$B$4</f>
        <v>14.400928847449213</v>
      </c>
      <c r="D13" s="25">
        <f>Ulimpo!$B$5-(B13/(Dados!$C$5*Dados!$C$7))</f>
        <v>7.6945692532181411</v>
      </c>
      <c r="E13" s="25">
        <f t="shared" si="0"/>
        <v>12.371110799049902</v>
      </c>
      <c r="F13" s="17">
        <f>Dados!$E$17*Dados!$B$32*Dados!$B$33*Ulimpo!E13</f>
        <v>0</v>
      </c>
    </row>
    <row r="14" spans="1:8" ht="21" x14ac:dyDescent="0.35">
      <c r="A14" s="14" t="s">
        <v>37</v>
      </c>
      <c r="B14" s="6">
        <v>100000</v>
      </c>
      <c r="C14" s="25">
        <f>(B14/(Dados!$B$5*Dados!$B$7))+Ulimpo!$B$4</f>
        <v>13.762789378523062</v>
      </c>
      <c r="D14" s="25">
        <f>Ulimpo!$B$5-(B14/(Dados!$C$5*Dados!$C$7))</f>
        <v>8.9948278602077529</v>
      </c>
      <c r="E14" s="25">
        <f t="shared" si="0"/>
        <v>13.554682011933442</v>
      </c>
      <c r="F14" s="17">
        <f>Dados!$E$17*Dados!$B$32*Dados!$B$33*Ulimpo!E14</f>
        <v>0</v>
      </c>
    </row>
    <row r="15" spans="1:8" ht="21" x14ac:dyDescent="0.35">
      <c r="A15" s="14" t="s">
        <v>38</v>
      </c>
      <c r="B15" s="6">
        <v>95000</v>
      </c>
      <c r="C15" s="25">
        <f>(B15/(Dados!$B$5*Dados!$B$7))+Ulimpo!$B$4</f>
        <v>13.124649909596908</v>
      </c>
      <c r="D15" s="25">
        <f>Ulimpo!$B$5-(B15/(Dados!$C$5*Dados!$C$7))</f>
        <v>10.295086467197365</v>
      </c>
      <c r="E15" s="25">
        <f t="shared" si="0"/>
        <v>14.698724449042098</v>
      </c>
      <c r="F15" s="17">
        <f>Dados!$E$17*Dados!$B$32*Dados!$B$33*Ulimpo!E15</f>
        <v>0</v>
      </c>
    </row>
    <row r="16" spans="1:8" ht="21" x14ac:dyDescent="0.35">
      <c r="A16" s="14" t="s">
        <v>39</v>
      </c>
      <c r="B16" s="6">
        <v>90000</v>
      </c>
      <c r="C16" s="25">
        <f>(B16/(Dados!$B$5*Dados!$B$7))+Ulimpo!$B$4</f>
        <v>12.486510440670754</v>
      </c>
      <c r="D16" s="25">
        <f>Ulimpo!$B$5-(B16/(Dados!$C$5*Dados!$C$7))</f>
        <v>11.59534507418698</v>
      </c>
      <c r="E16" s="25">
        <f t="shared" si="0"/>
        <v>15.81285125431862</v>
      </c>
      <c r="F16" s="17">
        <f>Dados!$E$17*Dados!$B$32*Dados!$B$33*Ulimpo!E16</f>
        <v>0</v>
      </c>
    </row>
    <row r="17" spans="1:6" ht="21" x14ac:dyDescent="0.35">
      <c r="A17" s="14" t="s">
        <v>40</v>
      </c>
      <c r="B17" s="6">
        <v>85000</v>
      </c>
      <c r="C17" s="25">
        <f>(B17/(Dados!$B$5*Dados!$B$7))+Ulimpo!$B$4</f>
        <v>11.848370971744602</v>
      </c>
      <c r="D17" s="25">
        <f>Ulimpo!$B$5-(B17/(Dados!$C$5*Dados!$C$7))</f>
        <v>12.895603681176592</v>
      </c>
      <c r="E17" s="25">
        <f t="shared" si="0"/>
        <v>16.903572131394419</v>
      </c>
      <c r="F17" s="17">
        <f>Dados!$E$17*Dados!$B$32*Dados!$B$33*Ulimpo!E17</f>
        <v>0</v>
      </c>
    </row>
    <row r="18" spans="1:6" ht="21" x14ac:dyDescent="0.35">
      <c r="A18" s="14" t="s">
        <v>41</v>
      </c>
      <c r="B18" s="6">
        <v>80000</v>
      </c>
      <c r="C18" s="25">
        <f>(B18/(Dados!$B$5*Dados!$B$7))+Ulimpo!$B$4</f>
        <v>11.210231502818448</v>
      </c>
      <c r="D18" s="25">
        <f>Ulimpo!$B$5-(B18/(Dados!$C$5*Dados!$C$7))</f>
        <v>14.195862288166204</v>
      </c>
      <c r="E18" s="25">
        <f t="shared" si="0"/>
        <v>17.975507426023562</v>
      </c>
      <c r="F18" s="17">
        <f>Dados!$E$17*Dados!$B$32*Dados!$B$33*Ulimpo!E18</f>
        <v>0</v>
      </c>
    </row>
    <row r="19" spans="1:6" ht="21" x14ac:dyDescent="0.35">
      <c r="A19" s="14" t="s">
        <v>42</v>
      </c>
      <c r="B19" s="6">
        <v>75000</v>
      </c>
      <c r="C19" s="25">
        <f>(B19/(Dados!$B$5*Dados!$B$7))+Ulimpo!$B$4</f>
        <v>10.572092033892295</v>
      </c>
      <c r="D19" s="25">
        <f>Ulimpo!$B$5-(B19/(Dados!$C$5*Dados!$C$7))</f>
        <v>15.496120895155816</v>
      </c>
      <c r="E19" s="25">
        <f t="shared" si="0"/>
        <v>19.032057511025187</v>
      </c>
      <c r="F19" s="17">
        <f>Dados!$E$17*Dados!$B$32*Dados!$B$33*Ulimpo!E19</f>
        <v>0</v>
      </c>
    </row>
    <row r="20" spans="1:6" ht="21" x14ac:dyDescent="0.35">
      <c r="A20" s="18" t="s">
        <v>2</v>
      </c>
      <c r="B20" s="20">
        <f>291093/3.0466</f>
        <v>95546.839099323828</v>
      </c>
      <c r="C20" s="19">
        <f>(B20/(Dados!$B$5*Dados!$B$7))+Ulimpo!$B$4</f>
        <v>13.194441832083021</v>
      </c>
      <c r="D20" s="19">
        <f>Ulimpo!$B$5-(B20/(Dados!$C$5*Dados!$C$7))</f>
        <v>10.152880018090514</v>
      </c>
      <c r="E20" s="19">
        <f t="shared" si="0"/>
        <v>14.57520088048261</v>
      </c>
      <c r="F20" s="20">
        <f>Dados!$E$17*Dados!$B$32*Dados!$B$33*Ulimpo!E20</f>
        <v>0</v>
      </c>
    </row>
    <row r="21" spans="1:6" x14ac:dyDescent="0.25">
      <c r="B21"/>
      <c r="C21" s="27"/>
      <c r="D21" s="3"/>
      <c r="E21" s="3"/>
      <c r="F21" s="3"/>
    </row>
    <row r="22" spans="1:6" x14ac:dyDescent="0.25">
      <c r="C22" s="3"/>
      <c r="D22" s="3"/>
      <c r="E22" s="3"/>
      <c r="F22" s="3"/>
    </row>
    <row r="23" spans="1:6" x14ac:dyDescent="0.25">
      <c r="C23" s="3"/>
      <c r="D23" s="3"/>
      <c r="E23" s="3"/>
      <c r="F23" s="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F10" sqref="F10"/>
    </sheetView>
  </sheetViews>
  <sheetFormatPr defaultRowHeight="15" x14ac:dyDescent="0.25"/>
  <cols>
    <col min="1" max="1" width="27.42578125" customWidth="1"/>
    <col min="2" max="2" width="32" style="2" customWidth="1"/>
    <col min="3" max="3" width="25.5703125" style="2" customWidth="1"/>
    <col min="4" max="4" width="50" style="2" customWidth="1"/>
    <col min="5" max="5" width="24.85546875" style="2" bestFit="1" customWidth="1"/>
    <col min="6" max="6" width="27.28515625" style="2" customWidth="1"/>
  </cols>
  <sheetData>
    <row r="1" spans="1:6" ht="21" x14ac:dyDescent="0.35">
      <c r="A1" s="16" t="s">
        <v>25</v>
      </c>
    </row>
    <row r="2" spans="1:6" ht="21" x14ac:dyDescent="0.35">
      <c r="A2" s="16" t="s">
        <v>26</v>
      </c>
    </row>
    <row r="3" spans="1:6" ht="21" x14ac:dyDescent="0.35">
      <c r="A3" s="16" t="s">
        <v>49</v>
      </c>
      <c r="E3" s="18" t="s">
        <v>53</v>
      </c>
      <c r="F3" s="30"/>
    </row>
    <row r="4" spans="1:6" ht="24.75" x14ac:dyDescent="0.45">
      <c r="A4" s="6" t="s">
        <v>46</v>
      </c>
      <c r="B4" s="25">
        <v>1</v>
      </c>
      <c r="E4" s="29">
        <f>B20/B9</f>
        <v>0.7145490358040355</v>
      </c>
      <c r="F4" s="30"/>
    </row>
    <row r="5" spans="1:6" ht="24.75" x14ac:dyDescent="0.45">
      <c r="A5" s="6" t="s">
        <v>47</v>
      </c>
      <c r="B5" s="6">
        <v>35</v>
      </c>
    </row>
    <row r="6" spans="1:6" ht="21" x14ac:dyDescent="0.35">
      <c r="A6" s="6" t="s">
        <v>48</v>
      </c>
      <c r="B6" s="6">
        <f>Dados!C5*Dados!C7</f>
        <v>3845.3888888888891</v>
      </c>
    </row>
    <row r="7" spans="1:6" ht="20.25" x14ac:dyDescent="0.35">
      <c r="C7" s="4" t="s">
        <v>51</v>
      </c>
      <c r="D7" s="4" t="s">
        <v>50</v>
      </c>
    </row>
    <row r="8" spans="1:6" ht="24.75" x14ac:dyDescent="0.45">
      <c r="A8" s="14"/>
      <c r="B8" s="15" t="s">
        <v>33</v>
      </c>
      <c r="C8" s="6" t="s">
        <v>29</v>
      </c>
      <c r="D8" s="6" t="s">
        <v>30</v>
      </c>
      <c r="E8" s="6" t="s">
        <v>31</v>
      </c>
      <c r="F8" s="21" t="s">
        <v>1</v>
      </c>
    </row>
    <row r="9" spans="1:6" ht="21" x14ac:dyDescent="0.35">
      <c r="A9" s="24" t="s">
        <v>0</v>
      </c>
      <c r="B9" s="26">
        <f>B6*(B5-B4)</f>
        <v>130743.22222222223</v>
      </c>
      <c r="C9" s="25">
        <f>(B9/(Dados!$B$5*Dados!$B$7))+Ulimpo!$B$4</f>
        <v>17.68648207891658</v>
      </c>
      <c r="D9" s="25">
        <f>Ulimpo!$B$5-(B9/(Dados!$C$5*Dados!$C$7))</f>
        <v>1</v>
      </c>
      <c r="E9" s="25"/>
      <c r="F9" s="17"/>
    </row>
    <row r="10" spans="1:6" ht="21" x14ac:dyDescent="0.35">
      <c r="A10" s="14" t="s">
        <v>32</v>
      </c>
      <c r="B10" s="6">
        <v>120000</v>
      </c>
      <c r="C10" s="25">
        <f>(B10/(Dados!$B$5*Dados!$B$7))+Ulimpo!$B$4</f>
        <v>16.315347254227675</v>
      </c>
      <c r="D10" s="25">
        <f>Ulimpo!$B$5-(B10/(Dados!$C$5*Dados!$C$7))</f>
        <v>3.7937934322493057</v>
      </c>
      <c r="E10" s="25">
        <f t="shared" ref="E10:E20" si="0">((D10-$B$4)-($B$5-C10))/LN((D10-$B$4)/($B$5-C10))</f>
        <v>8.3622803307841611</v>
      </c>
      <c r="F10" s="17">
        <f>Dados!$E$18*Dados!$B$32*Dados!$B$33*E10</f>
        <v>0</v>
      </c>
    </row>
    <row r="11" spans="1:6" ht="21" x14ac:dyDescent="0.35">
      <c r="A11" s="14" t="s">
        <v>34</v>
      </c>
      <c r="B11" s="6">
        <v>115000</v>
      </c>
      <c r="C11" s="25">
        <f>(B11/(Dados!$B$5*Dados!$B$7))+Ulimpo!$B$4</f>
        <v>15.677207785301521</v>
      </c>
      <c r="D11" s="25">
        <f>Ulimpo!$B$5-(B11/(Dados!$C$5*Dados!$C$7))</f>
        <v>5.0940520392389175</v>
      </c>
      <c r="E11" s="25">
        <f t="shared" si="0"/>
        <v>9.8139125218817576</v>
      </c>
      <c r="F11" s="17">
        <f>Dados!$E$18*Dados!$B$32*Dados!$B$33*E11</f>
        <v>0</v>
      </c>
    </row>
    <row r="12" spans="1:6" ht="21" x14ac:dyDescent="0.35">
      <c r="A12" s="14" t="s">
        <v>35</v>
      </c>
      <c r="B12" s="6">
        <v>110000</v>
      </c>
      <c r="C12" s="25">
        <f>(B12/(Dados!$B$5*Dados!$B$7))+Ulimpo!$B$4</f>
        <v>15.039068316375367</v>
      </c>
      <c r="D12" s="25">
        <f>Ulimpo!$B$5-(B12/(Dados!$C$5*Dados!$C$7))</f>
        <v>6.3943106462285293</v>
      </c>
      <c r="E12" s="25">
        <f t="shared" si="0"/>
        <v>11.132882377134216</v>
      </c>
      <c r="F12" s="17">
        <f>Dados!$E$18*Dados!$B$32*Dados!$B$33*E12</f>
        <v>0</v>
      </c>
    </row>
    <row r="13" spans="1:6" ht="21" x14ac:dyDescent="0.35">
      <c r="A13" s="14" t="s">
        <v>36</v>
      </c>
      <c r="B13" s="6">
        <v>105000</v>
      </c>
      <c r="C13" s="25">
        <f>(B13/(Dados!$B$5*Dados!$B$7))+Ulimpo!$B$4</f>
        <v>14.400928847449213</v>
      </c>
      <c r="D13" s="25">
        <f>Ulimpo!$B$5-(B13/(Dados!$C$5*Dados!$C$7))</f>
        <v>7.6945692532181411</v>
      </c>
      <c r="E13" s="25">
        <f t="shared" si="0"/>
        <v>12.371110799049902</v>
      </c>
      <c r="F13" s="17">
        <f>Dados!$E$18*Dados!$B$32*Dados!$B$33*E13</f>
        <v>0</v>
      </c>
    </row>
    <row r="14" spans="1:6" ht="21" x14ac:dyDescent="0.35">
      <c r="A14" s="14" t="s">
        <v>37</v>
      </c>
      <c r="B14" s="6">
        <v>100000</v>
      </c>
      <c r="C14" s="25">
        <f>(B14/(Dados!$B$5*Dados!$B$7))+Ulimpo!$B$4</f>
        <v>13.762789378523062</v>
      </c>
      <c r="D14" s="25">
        <f>Ulimpo!$B$5-(B14/(Dados!$C$5*Dados!$C$7))</f>
        <v>8.9948278602077529</v>
      </c>
      <c r="E14" s="25">
        <f t="shared" si="0"/>
        <v>13.554682011933442</v>
      </c>
      <c r="F14" s="17">
        <f>Dados!$E$18*Dados!$B$32*Dados!$B$33*E14</f>
        <v>0</v>
      </c>
    </row>
    <row r="15" spans="1:6" ht="21" x14ac:dyDescent="0.35">
      <c r="A15" s="14" t="s">
        <v>38</v>
      </c>
      <c r="B15" s="6">
        <v>95000</v>
      </c>
      <c r="C15" s="25">
        <f>(B15/(Dados!$B$5*Dados!$B$7))+Ulimpo!$B$4</f>
        <v>13.124649909596908</v>
      </c>
      <c r="D15" s="25">
        <f>Ulimpo!$B$5-(B15/(Dados!$C$5*Dados!$C$7))</f>
        <v>10.295086467197365</v>
      </c>
      <c r="E15" s="25">
        <f t="shared" si="0"/>
        <v>14.698724449042098</v>
      </c>
      <c r="F15" s="17">
        <f>Dados!$E$18*Dados!$B$32*Dados!$B$33*E15</f>
        <v>0</v>
      </c>
    </row>
    <row r="16" spans="1:6" ht="21" x14ac:dyDescent="0.35">
      <c r="A16" s="14" t="s">
        <v>39</v>
      </c>
      <c r="B16" s="6">
        <v>90000</v>
      </c>
      <c r="C16" s="25">
        <f>(B16/(Dados!$B$5*Dados!$B$7))+Ulimpo!$B$4</f>
        <v>12.486510440670754</v>
      </c>
      <c r="D16" s="25">
        <f>Ulimpo!$B$5-(B16/(Dados!$C$5*Dados!$C$7))</f>
        <v>11.59534507418698</v>
      </c>
      <c r="E16" s="25">
        <f t="shared" si="0"/>
        <v>15.81285125431862</v>
      </c>
      <c r="F16" s="17">
        <f>Dados!$E$18*Dados!$B$32*Dados!$B$33*E16</f>
        <v>0</v>
      </c>
    </row>
    <row r="17" spans="1:6" ht="21" x14ac:dyDescent="0.35">
      <c r="A17" s="14" t="s">
        <v>40</v>
      </c>
      <c r="B17" s="6">
        <v>85000</v>
      </c>
      <c r="C17" s="25">
        <f>(B17/(Dados!$B$5*Dados!$B$7))+Ulimpo!$B$4</f>
        <v>11.848370971744602</v>
      </c>
      <c r="D17" s="25">
        <f>Ulimpo!$B$5-(B17/(Dados!$C$5*Dados!$C$7))</f>
        <v>12.895603681176592</v>
      </c>
      <c r="E17" s="25">
        <f t="shared" si="0"/>
        <v>16.903572131394419</v>
      </c>
      <c r="F17" s="17">
        <f>Dados!$E$18*Dados!$B$32*Dados!$B$33*E17</f>
        <v>0</v>
      </c>
    </row>
    <row r="18" spans="1:6" ht="21" x14ac:dyDescent="0.35">
      <c r="A18" s="14" t="s">
        <v>41</v>
      </c>
      <c r="B18" s="6">
        <v>80000</v>
      </c>
      <c r="C18" s="25">
        <f>(B18/(Dados!$B$5*Dados!$B$7))+Ulimpo!$B$4</f>
        <v>11.210231502818448</v>
      </c>
      <c r="D18" s="25">
        <f>Ulimpo!$B$5-(B18/(Dados!$C$5*Dados!$C$7))</f>
        <v>14.195862288166204</v>
      </c>
      <c r="E18" s="25">
        <f t="shared" si="0"/>
        <v>17.975507426023562</v>
      </c>
      <c r="F18" s="17">
        <f>Dados!$E$18*Dados!$B$32*Dados!$B$33*E18</f>
        <v>0</v>
      </c>
    </row>
    <row r="19" spans="1:6" ht="21" x14ac:dyDescent="0.35">
      <c r="A19" s="14" t="s">
        <v>42</v>
      </c>
      <c r="B19" s="6">
        <v>75000</v>
      </c>
      <c r="C19" s="25">
        <f>(B19/(Dados!$B$5*Dados!$B$7))+Ulimpo!$B$4</f>
        <v>10.572092033892295</v>
      </c>
      <c r="D19" s="25">
        <f>Ulimpo!$B$5-(B19/(Dados!$C$5*Dados!$C$7))</f>
        <v>15.496120895155816</v>
      </c>
      <c r="E19" s="25">
        <f t="shared" si="0"/>
        <v>19.032057511025187</v>
      </c>
      <c r="F19" s="17">
        <f>Dados!$E$18*Dados!$B$32*Dados!$B$33*E19</f>
        <v>0</v>
      </c>
    </row>
    <row r="20" spans="1:6" ht="21" x14ac:dyDescent="0.35">
      <c r="A20" s="18" t="s">
        <v>2</v>
      </c>
      <c r="B20" s="20">
        <f>272233/2.914</f>
        <v>93422.443376801646</v>
      </c>
      <c r="C20" s="19">
        <f>(B20/(Dados!$B$5*Dados!$B$7))+Ulimpo!$B$4</f>
        <v>12.923309680451162</v>
      </c>
      <c r="D20" s="19">
        <f>Ulimpo!$B$5-(B20/(Dados!$C$5*Dados!$C$7))</f>
        <v>10.705332782662794</v>
      </c>
      <c r="E20" s="19">
        <f t="shared" si="0"/>
        <v>15.053118653913018</v>
      </c>
      <c r="F20" s="20">
        <f>Dados!$E$18*Dados!$B$32*Dados!$B$33*E20</f>
        <v>0</v>
      </c>
    </row>
    <row r="21" spans="1:6" x14ac:dyDescent="0.25">
      <c r="B21"/>
      <c r="C21" s="27"/>
      <c r="D21" s="3"/>
      <c r="E21" s="3"/>
      <c r="F21" s="3"/>
    </row>
    <row r="22" spans="1:6" x14ac:dyDescent="0.25">
      <c r="C22" s="3"/>
      <c r="D22" s="3"/>
      <c r="E22" s="3"/>
      <c r="F22" s="3"/>
    </row>
    <row r="23" spans="1:6" x14ac:dyDescent="0.25">
      <c r="C23" s="3"/>
      <c r="D23" s="3"/>
      <c r="E23" s="3"/>
      <c r="F23" s="3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Dados</vt:lpstr>
      <vt:lpstr>Ulimpo</vt:lpstr>
      <vt:lpstr>Usujo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Martelli</dc:creator>
  <cp:lastModifiedBy>Windows User</cp:lastModifiedBy>
  <cp:lastPrinted>2017-04-07T14:28:46Z</cp:lastPrinted>
  <dcterms:created xsi:type="dcterms:W3CDTF">2016-03-29T12:48:02Z</dcterms:created>
  <dcterms:modified xsi:type="dcterms:W3CDTF">2018-04-04T13:02:27Z</dcterms:modified>
</cp:coreProperties>
</file>