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USP\Aulas FEARP 2017-2018\2o. sem 2017\Contabilidade de Custos\Diurno\Contabilidade de Custos_ADM (2017)\Natália\"/>
    </mc:Choice>
  </mc:AlternateContent>
  <bookViews>
    <workbookView xWindow="480" yWindow="45" windowWidth="20730" windowHeight="10035" activeTab="1" xr2:uid="{00000000-000D-0000-FFFF-FFFF00000000}"/>
  </bookViews>
  <sheets>
    <sheet name="1.Empresa Style" sheetId="4" r:id="rId1"/>
    <sheet name="2.Emp Dona Durvalina " sheetId="2" r:id="rId2"/>
    <sheet name="3.Pneus Araxá " sheetId="7" r:id="rId3"/>
    <sheet name="4.Teste " sheetId="3" r:id="rId4"/>
  </sheets>
  <calcPr calcId="171027"/>
</workbook>
</file>

<file path=xl/calcChain.xml><?xml version="1.0" encoding="utf-8"?>
<calcChain xmlns="http://schemas.openxmlformats.org/spreadsheetml/2006/main">
  <c r="K12" i="7" l="1"/>
  <c r="J12" i="7"/>
  <c r="I12" i="7"/>
  <c r="K11" i="7"/>
  <c r="K13" i="7" s="1"/>
  <c r="J11" i="7"/>
  <c r="I11" i="7"/>
  <c r="C22" i="7"/>
  <c r="D22" i="7"/>
  <c r="E22" i="7"/>
  <c r="C23" i="7"/>
  <c r="D23" i="7"/>
  <c r="E23" i="7"/>
  <c r="D21" i="7"/>
  <c r="E21" i="7"/>
  <c r="C21" i="7"/>
  <c r="C24" i="7" s="1"/>
  <c r="F36" i="3"/>
  <c r="F40" i="3" s="1"/>
  <c r="F41" i="3" s="1"/>
  <c r="C25" i="3"/>
  <c r="F21" i="3"/>
  <c r="F22" i="3"/>
  <c r="E26" i="3"/>
  <c r="F17" i="3"/>
  <c r="C29" i="4"/>
  <c r="D20" i="4"/>
  <c r="D29" i="4" s="1"/>
  <c r="C20" i="4"/>
  <c r="D17" i="4"/>
  <c r="D26" i="4" s="1"/>
  <c r="C17" i="4"/>
  <c r="C26" i="4" s="1"/>
  <c r="C7" i="4"/>
  <c r="C19" i="4" s="1"/>
  <c r="D6" i="4"/>
  <c r="D18" i="4" s="1"/>
  <c r="D27" i="4" s="1"/>
  <c r="C6" i="4"/>
  <c r="C18" i="4" s="1"/>
  <c r="C27" i="4" s="1"/>
  <c r="I27" i="3"/>
  <c r="I29" i="3" s="1"/>
  <c r="F26" i="3" s="1"/>
  <c r="F27" i="3" s="1"/>
  <c r="I9" i="3"/>
  <c r="I11" i="3" s="1"/>
  <c r="F8" i="3" s="1"/>
  <c r="F9" i="3" s="1"/>
  <c r="K31" i="2"/>
  <c r="F31" i="2"/>
  <c r="K29" i="2"/>
  <c r="F29" i="2"/>
  <c r="F11" i="2"/>
  <c r="E11" i="2"/>
  <c r="D11" i="2"/>
  <c r="G10" i="2"/>
  <c r="K28" i="2" s="1"/>
  <c r="K30" i="2" s="1"/>
  <c r="G9" i="2"/>
  <c r="F28" i="2" s="1"/>
  <c r="F22" i="7" l="1"/>
  <c r="E24" i="7"/>
  <c r="I13" i="7"/>
  <c r="J13" i="7"/>
  <c r="F23" i="7"/>
  <c r="D24" i="7"/>
  <c r="F21" i="7"/>
  <c r="F30" i="2"/>
  <c r="F32" i="2" s="1"/>
  <c r="C28" i="4"/>
  <c r="C30" i="4" s="1"/>
  <c r="C21" i="4"/>
  <c r="D7" i="4"/>
  <c r="D19" i="4" s="1"/>
  <c r="K32" i="2"/>
  <c r="G11" i="2"/>
  <c r="D17" i="2"/>
  <c r="D16" i="2" s="1"/>
  <c r="E17" i="2"/>
  <c r="E16" i="2" s="1"/>
  <c r="D28" i="4" l="1"/>
  <c r="D30" i="4" s="1"/>
  <c r="D21" i="4"/>
  <c r="F17" i="2"/>
  <c r="F16" i="2"/>
  <c r="F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Alberto Grespan Bonacim</author>
  </authors>
  <commentList>
    <comment ref="H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Aqui sem considerar a Depreciação (5%) sobre os investimentos
</t>
        </r>
      </text>
    </comment>
  </commentList>
</comments>
</file>

<file path=xl/sharedStrings.xml><?xml version="1.0" encoding="utf-8"?>
<sst xmlns="http://schemas.openxmlformats.org/spreadsheetml/2006/main" count="166" uniqueCount="81">
  <si>
    <t>Espremedores</t>
  </si>
  <si>
    <t>Moedores</t>
  </si>
  <si>
    <t>Gastos</t>
  </si>
  <si>
    <t>(custos/despesas) fixos:</t>
  </si>
  <si>
    <t>por semana</t>
  </si>
  <si>
    <t>Custos e Despesas Variáveis</t>
  </si>
  <si>
    <t>Matéria-prima</t>
  </si>
  <si>
    <t>Frete</t>
  </si>
  <si>
    <t>Comissão</t>
  </si>
  <si>
    <t>total</t>
  </si>
  <si>
    <t>Total</t>
  </si>
  <si>
    <t>(a) Preço unitário de Venda</t>
  </si>
  <si>
    <t>Preço de Venda</t>
  </si>
  <si>
    <t>(-) C/D Variáveis</t>
  </si>
  <si>
    <t>(=) MC Unitária</t>
  </si>
  <si>
    <t>(b) Lucro da Empresa para cada proposta</t>
  </si>
  <si>
    <t>1ª proposta</t>
  </si>
  <si>
    <t>2ª proposta</t>
  </si>
  <si>
    <t>unidades</t>
  </si>
  <si>
    <t>preço de venda</t>
  </si>
  <si>
    <t>por unidade</t>
  </si>
  <si>
    <t>duração</t>
  </si>
  <si>
    <t>semanas</t>
  </si>
  <si>
    <t>Lucro da empresa no mês de junho</t>
  </si>
  <si>
    <t>Custos Fixos</t>
  </si>
  <si>
    <t>Custo Total</t>
  </si>
  <si>
    <t>Receita de Venda</t>
  </si>
  <si>
    <t>Verdade</t>
  </si>
  <si>
    <t>Receita</t>
  </si>
  <si>
    <t>Gastos Totais</t>
  </si>
  <si>
    <t>(-) Gastos Fixos</t>
  </si>
  <si>
    <t>(=) MC</t>
  </si>
  <si>
    <t>(=) Gastos Variáveis</t>
  </si>
  <si>
    <t>No unitário</t>
  </si>
  <si>
    <t>( div. 1.200 unidades)</t>
  </si>
  <si>
    <t>c)</t>
  </si>
  <si>
    <t>( div. 1.000 unidades)</t>
  </si>
  <si>
    <t>(-) Gastos Variáveis</t>
  </si>
  <si>
    <t>(=) Gastos Fixos</t>
  </si>
  <si>
    <t>Unitário</t>
  </si>
  <si>
    <t>DRE "Projetada"</t>
  </si>
  <si>
    <t>Camas</t>
  </si>
  <si>
    <t>Mesas</t>
  </si>
  <si>
    <t>Dados</t>
  </si>
  <si>
    <t>Quantidades</t>
  </si>
  <si>
    <t>Global - cenário otimista</t>
  </si>
  <si>
    <t>(-) C/D Fixos</t>
  </si>
  <si>
    <t xml:space="preserve"> &lt;= a 4 semana da encomenda de camas não ficaria ociosa, alguém paragaria a conta</t>
  </si>
  <si>
    <t>(=) Lucro Projetado</t>
  </si>
  <si>
    <t>Global - cenário pessimista</t>
  </si>
  <si>
    <t xml:space="preserve"> &lt;= a 4 semana da encomenda de camas ficaria ociosa, e a encomenda de cama paragaria a conta</t>
  </si>
  <si>
    <t>Nos dois cenários, a decisão financeira é para a encomenda das camas.</t>
  </si>
  <si>
    <t>Empresa Dona Durvalina Ltda</t>
  </si>
  <si>
    <t>Empresa Style</t>
  </si>
  <si>
    <t>(a)</t>
  </si>
  <si>
    <t>(c)</t>
  </si>
  <si>
    <t>(b)</t>
  </si>
  <si>
    <t>A empresa deve aceitar a 2ª proposta, que produz maior retorno e com menor risco.</t>
  </si>
  <si>
    <t>(-) Custos Variáveis</t>
  </si>
  <si>
    <t>Esses fora rateados, vão acontecer de qualquer forma!</t>
  </si>
  <si>
    <t>Com ociosidade</t>
  </si>
  <si>
    <t>Sim, devo aceitar. MC &gt;0, e ainda faço caixa para pagar as contas</t>
  </si>
  <si>
    <t>(d)</t>
  </si>
  <si>
    <t>Não devo aceitar. MC &lt; 0 =&gt; essa decisão só piora as coisas!</t>
  </si>
  <si>
    <t>Incorreta</t>
  </si>
  <si>
    <t>Produtos</t>
  </si>
  <si>
    <t>Filial Centro</t>
  </si>
  <si>
    <t>Filial Norte</t>
  </si>
  <si>
    <t>Filial Leste</t>
  </si>
  <si>
    <t>Automóveis</t>
  </si>
  <si>
    <t>Caminhões</t>
  </si>
  <si>
    <t>Motos</t>
  </si>
  <si>
    <t>Empresa  Pneus Araxá</t>
  </si>
  <si>
    <t>Margem de Contribuição</t>
  </si>
  <si>
    <t>Total por produto</t>
  </si>
  <si>
    <t>Margem de Contribuição Total (MCT) de cada produto / filial</t>
  </si>
  <si>
    <t>(b) Total por filial</t>
  </si>
  <si>
    <t>(-) Custo Fixo Identificado</t>
  </si>
  <si>
    <t>(=) 2ª MC</t>
  </si>
  <si>
    <t>2ª Margem de Contribuição (ou Margem Direta) de cada Filial</t>
  </si>
  <si>
    <t>(4) Assinale a alternativa incorreta: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</si>
</sst>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6" fontId="4" fillId="3" borderId="0" xfId="1" applyNumberFormat="1" applyFont="1" applyFill="1" applyAlignment="1"/>
    <xf numFmtId="166" fontId="1" fillId="0" borderId="0" xfId="1" applyNumberFormat="1"/>
    <xf numFmtId="166" fontId="4" fillId="0" borderId="0" xfId="1" applyNumberFormat="1" applyFont="1" applyFill="1" applyAlignment="1"/>
    <xf numFmtId="166" fontId="2" fillId="0" borderId="0" xfId="1" applyNumberFormat="1" applyFont="1"/>
    <xf numFmtId="166" fontId="1" fillId="0" borderId="0" xfId="1" applyNumberFormat="1" applyFont="1"/>
    <xf numFmtId="166" fontId="1" fillId="0" borderId="3" xfId="1" applyNumberFormat="1" applyFont="1" applyBorder="1"/>
    <xf numFmtId="166" fontId="1" fillId="0" borderId="4" xfId="1" applyNumberFormat="1" applyBorder="1"/>
    <xf numFmtId="166" fontId="1" fillId="0" borderId="4" xfId="1" applyNumberFormat="1" applyFont="1" applyBorder="1"/>
    <xf numFmtId="166" fontId="1" fillId="0" borderId="5" xfId="1" applyNumberFormat="1" applyBorder="1"/>
    <xf numFmtId="166" fontId="1" fillId="0" borderId="6" xfId="1" applyNumberFormat="1" applyFont="1" applyBorder="1"/>
    <xf numFmtId="166" fontId="1" fillId="0" borderId="2" xfId="1" applyNumberFormat="1" applyBorder="1"/>
    <xf numFmtId="166" fontId="1" fillId="0" borderId="2" xfId="1" applyNumberFormat="1" applyFont="1" applyBorder="1"/>
    <xf numFmtId="166" fontId="1" fillId="0" borderId="7" xfId="1" applyNumberFormat="1" applyBorder="1"/>
    <xf numFmtId="166" fontId="1" fillId="0" borderId="8" xfId="1" applyNumberFormat="1" applyFont="1" applyBorder="1" applyAlignment="1">
      <alignment horizontal="center"/>
    </xf>
    <xf numFmtId="166" fontId="1" fillId="0" borderId="8" xfId="1" applyNumberFormat="1" applyBorder="1"/>
    <xf numFmtId="166" fontId="1" fillId="0" borderId="9" xfId="1" applyNumberFormat="1" applyBorder="1"/>
    <xf numFmtId="166" fontId="1" fillId="0" borderId="10" xfId="1" applyNumberFormat="1" applyFont="1" applyBorder="1"/>
    <xf numFmtId="166" fontId="1" fillId="0" borderId="11" xfId="1" applyNumberFormat="1" applyBorder="1"/>
    <xf numFmtId="166" fontId="1" fillId="0" borderId="0" xfId="1" applyNumberFormat="1" applyFont="1" applyBorder="1"/>
    <xf numFmtId="166" fontId="1" fillId="0" borderId="0" xfId="1" applyNumberFormat="1" applyBorder="1"/>
    <xf numFmtId="166" fontId="1" fillId="0" borderId="3" xfId="1" applyNumberFormat="1" applyFont="1" applyBorder="1" applyAlignment="1">
      <alignment horizontal="center"/>
    </xf>
    <xf numFmtId="166" fontId="1" fillId="0" borderId="11" xfId="1" applyNumberFormat="1" applyFont="1" applyBorder="1" applyAlignment="1">
      <alignment horizontal="center"/>
    </xf>
    <xf numFmtId="166" fontId="1" fillId="0" borderId="12" xfId="1" applyNumberFormat="1" applyFont="1" applyBorder="1"/>
    <xf numFmtId="166" fontId="1" fillId="0" borderId="9" xfId="1" applyNumberFormat="1" applyFont="1" applyBorder="1"/>
    <xf numFmtId="166" fontId="1" fillId="2" borderId="1" xfId="1" applyNumberFormat="1" applyFont="1" applyFill="1" applyBorder="1"/>
    <xf numFmtId="166" fontId="1" fillId="2" borderId="0" xfId="1" applyNumberFormat="1" applyFill="1" applyBorder="1"/>
    <xf numFmtId="166" fontId="1" fillId="2" borderId="0" xfId="1" applyNumberFormat="1" applyFont="1" applyFill="1" applyBorder="1"/>
    <xf numFmtId="166" fontId="1" fillId="2" borderId="13" xfId="1" applyNumberFormat="1" applyFill="1" applyBorder="1"/>
    <xf numFmtId="166" fontId="1" fillId="2" borderId="6" xfId="1" applyNumberFormat="1" applyFont="1" applyFill="1" applyBorder="1"/>
    <xf numFmtId="166" fontId="1" fillId="2" borderId="2" xfId="1" applyNumberFormat="1" applyFill="1" applyBorder="1"/>
    <xf numFmtId="166" fontId="1" fillId="2" borderId="2" xfId="1" applyNumberFormat="1" applyFont="1" applyFill="1" applyBorder="1"/>
    <xf numFmtId="166" fontId="1" fillId="2" borderId="7" xfId="1" applyNumberFormat="1" applyFill="1" applyBorder="1"/>
    <xf numFmtId="166" fontId="1" fillId="0" borderId="1" xfId="1" applyNumberFormat="1" applyFont="1" applyBorder="1"/>
    <xf numFmtId="166" fontId="1" fillId="0" borderId="13" xfId="1" applyNumberFormat="1" applyBorder="1"/>
    <xf numFmtId="40" fontId="0" fillId="0" borderId="0" xfId="0" applyNumberFormat="1"/>
    <xf numFmtId="40" fontId="2" fillId="0" borderId="0" xfId="0" applyNumberFormat="1" applyFont="1"/>
    <xf numFmtId="40" fontId="0" fillId="4" borderId="0" xfId="0" applyNumberFormat="1" applyFill="1"/>
    <xf numFmtId="0" fontId="0" fillId="0" borderId="0" xfId="0" applyAlignment="1">
      <alignment horizontal="center"/>
    </xf>
    <xf numFmtId="165" fontId="1" fillId="0" borderId="3" xfId="1" applyFont="1" applyBorder="1" applyAlignment="1">
      <alignment horizontal="center"/>
    </xf>
    <xf numFmtId="165" fontId="1" fillId="0" borderId="11" xfId="1" applyFont="1" applyBorder="1" applyAlignment="1">
      <alignment horizontal="center"/>
    </xf>
    <xf numFmtId="166" fontId="1" fillId="0" borderId="12" xfId="1" applyNumberFormat="1" applyFont="1" applyBorder="1" applyAlignment="1">
      <alignment horizontal="center"/>
    </xf>
    <xf numFmtId="165" fontId="1" fillId="0" borderId="3" xfId="1" applyFont="1" applyBorder="1" applyAlignment="1"/>
    <xf numFmtId="165" fontId="1" fillId="0" borderId="11" xfId="1" applyFont="1" applyBorder="1" applyAlignment="1"/>
    <xf numFmtId="166" fontId="1" fillId="0" borderId="9" xfId="1" applyNumberFormat="1" applyFont="1" applyBorder="1" applyAlignment="1">
      <alignment horizontal="center"/>
    </xf>
    <xf numFmtId="165" fontId="1" fillId="0" borderId="9" xfId="1" applyBorder="1" applyAlignment="1"/>
    <xf numFmtId="166" fontId="1" fillId="0" borderId="10" xfId="1" applyNumberFormat="1" applyFont="1" applyBorder="1" applyAlignment="1">
      <alignment horizontal="center"/>
    </xf>
    <xf numFmtId="165" fontId="1" fillId="4" borderId="11" xfId="1" applyFill="1" applyBorder="1" applyAlignment="1"/>
    <xf numFmtId="165" fontId="1" fillId="0" borderId="11" xfId="1" applyBorder="1" applyAlignment="1"/>
    <xf numFmtId="0" fontId="5" fillId="0" borderId="0" xfId="0" applyFont="1"/>
    <xf numFmtId="165" fontId="1" fillId="4" borderId="11" xfId="1" applyFont="1" applyFill="1" applyBorder="1" applyAlignment="1"/>
    <xf numFmtId="165" fontId="1" fillId="4" borderId="10" xfId="1" applyFont="1" applyFill="1" applyBorder="1" applyAlignment="1"/>
    <xf numFmtId="1" fontId="1" fillId="0" borderId="10" xfId="1" applyNumberFormat="1" applyFont="1" applyBorder="1" applyAlignment="1">
      <alignment horizontal="center"/>
    </xf>
    <xf numFmtId="1" fontId="1" fillId="0" borderId="11" xfId="1" applyNumberFormat="1" applyFont="1" applyBorder="1" applyAlignment="1">
      <alignment horizontal="center"/>
    </xf>
    <xf numFmtId="166" fontId="0" fillId="0" borderId="0" xfId="1" applyNumberFormat="1" applyFont="1"/>
    <xf numFmtId="166" fontId="0" fillId="0" borderId="0" xfId="1" quotePrefix="1" applyNumberFormat="1" applyFont="1"/>
    <xf numFmtId="0" fontId="0" fillId="0" borderId="0" xfId="0" applyFill="1"/>
    <xf numFmtId="40" fontId="0" fillId="0" borderId="0" xfId="0" applyNumberFormat="1" applyFill="1"/>
    <xf numFmtId="0" fontId="6" fillId="0" borderId="0" xfId="0" applyFont="1"/>
    <xf numFmtId="0" fontId="0" fillId="0" borderId="0" xfId="0" applyFont="1"/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3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3" fontId="0" fillId="5" borderId="11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3" fontId="0" fillId="6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1" fillId="6" borderId="8" xfId="1" applyNumberFormat="1" applyFill="1" applyBorder="1"/>
    <xf numFmtId="166" fontId="1" fillId="5" borderId="8" xfId="1" applyNumberFormat="1" applyFill="1" applyBorder="1"/>
    <xf numFmtId="166" fontId="1" fillId="5" borderId="9" xfId="1" applyNumberFormat="1" applyFill="1" applyBorder="1"/>
    <xf numFmtId="166" fontId="1" fillId="5" borderId="11" xfId="1" applyNumberFormat="1" applyFill="1" applyBorder="1"/>
    <xf numFmtId="166" fontId="4" fillId="3" borderId="0" xfId="1" applyNumberFormat="1" applyFont="1" applyFill="1" applyAlignment="1">
      <alignment horizontal="center"/>
    </xf>
    <xf numFmtId="166" fontId="2" fillId="2" borderId="3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6" fontId="2" fillId="2" borderId="5" xfId="1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6">
    <cellStyle name="Moeda 2" xfId="2" xr:uid="{00000000-0005-0000-0000-000000000000}"/>
    <cellStyle name="Normal" xfId="0" builtinId="0"/>
    <cellStyle name="Normal 2" xfId="3" xr:uid="{00000000-0005-0000-0000-000002000000}"/>
    <cellStyle name="Separador de milhares 2" xfId="4" xr:uid="{00000000-0005-0000-0000-000003000000}"/>
    <cellStyle name="Separador de milhares 3" xfId="5" xr:uid="{00000000-0005-0000-0000-000004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5"/>
  <sheetViews>
    <sheetView showGridLines="0" topLeftCell="A25" zoomScale="110" zoomScaleNormal="110" workbookViewId="0">
      <selection activeCell="C17" sqref="C17"/>
    </sheetView>
  </sheetViews>
  <sheetFormatPr defaultRowHeight="12.75" x14ac:dyDescent="0.2"/>
  <cols>
    <col min="2" max="2" width="21.42578125" style="39" customWidth="1"/>
    <col min="3" max="4" width="20" style="39" customWidth="1"/>
  </cols>
  <sheetData>
    <row r="2" spans="1:6" ht="15" x14ac:dyDescent="0.25">
      <c r="B2" s="78" t="s">
        <v>53</v>
      </c>
      <c r="C2" s="78"/>
      <c r="D2" s="78"/>
      <c r="F2" s="39"/>
    </row>
    <row r="3" spans="1:6" x14ac:dyDescent="0.2">
      <c r="C3" s="39" t="s">
        <v>39</v>
      </c>
    </row>
    <row r="4" spans="1:6" x14ac:dyDescent="0.2">
      <c r="A4" s="39" t="s">
        <v>54</v>
      </c>
      <c r="B4" s="23" t="s">
        <v>40</v>
      </c>
      <c r="C4" s="40" t="s">
        <v>41</v>
      </c>
      <c r="D4" s="41" t="s">
        <v>42</v>
      </c>
    </row>
    <row r="5" spans="1:6" x14ac:dyDescent="0.2">
      <c r="B5" s="42" t="s">
        <v>12</v>
      </c>
      <c r="C5" s="44">
        <v>750</v>
      </c>
      <c r="D5" s="44">
        <v>1400</v>
      </c>
    </row>
    <row r="6" spans="1:6" x14ac:dyDescent="0.2">
      <c r="B6" s="45" t="s">
        <v>13</v>
      </c>
      <c r="C6" s="46">
        <f>-(200+35+25)</f>
        <v>-260</v>
      </c>
      <c r="D6" s="46">
        <f>-(800+75+45)</f>
        <v>-920</v>
      </c>
    </row>
    <row r="7" spans="1:6" x14ac:dyDescent="0.2">
      <c r="B7" s="47" t="s">
        <v>14</v>
      </c>
      <c r="C7" s="48">
        <f>SUM(C5:C6)</f>
        <v>490</v>
      </c>
      <c r="D7" s="49">
        <f>SUM(D5:D6)</f>
        <v>480</v>
      </c>
    </row>
    <row r="10" spans="1:6" x14ac:dyDescent="0.2">
      <c r="C10" s="39" t="s">
        <v>43</v>
      </c>
    </row>
    <row r="11" spans="1:6" x14ac:dyDescent="0.2">
      <c r="B11" s="23" t="s">
        <v>40</v>
      </c>
      <c r="C11" s="40" t="s">
        <v>41</v>
      </c>
      <c r="D11" s="41" t="s">
        <v>42</v>
      </c>
    </row>
    <row r="12" spans="1:6" x14ac:dyDescent="0.2">
      <c r="B12" s="23" t="s">
        <v>44</v>
      </c>
      <c r="C12" s="53">
        <v>200</v>
      </c>
      <c r="D12" s="54">
        <v>150</v>
      </c>
    </row>
    <row r="15" spans="1:6" x14ac:dyDescent="0.2">
      <c r="C15" s="39" t="s">
        <v>45</v>
      </c>
    </row>
    <row r="16" spans="1:6" x14ac:dyDescent="0.2">
      <c r="A16" s="39" t="s">
        <v>56</v>
      </c>
      <c r="B16" s="23" t="s">
        <v>40</v>
      </c>
      <c r="C16" s="40" t="s">
        <v>41</v>
      </c>
      <c r="D16" s="41" t="s">
        <v>42</v>
      </c>
    </row>
    <row r="17" spans="2:5" x14ac:dyDescent="0.2">
      <c r="B17" s="42" t="s">
        <v>12</v>
      </c>
      <c r="C17" s="43">
        <f>C5*$C$12</f>
        <v>150000</v>
      </c>
      <c r="D17" s="44">
        <f>D5*$D$12</f>
        <v>210000</v>
      </c>
    </row>
    <row r="18" spans="2:5" x14ac:dyDescent="0.2">
      <c r="B18" s="45" t="s">
        <v>13</v>
      </c>
      <c r="C18" s="43">
        <f>C6*$C$12</f>
        <v>-52000</v>
      </c>
      <c r="D18" s="44">
        <f>D6*$D$12</f>
        <v>-138000</v>
      </c>
    </row>
    <row r="19" spans="2:5" x14ac:dyDescent="0.2">
      <c r="B19" s="47" t="s">
        <v>14</v>
      </c>
      <c r="C19" s="44">
        <f>C7*$C$12</f>
        <v>98000</v>
      </c>
      <c r="D19" s="44">
        <f>D7*$D$12</f>
        <v>72000</v>
      </c>
    </row>
    <row r="20" spans="2:5" x14ac:dyDescent="0.2">
      <c r="B20" s="45" t="s">
        <v>46</v>
      </c>
      <c r="C20" s="44">
        <f>-18000*3</f>
        <v>-54000</v>
      </c>
      <c r="D20" s="44">
        <f>-18000*4</f>
        <v>-72000</v>
      </c>
      <c r="E20" s="50" t="s">
        <v>47</v>
      </c>
    </row>
    <row r="21" spans="2:5" x14ac:dyDescent="0.2">
      <c r="B21" s="47" t="s">
        <v>48</v>
      </c>
      <c r="C21" s="51">
        <f>C19+C20</f>
        <v>44000</v>
      </c>
      <c r="D21" s="44">
        <f>D19+D20</f>
        <v>0</v>
      </c>
    </row>
    <row r="24" spans="2:5" x14ac:dyDescent="0.2">
      <c r="C24" s="39" t="s">
        <v>49</v>
      </c>
    </row>
    <row r="25" spans="2:5" x14ac:dyDescent="0.2">
      <c r="B25" s="23" t="s">
        <v>40</v>
      </c>
      <c r="C25" s="40" t="s">
        <v>41</v>
      </c>
      <c r="D25" s="41" t="s">
        <v>42</v>
      </c>
    </row>
    <row r="26" spans="2:5" x14ac:dyDescent="0.2">
      <c r="B26" s="42" t="s">
        <v>12</v>
      </c>
      <c r="C26" s="43">
        <f>C17</f>
        <v>150000</v>
      </c>
      <c r="D26" s="44">
        <f>D17</f>
        <v>210000</v>
      </c>
    </row>
    <row r="27" spans="2:5" x14ac:dyDescent="0.2">
      <c r="B27" s="45" t="s">
        <v>13</v>
      </c>
      <c r="C27" s="43">
        <f t="shared" ref="C27:D29" si="0">C18</f>
        <v>-52000</v>
      </c>
      <c r="D27" s="44">
        <f t="shared" si="0"/>
        <v>-138000</v>
      </c>
    </row>
    <row r="28" spans="2:5" x14ac:dyDescent="0.2">
      <c r="B28" s="47" t="s">
        <v>14</v>
      </c>
      <c r="C28" s="43">
        <f t="shared" si="0"/>
        <v>98000</v>
      </c>
      <c r="D28" s="44">
        <f t="shared" si="0"/>
        <v>72000</v>
      </c>
    </row>
    <row r="29" spans="2:5" x14ac:dyDescent="0.2">
      <c r="B29" s="45" t="s">
        <v>46</v>
      </c>
      <c r="C29" s="44">
        <f>-18000*4</f>
        <v>-72000</v>
      </c>
      <c r="D29" s="44">
        <f t="shared" si="0"/>
        <v>-72000</v>
      </c>
      <c r="E29" s="50" t="s">
        <v>50</v>
      </c>
    </row>
    <row r="30" spans="2:5" x14ac:dyDescent="0.2">
      <c r="B30" s="47" t="s">
        <v>48</v>
      </c>
      <c r="C30" s="52">
        <f>SUM(C28:C29)</f>
        <v>26000</v>
      </c>
      <c r="D30" s="44">
        <f>SUM(D28:D29)</f>
        <v>0</v>
      </c>
    </row>
    <row r="35" spans="3:3" x14ac:dyDescent="0.2">
      <c r="C35" s="39" t="s">
        <v>51</v>
      </c>
    </row>
  </sheetData>
  <mergeCells count="1">
    <mergeCell ref="B2:D2"/>
  </mergeCells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K32"/>
  <sheetViews>
    <sheetView showGridLines="0" tabSelected="1" zoomScale="110" zoomScaleNormal="110" workbookViewId="0">
      <selection activeCell="K28" sqref="K28"/>
    </sheetView>
  </sheetViews>
  <sheetFormatPr defaultRowHeight="12.75" x14ac:dyDescent="0.2"/>
  <cols>
    <col min="1" max="1" width="3.140625" style="3" customWidth="1"/>
    <col min="2" max="2" width="1.28515625" style="3" customWidth="1"/>
    <col min="3" max="3" width="23.28515625" style="3" customWidth="1"/>
    <col min="4" max="4" width="15.42578125" style="3" bestFit="1" customWidth="1"/>
    <col min="5" max="5" width="12.7109375" style="3" bestFit="1" customWidth="1"/>
    <col min="6" max="6" width="10.85546875" style="3" customWidth="1"/>
    <col min="7" max="7" width="9.140625" style="3"/>
    <col min="8" max="8" width="14.7109375" style="3" bestFit="1" customWidth="1"/>
    <col min="9" max="9" width="9.140625" style="3"/>
    <col min="10" max="10" width="11.7109375" style="3" bestFit="1" customWidth="1"/>
    <col min="11" max="11" width="9.28515625" style="3" bestFit="1" customWidth="1"/>
    <col min="12" max="16384" width="9.140625" style="3"/>
  </cols>
  <sheetData>
    <row r="2" spans="3:10" ht="15" x14ac:dyDescent="0.25">
      <c r="C2" s="2" t="s">
        <v>52</v>
      </c>
      <c r="D2" s="2"/>
      <c r="E2" s="2"/>
      <c r="F2" s="2"/>
      <c r="J2" s="4"/>
    </row>
    <row r="3" spans="3:10" x14ac:dyDescent="0.2">
      <c r="C3" s="5"/>
    </row>
    <row r="4" spans="3:10" x14ac:dyDescent="0.2">
      <c r="C4" s="7" t="s">
        <v>2</v>
      </c>
      <c r="D4" s="8"/>
      <c r="E4" s="9"/>
      <c r="F4" s="9"/>
      <c r="G4" s="10"/>
      <c r="I4" s="56" t="s">
        <v>55</v>
      </c>
    </row>
    <row r="5" spans="3:10" x14ac:dyDescent="0.2">
      <c r="C5" s="11" t="s">
        <v>3</v>
      </c>
      <c r="D5" s="12">
        <v>12000</v>
      </c>
      <c r="E5" s="13" t="s">
        <v>4</v>
      </c>
      <c r="F5" s="13"/>
      <c r="G5" s="14"/>
    </row>
    <row r="6" spans="3:10" x14ac:dyDescent="0.2">
      <c r="I6" s="55" t="s">
        <v>57</v>
      </c>
    </row>
    <row r="7" spans="3:10" x14ac:dyDescent="0.2">
      <c r="C7" s="6" t="s">
        <v>5</v>
      </c>
    </row>
    <row r="8" spans="3:10" x14ac:dyDescent="0.2">
      <c r="D8" s="15" t="s">
        <v>6</v>
      </c>
      <c r="E8" s="15" t="s">
        <v>7</v>
      </c>
      <c r="F8" s="15" t="s">
        <v>8</v>
      </c>
      <c r="G8" s="15" t="s">
        <v>9</v>
      </c>
    </row>
    <row r="9" spans="3:10" x14ac:dyDescent="0.2">
      <c r="C9" s="7" t="s">
        <v>0</v>
      </c>
      <c r="D9" s="16">
        <v>250</v>
      </c>
      <c r="E9" s="16">
        <v>25</v>
      </c>
      <c r="F9" s="16">
        <v>125</v>
      </c>
      <c r="G9" s="75">
        <f>SUM(D9:F9)</f>
        <v>400</v>
      </c>
    </row>
    <row r="10" spans="3:10" x14ac:dyDescent="0.2">
      <c r="C10" s="11" t="s">
        <v>1</v>
      </c>
      <c r="D10" s="17">
        <v>350</v>
      </c>
      <c r="E10" s="17">
        <v>50</v>
      </c>
      <c r="F10" s="17">
        <v>150</v>
      </c>
      <c r="G10" s="76">
        <f>SUM(D10:F10)</f>
        <v>550</v>
      </c>
    </row>
    <row r="11" spans="3:10" x14ac:dyDescent="0.2">
      <c r="C11" s="18" t="s">
        <v>10</v>
      </c>
      <c r="D11" s="19">
        <f>SUM(D9:D10)</f>
        <v>600</v>
      </c>
      <c r="E11" s="19">
        <f>SUM(E9:E10)</f>
        <v>75</v>
      </c>
      <c r="F11" s="19">
        <f>SUM(F9:F10)</f>
        <v>275</v>
      </c>
      <c r="G11" s="77">
        <f>SUM(G9:G10)</f>
        <v>950</v>
      </c>
    </row>
    <row r="12" spans="3:10" x14ac:dyDescent="0.2">
      <c r="C12" s="20"/>
      <c r="D12" s="21"/>
      <c r="E12" s="21"/>
      <c r="F12" s="21"/>
      <c r="G12" s="21"/>
    </row>
    <row r="13" spans="3:10" x14ac:dyDescent="0.2">
      <c r="C13" s="20" t="s">
        <v>11</v>
      </c>
      <c r="D13" s="21"/>
      <c r="E13" s="21"/>
      <c r="F13" s="21"/>
      <c r="G13" s="21"/>
    </row>
    <row r="14" spans="3:10" ht="8.25" customHeight="1" x14ac:dyDescent="0.2">
      <c r="C14" s="20"/>
      <c r="D14" s="21"/>
      <c r="E14" s="21"/>
      <c r="F14" s="21"/>
      <c r="G14" s="21"/>
    </row>
    <row r="15" spans="3:10" ht="12" customHeight="1" x14ac:dyDescent="0.2">
      <c r="C15" s="19"/>
      <c r="D15" s="22" t="s">
        <v>0</v>
      </c>
      <c r="E15" s="23" t="s">
        <v>1</v>
      </c>
      <c r="F15" s="15" t="s">
        <v>9</v>
      </c>
    </row>
    <row r="16" spans="3:10" ht="12" customHeight="1" x14ac:dyDescent="0.2">
      <c r="C16" s="24" t="s">
        <v>12</v>
      </c>
      <c r="D16" s="74">
        <f>D17+D18</f>
        <v>600</v>
      </c>
      <c r="E16" s="74">
        <f>E17+E18</f>
        <v>800</v>
      </c>
      <c r="F16" s="74">
        <f>SUM(D16:E16)</f>
        <v>1400</v>
      </c>
    </row>
    <row r="17" spans="3:11" ht="12" customHeight="1" x14ac:dyDescent="0.2">
      <c r="C17" s="25" t="s">
        <v>13</v>
      </c>
      <c r="D17" s="76">
        <f>G9</f>
        <v>400</v>
      </c>
      <c r="E17" s="76">
        <f>G10</f>
        <v>550</v>
      </c>
      <c r="F17" s="76">
        <f>SUM(D17:E17)</f>
        <v>950</v>
      </c>
    </row>
    <row r="18" spans="3:11" x14ac:dyDescent="0.2">
      <c r="C18" s="18" t="s">
        <v>14</v>
      </c>
      <c r="D18" s="19">
        <v>200</v>
      </c>
      <c r="E18" s="19">
        <v>250</v>
      </c>
      <c r="F18" s="19">
        <f>SUM(F16:F17)</f>
        <v>2350</v>
      </c>
    </row>
    <row r="20" spans="3:11" x14ac:dyDescent="0.2">
      <c r="C20" s="6" t="s">
        <v>15</v>
      </c>
    </row>
    <row r="22" spans="3:11" x14ac:dyDescent="0.2">
      <c r="C22" s="79" t="s">
        <v>16</v>
      </c>
      <c r="D22" s="80"/>
      <c r="E22" s="80"/>
      <c r="F22" s="81"/>
      <c r="H22" s="79" t="s">
        <v>17</v>
      </c>
      <c r="I22" s="80"/>
      <c r="J22" s="80"/>
      <c r="K22" s="81"/>
    </row>
    <row r="23" spans="3:11" x14ac:dyDescent="0.2">
      <c r="C23" s="26" t="s">
        <v>0</v>
      </c>
      <c r="D23" s="27">
        <v>270</v>
      </c>
      <c r="E23" s="28" t="s">
        <v>18</v>
      </c>
      <c r="F23" s="29"/>
      <c r="H23" s="26" t="s">
        <v>1</v>
      </c>
      <c r="I23" s="27">
        <v>270</v>
      </c>
      <c r="J23" s="28" t="s">
        <v>18</v>
      </c>
      <c r="K23" s="29"/>
    </row>
    <row r="24" spans="3:11" x14ac:dyDescent="0.2">
      <c r="C24" s="26" t="s">
        <v>19</v>
      </c>
      <c r="D24" s="27">
        <v>600</v>
      </c>
      <c r="E24" s="28" t="s">
        <v>20</v>
      </c>
      <c r="F24" s="29"/>
      <c r="H24" s="26" t="s">
        <v>19</v>
      </c>
      <c r="I24" s="27">
        <v>800</v>
      </c>
      <c r="J24" s="28" t="s">
        <v>20</v>
      </c>
      <c r="K24" s="29"/>
    </row>
    <row r="25" spans="3:11" x14ac:dyDescent="0.2">
      <c r="C25" s="30" t="s">
        <v>21</v>
      </c>
      <c r="D25" s="31">
        <v>3</v>
      </c>
      <c r="E25" s="32" t="s">
        <v>22</v>
      </c>
      <c r="F25" s="33"/>
      <c r="H25" s="30" t="s">
        <v>21</v>
      </c>
      <c r="I25" s="31">
        <v>4</v>
      </c>
      <c r="J25" s="32" t="s">
        <v>22</v>
      </c>
      <c r="K25" s="33"/>
    </row>
    <row r="27" spans="3:11" x14ac:dyDescent="0.2">
      <c r="C27" s="6" t="s">
        <v>23</v>
      </c>
      <c r="H27" s="6" t="s">
        <v>23</v>
      </c>
    </row>
    <row r="28" spans="3:11" x14ac:dyDescent="0.2">
      <c r="C28" s="7" t="s">
        <v>5</v>
      </c>
      <c r="D28" s="8"/>
      <c r="E28" s="8"/>
      <c r="F28" s="10">
        <f>G9*D23</f>
        <v>108000</v>
      </c>
      <c r="H28" s="7" t="s">
        <v>5</v>
      </c>
      <c r="I28" s="8"/>
      <c r="J28" s="8"/>
      <c r="K28" s="10">
        <f>G10*I23</f>
        <v>148500</v>
      </c>
    </row>
    <row r="29" spans="3:11" x14ac:dyDescent="0.2">
      <c r="C29" s="34" t="s">
        <v>24</v>
      </c>
      <c r="D29" s="21"/>
      <c r="E29" s="21"/>
      <c r="F29" s="14">
        <f>D5*D25</f>
        <v>36000</v>
      </c>
      <c r="H29" s="34" t="s">
        <v>24</v>
      </c>
      <c r="I29" s="21"/>
      <c r="J29" s="21"/>
      <c r="K29" s="14">
        <f>D5*I25</f>
        <v>48000</v>
      </c>
    </row>
    <row r="30" spans="3:11" x14ac:dyDescent="0.2">
      <c r="C30" s="34" t="s">
        <v>25</v>
      </c>
      <c r="D30" s="21"/>
      <c r="E30" s="21"/>
      <c r="F30" s="35">
        <f>SUM(F28:F29)</f>
        <v>144000</v>
      </c>
      <c r="H30" s="34" t="s">
        <v>25</v>
      </c>
      <c r="I30" s="21"/>
      <c r="J30" s="21"/>
      <c r="K30" s="35">
        <f>SUM(K28:K29)</f>
        <v>196500</v>
      </c>
    </row>
    <row r="31" spans="3:11" x14ac:dyDescent="0.2">
      <c r="C31" s="34" t="s">
        <v>26</v>
      </c>
      <c r="D31" s="21"/>
      <c r="E31" s="21"/>
      <c r="F31" s="14">
        <f>D23*D24</f>
        <v>162000</v>
      </c>
      <c r="H31" s="34" t="s">
        <v>26</v>
      </c>
      <c r="I31" s="21"/>
      <c r="J31" s="21"/>
      <c r="K31" s="14">
        <f>I23*I24</f>
        <v>216000</v>
      </c>
    </row>
    <row r="32" spans="3:11" x14ac:dyDescent="0.2">
      <c r="C32" s="11" t="s">
        <v>23</v>
      </c>
      <c r="D32" s="12"/>
      <c r="E32" s="12"/>
      <c r="F32" s="14">
        <f>F31-F30</f>
        <v>18000</v>
      </c>
      <c r="H32" s="11" t="s">
        <v>23</v>
      </c>
      <c r="I32" s="12"/>
      <c r="J32" s="12"/>
      <c r="K32" s="14">
        <f>K31-K30</f>
        <v>19500</v>
      </c>
    </row>
  </sheetData>
  <mergeCells count="2">
    <mergeCell ref="C22:F22"/>
    <mergeCell ref="H22:K22"/>
  </mergeCells>
  <pageMargins left="0.39370078740157483" right="0.39370078740157483" top="0.39370078740157483" bottom="0.39370078740157483" header="0.19685039370078741" footer="0.19685039370078741"/>
  <pageSetup paperSize="9" scale="85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4"/>
  <sheetViews>
    <sheetView showGridLines="0" zoomScale="120" zoomScaleNormal="120" workbookViewId="0">
      <selection activeCell="H20" sqref="H20"/>
    </sheetView>
  </sheetViews>
  <sheetFormatPr defaultRowHeight="12.75" x14ac:dyDescent="0.2"/>
  <cols>
    <col min="2" max="2" width="17" customWidth="1"/>
    <col min="3" max="3" width="19.5703125" customWidth="1"/>
    <col min="4" max="5" width="15.140625" customWidth="1"/>
    <col min="6" max="6" width="15.28515625" bestFit="1" customWidth="1"/>
    <col min="8" max="8" width="22.7109375" customWidth="1"/>
    <col min="9" max="9" width="19.7109375" customWidth="1"/>
    <col min="10" max="10" width="14.5703125" customWidth="1"/>
    <col min="11" max="11" width="14.42578125" customWidth="1"/>
  </cols>
  <sheetData>
    <row r="2" spans="2:11" ht="15" x14ac:dyDescent="0.25">
      <c r="B2" s="78" t="s">
        <v>72</v>
      </c>
      <c r="C2" s="78"/>
      <c r="D2" s="78"/>
    </row>
    <row r="4" spans="2:11" x14ac:dyDescent="0.2">
      <c r="B4" s="60" t="s">
        <v>75</v>
      </c>
      <c r="C4" s="60"/>
      <c r="D4" s="60"/>
      <c r="E4" s="60"/>
      <c r="H4" s="60" t="s">
        <v>79</v>
      </c>
    </row>
    <row r="5" spans="2:11" x14ac:dyDescent="0.2">
      <c r="B5" s="60"/>
      <c r="C5" s="60"/>
      <c r="D5" s="60"/>
      <c r="E5" s="60"/>
    </row>
    <row r="6" spans="2:11" x14ac:dyDescent="0.2">
      <c r="B6" s="82" t="s">
        <v>28</v>
      </c>
      <c r="C6" s="82"/>
      <c r="D6" s="82"/>
      <c r="E6" s="82"/>
      <c r="H6" s="83" t="s">
        <v>73</v>
      </c>
      <c r="I6" s="83"/>
      <c r="J6" s="83"/>
      <c r="K6" s="83"/>
    </row>
    <row r="7" spans="2:11" x14ac:dyDescent="0.2">
      <c r="B7" s="61" t="s">
        <v>65</v>
      </c>
      <c r="C7" s="62" t="s">
        <v>66</v>
      </c>
      <c r="D7" s="62" t="s">
        <v>67</v>
      </c>
      <c r="E7" s="62" t="s">
        <v>68</v>
      </c>
      <c r="H7" s="64" t="s">
        <v>65</v>
      </c>
      <c r="I7" s="62" t="s">
        <v>66</v>
      </c>
      <c r="J7" s="62" t="s">
        <v>67</v>
      </c>
      <c r="K7" s="62" t="s">
        <v>68</v>
      </c>
    </row>
    <row r="8" spans="2:11" x14ac:dyDescent="0.2">
      <c r="B8" s="61" t="s">
        <v>69</v>
      </c>
      <c r="C8" s="63">
        <v>10000</v>
      </c>
      <c r="D8" s="63">
        <v>6000</v>
      </c>
      <c r="E8" s="63">
        <v>4000</v>
      </c>
      <c r="H8" s="64" t="s">
        <v>69</v>
      </c>
      <c r="I8" s="63">
        <v>3000</v>
      </c>
      <c r="J8" s="63">
        <v>1200</v>
      </c>
      <c r="K8" s="63">
        <v>800</v>
      </c>
    </row>
    <row r="9" spans="2:11" x14ac:dyDescent="0.2">
      <c r="B9" s="61" t="s">
        <v>70</v>
      </c>
      <c r="C9" s="63">
        <v>8000</v>
      </c>
      <c r="D9" s="63">
        <v>14000</v>
      </c>
      <c r="E9" s="63">
        <v>16000</v>
      </c>
      <c r="H9" s="64" t="s">
        <v>70</v>
      </c>
      <c r="I9" s="63">
        <v>1500</v>
      </c>
      <c r="J9" s="63">
        <v>2000</v>
      </c>
      <c r="K9" s="63">
        <v>3200</v>
      </c>
    </row>
    <row r="10" spans="2:11" x14ac:dyDescent="0.2">
      <c r="B10" s="61" t="s">
        <v>71</v>
      </c>
      <c r="C10" s="63">
        <v>6000</v>
      </c>
      <c r="D10" s="63">
        <v>8000</v>
      </c>
      <c r="E10" s="63">
        <v>20000</v>
      </c>
      <c r="H10" s="64" t="s">
        <v>71</v>
      </c>
      <c r="I10" s="63">
        <v>2400</v>
      </c>
      <c r="J10" s="63">
        <v>2000</v>
      </c>
      <c r="K10" s="63">
        <v>4000</v>
      </c>
    </row>
    <row r="11" spans="2:11" x14ac:dyDescent="0.2">
      <c r="B11" s="60"/>
      <c r="C11" s="60"/>
      <c r="D11" s="60"/>
      <c r="E11" s="60"/>
      <c r="H11" s="67" t="s">
        <v>76</v>
      </c>
      <c r="I11" s="68">
        <f>SUM(I8:I10)</f>
        <v>6900</v>
      </c>
      <c r="J11" s="68">
        <f t="shared" ref="J11" si="0">SUM(J8:J10)</f>
        <v>5200</v>
      </c>
      <c r="K11" s="68">
        <f t="shared" ref="K11" si="1">SUM(K8:K10)</f>
        <v>8000</v>
      </c>
    </row>
    <row r="12" spans="2:11" x14ac:dyDescent="0.2">
      <c r="B12" s="60"/>
      <c r="C12" s="60"/>
      <c r="D12" s="60"/>
      <c r="E12" s="60"/>
      <c r="H12" s="66" t="s">
        <v>77</v>
      </c>
      <c r="I12" s="63">
        <f>-4000</f>
        <v>-4000</v>
      </c>
      <c r="J12" s="63">
        <f>-6000</f>
        <v>-6000</v>
      </c>
      <c r="K12" s="63">
        <f>-5400</f>
        <v>-5400</v>
      </c>
    </row>
    <row r="13" spans="2:11" x14ac:dyDescent="0.2">
      <c r="B13" s="83" t="s">
        <v>5</v>
      </c>
      <c r="C13" s="83"/>
      <c r="D13" s="83"/>
      <c r="E13" s="83"/>
      <c r="H13" s="66" t="s">
        <v>78</v>
      </c>
      <c r="I13" s="65">
        <f>SUM(I11:I12)</f>
        <v>2900</v>
      </c>
      <c r="J13" s="65">
        <f t="shared" ref="J13:K13" si="2">SUM(J11:J12)</f>
        <v>-800</v>
      </c>
      <c r="K13" s="65">
        <f t="shared" si="2"/>
        <v>2600</v>
      </c>
    </row>
    <row r="14" spans="2:11" x14ac:dyDescent="0.2">
      <c r="B14" s="64" t="s">
        <v>65</v>
      </c>
      <c r="C14" s="62" t="s">
        <v>66</v>
      </c>
      <c r="D14" s="62" t="s">
        <v>67</v>
      </c>
      <c r="E14" s="62" t="s">
        <v>68</v>
      </c>
    </row>
    <row r="15" spans="2:11" x14ac:dyDescent="0.2">
      <c r="B15" s="64" t="s">
        <v>69</v>
      </c>
      <c r="C15" s="63">
        <v>7000</v>
      </c>
      <c r="D15" s="63">
        <v>4800</v>
      </c>
      <c r="E15" s="63">
        <v>3200</v>
      </c>
    </row>
    <row r="16" spans="2:11" x14ac:dyDescent="0.2">
      <c r="B16" s="64" t="s">
        <v>70</v>
      </c>
      <c r="C16" s="63">
        <v>6500</v>
      </c>
      <c r="D16" s="63">
        <v>12000</v>
      </c>
      <c r="E16" s="63">
        <v>12800</v>
      </c>
    </row>
    <row r="17" spans="2:11" x14ac:dyDescent="0.2">
      <c r="B17" s="64" t="s">
        <v>71</v>
      </c>
      <c r="C17" s="63">
        <v>3600</v>
      </c>
      <c r="D17" s="63">
        <v>6000</v>
      </c>
      <c r="E17" s="63">
        <v>16000</v>
      </c>
      <c r="I17" s="71"/>
      <c r="J17" s="71"/>
      <c r="K17" s="71"/>
    </row>
    <row r="18" spans="2:11" ht="15.75" x14ac:dyDescent="0.2">
      <c r="I18" s="72"/>
      <c r="J18" s="73"/>
      <c r="K18" s="72"/>
    </row>
    <row r="19" spans="2:11" ht="15.75" x14ac:dyDescent="0.2">
      <c r="B19" s="83" t="s">
        <v>73</v>
      </c>
      <c r="C19" s="83"/>
      <c r="D19" s="83"/>
      <c r="E19" s="83"/>
      <c r="F19" s="69" t="s">
        <v>54</v>
      </c>
      <c r="I19" s="72"/>
      <c r="J19" s="73"/>
      <c r="K19" s="72"/>
    </row>
    <row r="20" spans="2:11" x14ac:dyDescent="0.2">
      <c r="B20" s="64" t="s">
        <v>65</v>
      </c>
      <c r="C20" s="62" t="s">
        <v>66</v>
      </c>
      <c r="D20" s="62" t="s">
        <v>67</v>
      </c>
      <c r="E20" s="62" t="s">
        <v>68</v>
      </c>
      <c r="F20" s="69" t="s">
        <v>74</v>
      </c>
      <c r="I20" s="71"/>
      <c r="J20" s="71"/>
      <c r="K20" s="71"/>
    </row>
    <row r="21" spans="2:11" x14ac:dyDescent="0.2">
      <c r="B21" s="64" t="s">
        <v>69</v>
      </c>
      <c r="C21" s="63">
        <f>C8-C15</f>
        <v>3000</v>
      </c>
      <c r="D21" s="63">
        <f t="shared" ref="D21:E21" si="3">D8-D15</f>
        <v>1200</v>
      </c>
      <c r="E21" s="63">
        <f t="shared" si="3"/>
        <v>800</v>
      </c>
      <c r="F21" s="70">
        <f>SUM(C21:E21)</f>
        <v>5000</v>
      </c>
      <c r="I21" s="71"/>
      <c r="J21" s="71"/>
      <c r="K21" s="71"/>
    </row>
    <row r="22" spans="2:11" x14ac:dyDescent="0.2">
      <c r="B22" s="64" t="s">
        <v>70</v>
      </c>
      <c r="C22" s="63">
        <f t="shared" ref="C22:E22" si="4">C9-C16</f>
        <v>1500</v>
      </c>
      <c r="D22" s="63">
        <f t="shared" si="4"/>
        <v>2000</v>
      </c>
      <c r="E22" s="63">
        <f t="shared" si="4"/>
        <v>3200</v>
      </c>
      <c r="F22" s="70">
        <f t="shared" ref="F22:F23" si="5">SUM(C22:E22)</f>
        <v>6700</v>
      </c>
    </row>
    <row r="23" spans="2:11" x14ac:dyDescent="0.2">
      <c r="B23" s="64" t="s">
        <v>71</v>
      </c>
      <c r="C23" s="63">
        <f t="shared" ref="C23:E23" si="6">C10-C17</f>
        <v>2400</v>
      </c>
      <c r="D23" s="63">
        <f t="shared" si="6"/>
        <v>2000</v>
      </c>
      <c r="E23" s="63">
        <f t="shared" si="6"/>
        <v>4000</v>
      </c>
      <c r="F23" s="70">
        <f t="shared" si="5"/>
        <v>8400</v>
      </c>
    </row>
    <row r="24" spans="2:11" x14ac:dyDescent="0.2">
      <c r="B24" s="67" t="s">
        <v>76</v>
      </c>
      <c r="C24" s="68">
        <f>SUM(C21:C23)</f>
        <v>6900</v>
      </c>
      <c r="D24" s="68">
        <f t="shared" ref="D24:E24" si="7">SUM(D21:D23)</f>
        <v>5200</v>
      </c>
      <c r="E24" s="68">
        <f t="shared" si="7"/>
        <v>8000</v>
      </c>
    </row>
  </sheetData>
  <mergeCells count="5">
    <mergeCell ref="B2:D2"/>
    <mergeCell ref="B6:E6"/>
    <mergeCell ref="B13:E13"/>
    <mergeCell ref="B19:E19"/>
    <mergeCell ref="H6:K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K48"/>
  <sheetViews>
    <sheetView showGridLines="0" zoomScale="110" zoomScaleNormal="110" workbookViewId="0"/>
  </sheetViews>
  <sheetFormatPr defaultRowHeight="12.75" x14ac:dyDescent="0.2"/>
  <cols>
    <col min="1" max="1" width="3.140625" customWidth="1"/>
    <col min="4" max="4" width="1.7109375" customWidth="1"/>
    <col min="5" max="5" width="18" bestFit="1" customWidth="1"/>
    <col min="6" max="6" width="11.85546875" customWidth="1"/>
    <col min="8" max="8" width="19.28515625" bestFit="1" customWidth="1"/>
    <col min="9" max="9" width="13.42578125" bestFit="1" customWidth="1"/>
  </cols>
  <sheetData>
    <row r="3" spans="2:11" x14ac:dyDescent="0.2">
      <c r="B3" s="84" t="s">
        <v>80</v>
      </c>
      <c r="C3" s="84"/>
      <c r="D3" s="84"/>
      <c r="E3" s="84"/>
      <c r="F3" s="84"/>
      <c r="G3" s="84"/>
      <c r="H3" s="84"/>
      <c r="I3" s="84"/>
      <c r="J3" s="84"/>
    </row>
    <row r="7" spans="2:11" x14ac:dyDescent="0.2">
      <c r="B7" t="s">
        <v>54</v>
      </c>
      <c r="C7" s="1" t="s">
        <v>27</v>
      </c>
      <c r="E7" s="36" t="s">
        <v>28</v>
      </c>
      <c r="F7" s="36">
        <v>330</v>
      </c>
      <c r="G7" s="37"/>
      <c r="H7" s="36" t="s">
        <v>29</v>
      </c>
      <c r="I7" s="36">
        <v>360000</v>
      </c>
      <c r="J7" s="36"/>
      <c r="K7" s="36"/>
    </row>
    <row r="8" spans="2:11" x14ac:dyDescent="0.2">
      <c r="E8" s="36" t="s">
        <v>58</v>
      </c>
      <c r="F8" s="36">
        <f>-I11</f>
        <v>-50</v>
      </c>
      <c r="G8" s="36"/>
      <c r="H8" s="36" t="s">
        <v>30</v>
      </c>
      <c r="I8" s="36">
        <v>-300000</v>
      </c>
      <c r="J8" s="36"/>
      <c r="K8" s="36"/>
    </row>
    <row r="9" spans="2:11" x14ac:dyDescent="0.2">
      <c r="E9" s="36" t="s">
        <v>31</v>
      </c>
      <c r="F9" s="38">
        <f>SUM(F7:F8)</f>
        <v>280</v>
      </c>
      <c r="G9" s="36"/>
      <c r="H9" s="36" t="s">
        <v>32</v>
      </c>
      <c r="I9" s="36">
        <f>SUM(I7:I8)</f>
        <v>60000</v>
      </c>
      <c r="J9" s="36"/>
      <c r="K9" s="36"/>
    </row>
    <row r="10" spans="2:11" x14ac:dyDescent="0.2">
      <c r="E10" s="36"/>
      <c r="F10" s="36"/>
      <c r="G10" s="36"/>
      <c r="H10" s="36"/>
      <c r="I10" s="36"/>
      <c r="J10" s="36"/>
      <c r="K10" s="36"/>
    </row>
    <row r="11" spans="2:11" x14ac:dyDescent="0.2">
      <c r="E11" s="36"/>
      <c r="F11" s="36"/>
      <c r="G11" s="36"/>
      <c r="H11" s="36" t="s">
        <v>33</v>
      </c>
      <c r="I11" s="36">
        <f>I9/1200</f>
        <v>50</v>
      </c>
      <c r="J11" s="36"/>
      <c r="K11" s="36"/>
    </row>
    <row r="12" spans="2:11" x14ac:dyDescent="0.2">
      <c r="E12" s="36"/>
      <c r="F12" s="36"/>
      <c r="G12" s="36"/>
      <c r="H12" s="36" t="s">
        <v>34</v>
      </c>
      <c r="I12" s="36"/>
      <c r="J12" s="36"/>
      <c r="K12" s="36"/>
    </row>
    <row r="14" spans="2:11" x14ac:dyDescent="0.2">
      <c r="B14" t="s">
        <v>56</v>
      </c>
      <c r="C14" s="1" t="s">
        <v>27</v>
      </c>
    </row>
    <row r="15" spans="2:11" x14ac:dyDescent="0.2">
      <c r="E15" s="36" t="s">
        <v>25</v>
      </c>
      <c r="F15" s="36">
        <v>150</v>
      </c>
    </row>
    <row r="16" spans="2:11" x14ac:dyDescent="0.2">
      <c r="E16" s="36" t="s">
        <v>37</v>
      </c>
      <c r="F16" s="36">
        <v>-60</v>
      </c>
    </row>
    <row r="17" spans="2:11" x14ac:dyDescent="0.2">
      <c r="E17" s="36" t="s">
        <v>38</v>
      </c>
      <c r="F17" s="36">
        <f>SUM(F15:F16)</f>
        <v>90</v>
      </c>
      <c r="G17" t="s">
        <v>59</v>
      </c>
    </row>
    <row r="18" spans="2:11" x14ac:dyDescent="0.2">
      <c r="E18" s="36"/>
      <c r="F18" s="36"/>
    </row>
    <row r="19" spans="2:11" x14ac:dyDescent="0.2">
      <c r="E19" s="36" t="s">
        <v>60</v>
      </c>
      <c r="F19" s="36"/>
    </row>
    <row r="20" spans="2:11" x14ac:dyDescent="0.2">
      <c r="E20" s="36" t="s">
        <v>28</v>
      </c>
      <c r="F20" s="36">
        <v>120</v>
      </c>
    </row>
    <row r="21" spans="2:11" x14ac:dyDescent="0.2">
      <c r="E21" s="36" t="s">
        <v>58</v>
      </c>
      <c r="F21" s="36">
        <f>F16</f>
        <v>-60</v>
      </c>
    </row>
    <row r="22" spans="2:11" x14ac:dyDescent="0.2">
      <c r="E22" s="36" t="s">
        <v>31</v>
      </c>
      <c r="F22" s="38">
        <f>SUM(F20:F21)</f>
        <v>60</v>
      </c>
      <c r="G22" t="s">
        <v>61</v>
      </c>
    </row>
    <row r="23" spans="2:11" x14ac:dyDescent="0.2">
      <c r="E23" s="36"/>
      <c r="F23" s="36"/>
    </row>
    <row r="25" spans="2:11" x14ac:dyDescent="0.2">
      <c r="B25" t="s">
        <v>35</v>
      </c>
      <c r="C25" s="1" t="str">
        <f>C14</f>
        <v>Verdade</v>
      </c>
      <c r="E25" s="36" t="s">
        <v>28</v>
      </c>
      <c r="F25" s="36">
        <v>330</v>
      </c>
      <c r="G25" s="37"/>
      <c r="H25" s="36" t="s">
        <v>29</v>
      </c>
      <c r="I25" s="36">
        <v>350000</v>
      </c>
      <c r="J25" s="36"/>
      <c r="K25" s="36"/>
    </row>
    <row r="26" spans="2:11" x14ac:dyDescent="0.2">
      <c r="E26" s="36" t="str">
        <f>E8</f>
        <v>(-) Custos Variáveis</v>
      </c>
      <c r="F26" s="36">
        <f>-I29</f>
        <v>-50</v>
      </c>
      <c r="G26" s="36"/>
      <c r="H26" s="36" t="s">
        <v>30</v>
      </c>
      <c r="I26" s="36">
        <v>-300000</v>
      </c>
      <c r="J26" s="36"/>
      <c r="K26" s="36"/>
    </row>
    <row r="27" spans="2:11" x14ac:dyDescent="0.2">
      <c r="E27" s="36" t="s">
        <v>31</v>
      </c>
      <c r="F27" s="38">
        <f>SUM(F25:F26)</f>
        <v>280</v>
      </c>
      <c r="G27" s="36"/>
      <c r="H27" s="36" t="s">
        <v>32</v>
      </c>
      <c r="I27" s="36">
        <f>SUM(I25:I26)</f>
        <v>50000</v>
      </c>
      <c r="J27" s="36"/>
      <c r="K27" s="36"/>
    </row>
    <row r="28" spans="2:11" x14ac:dyDescent="0.2">
      <c r="E28" s="36"/>
      <c r="F28" s="36"/>
      <c r="G28" s="36"/>
      <c r="H28" s="36"/>
      <c r="I28" s="36"/>
      <c r="J28" s="36"/>
      <c r="K28" s="36"/>
    </row>
    <row r="29" spans="2:11" x14ac:dyDescent="0.2">
      <c r="E29" s="36"/>
      <c r="F29" s="36"/>
      <c r="G29" s="36"/>
      <c r="H29" s="36" t="s">
        <v>33</v>
      </c>
      <c r="I29" s="36">
        <f>I27/1000</f>
        <v>50</v>
      </c>
      <c r="J29" s="36"/>
      <c r="K29" s="36"/>
    </row>
    <row r="30" spans="2:11" x14ac:dyDescent="0.2">
      <c r="E30" s="36"/>
      <c r="F30" s="36"/>
      <c r="G30" s="36"/>
      <c r="H30" s="36" t="s">
        <v>36</v>
      </c>
      <c r="I30" s="36"/>
      <c r="J30" s="36"/>
      <c r="K30" s="36"/>
    </row>
    <row r="33" spans="2:11" x14ac:dyDescent="0.2">
      <c r="B33" s="59" t="s">
        <v>62</v>
      </c>
      <c r="C33" s="59" t="s">
        <v>64</v>
      </c>
    </row>
    <row r="34" spans="2:11" x14ac:dyDescent="0.2">
      <c r="E34" s="36" t="s">
        <v>25</v>
      </c>
      <c r="F34" s="36">
        <v>150</v>
      </c>
    </row>
    <row r="35" spans="2:11" x14ac:dyDescent="0.2">
      <c r="E35" s="36" t="s">
        <v>30</v>
      </c>
      <c r="F35" s="36">
        <v>-20</v>
      </c>
      <c r="G35" t="s">
        <v>59</v>
      </c>
    </row>
    <row r="36" spans="2:11" x14ac:dyDescent="0.2">
      <c r="E36" s="36" t="s">
        <v>32</v>
      </c>
      <c r="F36" s="36">
        <f>SUM(F34:F35)</f>
        <v>130</v>
      </c>
    </row>
    <row r="37" spans="2:11" x14ac:dyDescent="0.2">
      <c r="E37" s="36"/>
      <c r="F37" s="36"/>
    </row>
    <row r="38" spans="2:11" x14ac:dyDescent="0.2">
      <c r="E38" s="36" t="s">
        <v>60</v>
      </c>
      <c r="F38" s="36"/>
    </row>
    <row r="39" spans="2:11" x14ac:dyDescent="0.2">
      <c r="E39" s="36" t="s">
        <v>28</v>
      </c>
      <c r="F39" s="36">
        <v>120</v>
      </c>
    </row>
    <row r="40" spans="2:11" x14ac:dyDescent="0.2">
      <c r="E40" s="36" t="s">
        <v>58</v>
      </c>
      <c r="F40" s="36">
        <f>-F36</f>
        <v>-130</v>
      </c>
    </row>
    <row r="41" spans="2:11" x14ac:dyDescent="0.2">
      <c r="E41" s="36" t="s">
        <v>31</v>
      </c>
      <c r="F41" s="38">
        <f>SUM(F39:F40)</f>
        <v>-10</v>
      </c>
      <c r="G41" t="s">
        <v>63</v>
      </c>
    </row>
    <row r="42" spans="2:11" s="57" customFormat="1" x14ac:dyDescent="0.2">
      <c r="E42" s="58"/>
      <c r="F42" s="58"/>
      <c r="G42" s="58"/>
      <c r="H42" s="58"/>
      <c r="I42" s="58"/>
      <c r="J42" s="58"/>
      <c r="K42" s="58"/>
    </row>
    <row r="43" spans="2:11" s="57" customFormat="1" x14ac:dyDescent="0.2">
      <c r="E43" s="58"/>
      <c r="F43" s="58"/>
      <c r="G43" s="58"/>
      <c r="H43" s="58"/>
      <c r="I43" s="58"/>
      <c r="J43" s="58"/>
      <c r="K43" s="58"/>
    </row>
    <row r="44" spans="2:11" s="57" customFormat="1" x14ac:dyDescent="0.2">
      <c r="E44" s="58"/>
      <c r="F44" s="58"/>
      <c r="G44" s="58"/>
      <c r="H44" s="58"/>
      <c r="I44" s="58"/>
      <c r="J44" s="58"/>
      <c r="K44" s="58"/>
    </row>
    <row r="45" spans="2:11" s="57" customFormat="1" x14ac:dyDescent="0.2">
      <c r="E45" s="58"/>
      <c r="F45" s="58"/>
      <c r="G45" s="58"/>
      <c r="H45" s="58"/>
      <c r="I45" s="58"/>
      <c r="J45" s="58"/>
      <c r="K45" s="58"/>
    </row>
    <row r="46" spans="2:11" s="57" customFormat="1" x14ac:dyDescent="0.2"/>
    <row r="47" spans="2:11" s="57" customFormat="1" x14ac:dyDescent="0.2"/>
    <row r="48" spans="2:11" s="57" customFormat="1" x14ac:dyDescent="0.2"/>
  </sheetData>
  <mergeCells count="1">
    <mergeCell ref="B3:J3"/>
  </mergeCells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1.Empresa Style</vt:lpstr>
      <vt:lpstr>2.Emp Dona Durvalina </vt:lpstr>
      <vt:lpstr>3.Pneus Araxá </vt:lpstr>
      <vt:lpstr>4.Teste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Grespan Bonacim</dc:creator>
  <cp:lastModifiedBy>Natália</cp:lastModifiedBy>
  <cp:lastPrinted>2012-08-15T17:06:47Z</cp:lastPrinted>
  <dcterms:created xsi:type="dcterms:W3CDTF">2012-08-15T15:33:32Z</dcterms:created>
  <dcterms:modified xsi:type="dcterms:W3CDTF">2017-11-30T00:23:15Z</dcterms:modified>
</cp:coreProperties>
</file>