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92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20" i="1" l="1"/>
  <c r="M19" i="1"/>
  <c r="M15" i="1"/>
  <c r="M17" i="1"/>
  <c r="M12" i="1"/>
  <c r="M11" i="1"/>
  <c r="M10" i="1"/>
  <c r="M9" i="1"/>
  <c r="M22" i="1"/>
  <c r="M24" i="1" s="1"/>
  <c r="M6" i="1"/>
  <c r="M5" i="1"/>
  <c r="S7" i="1"/>
  <c r="R8" i="1"/>
  <c r="R7" i="1"/>
  <c r="T5" i="1"/>
  <c r="S5" i="1"/>
  <c r="S4" i="1"/>
  <c r="S3" i="1"/>
  <c r="S2" i="1"/>
  <c r="S1" i="1"/>
  <c r="M3" i="1"/>
  <c r="K9" i="1"/>
  <c r="H19" i="1"/>
  <c r="G19" i="1"/>
  <c r="G17" i="1"/>
  <c r="G10" i="1"/>
  <c r="G15" i="1"/>
  <c r="G13" i="1"/>
  <c r="G12" i="1"/>
  <c r="G11" i="1"/>
  <c r="G9" i="1"/>
  <c r="G8" i="1"/>
  <c r="G7" i="1"/>
  <c r="E7" i="1"/>
  <c r="G4" i="1"/>
  <c r="G3" i="1"/>
  <c r="C16" i="1"/>
  <c r="C15" i="1"/>
  <c r="C14" i="1"/>
  <c r="C13" i="1"/>
  <c r="C12" i="1"/>
  <c r="C11" i="1"/>
  <c r="C10" i="1"/>
  <c r="C9" i="1"/>
  <c r="C8" i="1"/>
  <c r="C7" i="1"/>
  <c r="C6" i="1"/>
  <c r="C5" i="1"/>
  <c r="M13" i="1" l="1"/>
  <c r="M4" i="1"/>
  <c r="M14" i="1" l="1"/>
</calcChain>
</file>

<file path=xl/sharedStrings.xml><?xml version="1.0" encoding="utf-8"?>
<sst xmlns="http://schemas.openxmlformats.org/spreadsheetml/2006/main" count="55" uniqueCount="41">
  <si>
    <t>Fatur</t>
  </si>
  <si>
    <t>Tx</t>
  </si>
  <si>
    <t>a.a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</si>
  <si>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</si>
  <si>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</si>
  <si>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</si>
  <si>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</si>
  <si>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</si>
  <si>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</si>
  <si>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</si>
  <si>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</si>
  <si>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</si>
  <si>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</si>
  <si>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</si>
  <si>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</si>
  <si>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 Total</t>
  </si>
  <si>
    <t>PIS</t>
  </si>
  <si>
    <t>Cofins</t>
  </si>
  <si>
    <t>Lucro Presumido</t>
  </si>
  <si>
    <t>Simples</t>
  </si>
  <si>
    <t>Lucro Presumido IR</t>
  </si>
  <si>
    <t>Resultado Presmido CSLL</t>
  </si>
  <si>
    <t>IR</t>
  </si>
  <si>
    <t>IRA</t>
  </si>
  <si>
    <t>CSLL</t>
  </si>
  <si>
    <t>Tributos Simples</t>
  </si>
  <si>
    <t>Total Lucro Presumido</t>
  </si>
  <si>
    <t>ISSQN</t>
  </si>
  <si>
    <t>Diferença</t>
  </si>
  <si>
    <t>Ex. 8</t>
  </si>
  <si>
    <t>Anexo V</t>
  </si>
  <si>
    <t>Anexo IV</t>
  </si>
  <si>
    <t>Ex. 9</t>
  </si>
  <si>
    <t>R</t>
  </si>
  <si>
    <t>Sal</t>
  </si>
  <si>
    <t>Fgts</t>
  </si>
  <si>
    <t>!3 Sal</t>
  </si>
  <si>
    <t>Férias</t>
  </si>
  <si>
    <t xml:space="preserve">  =</t>
  </si>
  <si>
    <t>ISSQN (ANEXO IV)</t>
  </si>
  <si>
    <t>INSS (CPP)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</si>
</sst>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0" applyNumberFormat="1"/>
    <xf numFmtId="43" fontId="0" fillId="0" borderId="0" xfId="1" applyFont="1"/>
    <xf numFmtId="43" fontId="0" fillId="0" borderId="0" xfId="0" applyNumberFormat="1"/>
    <xf numFmtId="10" fontId="0" fillId="0" borderId="0" xfId="0" applyNumberFormat="1"/>
    <xf numFmtId="0" fontId="3" fillId="0" borderId="0" xfId="0" applyFont="1"/>
    <xf numFmtId="0" fontId="0" fillId="2" borderId="0" xfId="0" applyFill="1"/>
    <xf numFmtId="10" fontId="0" fillId="2" borderId="0" xfId="0" applyNumberFormat="1" applyFill="1"/>
    <xf numFmtId="43" fontId="0" fillId="2" borderId="0" xfId="0" applyNumberFormat="1" applyFill="1"/>
    <xf numFmtId="43" fontId="3" fillId="0" borderId="0" xfId="1" applyFont="1"/>
    <xf numFmtId="0" fontId="3" fillId="0" borderId="1" xfId="0" applyFont="1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4" xfId="0" applyFont="1" applyBorder="1"/>
    <xf numFmtId="10" fontId="2" fillId="0" borderId="0" xfId="0" applyNumberFormat="1" applyFont="1" applyBorder="1"/>
    <xf numFmtId="43" fontId="2" fillId="0" borderId="5" xfId="1" applyFont="1" applyBorder="1"/>
    <xf numFmtId="9" fontId="2" fillId="0" borderId="0" xfId="0" applyNumberFormat="1" applyFont="1" applyBorder="1"/>
    <xf numFmtId="9" fontId="0" fillId="0" borderId="0" xfId="0" applyNumberFormat="1" applyBorder="1"/>
    <xf numFmtId="0" fontId="3" fillId="0" borderId="6" xfId="0" applyFont="1" applyBorder="1"/>
    <xf numFmtId="0" fontId="3" fillId="0" borderId="7" xfId="0" applyFont="1" applyBorder="1"/>
    <xf numFmtId="43" fontId="3" fillId="0" borderId="8" xfId="1" applyFont="1" applyBorder="1"/>
    <xf numFmtId="0" fontId="2" fillId="0" borderId="4" xfId="0" applyFont="1" applyFill="1" applyBorder="1"/>
    <xf numFmtId="43" fontId="0" fillId="2" borderId="0" xfId="1" applyFont="1" applyFill="1"/>
    <xf numFmtId="9" fontId="0" fillId="2" borderId="0" xfId="0" applyNumberForma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J1" zoomScale="115" zoomScaleNormal="115" workbookViewId="0">
      <selection activeCell="N24" sqref="N24"/>
    </sheetView>
  </sheetViews>
  <sheetFormatPr defaultRowHeight="15" x14ac:dyDescent="0.25"/>
  <cols>
    <col min="3" max="3" width="11.85546875" bestFit="1" customWidth="1"/>
    <col min="4" max="4" width="4.28515625" customWidth="1"/>
    <col min="5" max="5" width="23.42578125" bestFit="1" customWidth="1"/>
    <col min="6" max="6" width="6.140625" bestFit="1" customWidth="1"/>
    <col min="7" max="7" width="11.7109375" style="2" bestFit="1" customWidth="1"/>
    <col min="8" max="8" width="6.140625" bestFit="1" customWidth="1"/>
    <col min="9" max="9" width="10.7109375" bestFit="1" customWidth="1"/>
    <col min="10" max="10" width="5" bestFit="1" customWidth="1"/>
    <col min="11" max="11" width="23.42578125" bestFit="1" customWidth="1"/>
    <col min="13" max="13" width="13.140625" style="2" bestFit="1" customWidth="1"/>
    <col min="15" max="15" width="2.140625" bestFit="1" customWidth="1"/>
    <col min="18" max="18" width="12.28515625" bestFit="1" customWidth="1"/>
  </cols>
  <sheetData>
    <row r="1" spans="1:20" x14ac:dyDescent="0.25">
      <c r="A1" t="s">
        <v>29</v>
      </c>
      <c r="B1" t="s">
        <v>1</v>
      </c>
      <c r="C1" s="1">
        <v>0.1</v>
      </c>
      <c r="D1" t="s">
        <v>2</v>
      </c>
      <c r="P1" t="s">
        <v>34</v>
      </c>
      <c r="Q1">
        <v>10</v>
      </c>
      <c r="R1">
        <v>1750</v>
      </c>
      <c r="S1">
        <f>Q1*R1</f>
        <v>17500</v>
      </c>
    </row>
    <row r="2" spans="1:20" x14ac:dyDescent="0.25">
      <c r="B2" t="s">
        <v>0</v>
      </c>
      <c r="E2" s="5" t="s">
        <v>19</v>
      </c>
      <c r="G2" s="9" t="s">
        <v>31</v>
      </c>
      <c r="J2" t="s">
        <v>32</v>
      </c>
      <c r="K2" s="5" t="s">
        <v>19</v>
      </c>
      <c r="M2" s="9" t="s">
        <v>30</v>
      </c>
      <c r="P2" s="6" t="s">
        <v>35</v>
      </c>
      <c r="Q2" s="26"/>
      <c r="R2" s="26">
        <v>0.08</v>
      </c>
      <c r="S2" s="6">
        <f>S1*R2</f>
        <v>1400</v>
      </c>
    </row>
    <row r="3" spans="1:20" x14ac:dyDescent="0.25">
      <c r="B3" t="s">
        <v>3</v>
      </c>
      <c r="C3" s="2">
        <v>12500</v>
      </c>
      <c r="E3" t="s">
        <v>15</v>
      </c>
      <c r="G3" s="2">
        <f>C16</f>
        <v>267303.54709012515</v>
      </c>
      <c r="K3" t="s">
        <v>15</v>
      </c>
      <c r="M3" s="2">
        <f>58000*12</f>
        <v>696000</v>
      </c>
      <c r="P3" s="6" t="s">
        <v>36</v>
      </c>
      <c r="Q3" s="6"/>
      <c r="R3" s="6"/>
      <c r="S3" s="6">
        <f>S1/12</f>
        <v>1458.3333333333333</v>
      </c>
    </row>
    <row r="4" spans="1:20" x14ac:dyDescent="0.25">
      <c r="C4" s="2"/>
      <c r="E4" s="6" t="s">
        <v>25</v>
      </c>
      <c r="F4" s="7">
        <v>6.54E-2</v>
      </c>
      <c r="G4" s="8">
        <f>G3*F4</f>
        <v>17481.651979694187</v>
      </c>
      <c r="H4" s="4"/>
      <c r="I4" s="3"/>
      <c r="K4" s="6" t="s">
        <v>25</v>
      </c>
      <c r="L4" s="7">
        <v>0.1056</v>
      </c>
      <c r="M4" s="25">
        <f>M3*L4</f>
        <v>73497.600000000006</v>
      </c>
      <c r="P4" s="6" t="s">
        <v>37</v>
      </c>
      <c r="Q4" s="6"/>
      <c r="R4" s="6"/>
      <c r="S4" s="6">
        <f>S1/9</f>
        <v>1944.4444444444443</v>
      </c>
    </row>
    <row r="5" spans="1:20" ht="15.75" thickBot="1" x14ac:dyDescent="0.3">
      <c r="B5" t="s">
        <v>4</v>
      </c>
      <c r="C5" s="2">
        <f>C3*(1+$C$1)</f>
        <v>13750.000000000002</v>
      </c>
      <c r="K5" t="s">
        <v>39</v>
      </c>
      <c r="L5" s="4">
        <v>3.8399999999999997E-2</v>
      </c>
      <c r="M5" s="2">
        <f>M3*L5</f>
        <v>26726.399999999998</v>
      </c>
      <c r="O5" t="s">
        <v>33</v>
      </c>
      <c r="P5" s="6"/>
      <c r="Q5" s="6"/>
      <c r="R5" s="6"/>
      <c r="S5" s="6">
        <f>SUM(S1:S4)</f>
        <v>22302.777777777777</v>
      </c>
      <c r="T5">
        <f>S5*12</f>
        <v>267633.33333333331</v>
      </c>
    </row>
    <row r="6" spans="1:20" x14ac:dyDescent="0.25">
      <c r="B6" t="s">
        <v>5</v>
      </c>
      <c r="C6" s="2">
        <f>C5*(1+$C$1)</f>
        <v>15125.000000000004</v>
      </c>
      <c r="E6" s="10" t="s">
        <v>18</v>
      </c>
      <c r="F6" s="11"/>
      <c r="G6" s="12"/>
      <c r="M6" s="2">
        <f>M4+M5</f>
        <v>100224</v>
      </c>
    </row>
    <row r="7" spans="1:20" ht="15.75" thickBot="1" x14ac:dyDescent="0.3">
      <c r="B7" t="s">
        <v>6</v>
      </c>
      <c r="C7" s="2">
        <f>C6*(1+$C$1)</f>
        <v>16637.500000000004</v>
      </c>
      <c r="E7" s="13" t="str">
        <f>E3</f>
        <v>Receita Total</v>
      </c>
      <c r="F7" s="14"/>
      <c r="G7" s="15">
        <f>G3</f>
        <v>267303.54709012515</v>
      </c>
      <c r="P7" t="s">
        <v>33</v>
      </c>
      <c r="Q7" t="s">
        <v>38</v>
      </c>
      <c r="R7" s="2">
        <f>T5</f>
        <v>267633.33333333331</v>
      </c>
      <c r="S7" s="2">
        <f>R7/R8</f>
        <v>0.38453065134099612</v>
      </c>
    </row>
    <row r="8" spans="1:20" x14ac:dyDescent="0.25">
      <c r="B8" t="s">
        <v>7</v>
      </c>
      <c r="C8" s="2">
        <f>C7*(1+$C$1)</f>
        <v>18301.250000000007</v>
      </c>
      <c r="E8" s="16" t="s">
        <v>16</v>
      </c>
      <c r="F8" s="17">
        <v>6.4999999999999997E-3</v>
      </c>
      <c r="G8" s="18">
        <f>$G$7*F8</f>
        <v>1737.4730560858134</v>
      </c>
      <c r="K8" s="10" t="s">
        <v>18</v>
      </c>
      <c r="L8" s="11"/>
      <c r="M8" s="12"/>
      <c r="R8" s="2">
        <f>M3</f>
        <v>696000</v>
      </c>
      <c r="S8" s="2"/>
    </row>
    <row r="9" spans="1:20" x14ac:dyDescent="0.25">
      <c r="B9" t="s">
        <v>8</v>
      </c>
      <c r="C9" s="2">
        <f>C8*(1+$C$1)</f>
        <v>20131.375000000011</v>
      </c>
      <c r="E9" s="16" t="s">
        <v>17</v>
      </c>
      <c r="F9" s="19">
        <v>0.03</v>
      </c>
      <c r="G9" s="18">
        <f>G7*F9</f>
        <v>8019.1064127037544</v>
      </c>
      <c r="K9" s="13" t="str">
        <f>K3</f>
        <v>Receita Total</v>
      </c>
      <c r="L9" s="14"/>
      <c r="M9" s="15">
        <f>M3</f>
        <v>696000</v>
      </c>
    </row>
    <row r="10" spans="1:20" x14ac:dyDescent="0.25">
      <c r="B10" t="s">
        <v>9</v>
      </c>
      <c r="C10" s="2">
        <f>C9*(1+$C$1)</f>
        <v>22144.512500000015</v>
      </c>
      <c r="E10" s="16" t="s">
        <v>27</v>
      </c>
      <c r="F10" s="19">
        <v>0.05</v>
      </c>
      <c r="G10" s="18">
        <f>G7*F10</f>
        <v>13365.177354506259</v>
      </c>
      <c r="K10" s="16" t="s">
        <v>16</v>
      </c>
      <c r="L10" s="17">
        <v>6.4999999999999997E-3</v>
      </c>
      <c r="M10" s="18">
        <f>$G$7*L10</f>
        <v>1737.4730560858134</v>
      </c>
    </row>
    <row r="11" spans="1:20" x14ac:dyDescent="0.25">
      <c r="B11" t="s">
        <v>10</v>
      </c>
      <c r="C11" s="2">
        <f>C10*(1+$C$1)</f>
        <v>24358.963750000017</v>
      </c>
      <c r="E11" s="13" t="s">
        <v>20</v>
      </c>
      <c r="F11" s="20">
        <v>0.32</v>
      </c>
      <c r="G11" s="15">
        <f>G7*F11</f>
        <v>85537.135068840056</v>
      </c>
      <c r="K11" s="16" t="s">
        <v>17</v>
      </c>
      <c r="L11" s="19">
        <v>0.03</v>
      </c>
      <c r="M11" s="18">
        <f>M9*L11</f>
        <v>20880</v>
      </c>
    </row>
    <row r="12" spans="1:20" x14ac:dyDescent="0.25">
      <c r="B12" t="s">
        <v>11</v>
      </c>
      <c r="C12" s="2">
        <f>C11*(1+$C$1)</f>
        <v>26794.860125000021</v>
      </c>
      <c r="E12" s="13" t="s">
        <v>21</v>
      </c>
      <c r="F12" s="20">
        <v>0.32</v>
      </c>
      <c r="G12" s="15">
        <f>G11</f>
        <v>85537.135068840056</v>
      </c>
      <c r="K12" s="16" t="s">
        <v>27</v>
      </c>
      <c r="L12" s="19">
        <v>0.05</v>
      </c>
      <c r="M12" s="18">
        <f>M9*L12</f>
        <v>34800</v>
      </c>
    </row>
    <row r="13" spans="1:20" x14ac:dyDescent="0.25">
      <c r="B13" t="s">
        <v>12</v>
      </c>
      <c r="C13" s="2">
        <f>C12*(1+$C$1)</f>
        <v>29474.346137500026</v>
      </c>
      <c r="E13" s="16" t="s">
        <v>22</v>
      </c>
      <c r="F13" s="19">
        <v>0.15</v>
      </c>
      <c r="G13" s="18">
        <f>F13*G11</f>
        <v>12830.570260326009</v>
      </c>
      <c r="K13" s="13" t="s">
        <v>20</v>
      </c>
      <c r="L13" s="20">
        <v>0.32</v>
      </c>
      <c r="M13" s="15">
        <f>M9*L13</f>
        <v>222720</v>
      </c>
    </row>
    <row r="14" spans="1:20" x14ac:dyDescent="0.25">
      <c r="B14" t="s">
        <v>13</v>
      </c>
      <c r="C14" s="2">
        <f>C13*(1+$C$1)</f>
        <v>32421.780751250033</v>
      </c>
      <c r="E14" s="16" t="s">
        <v>23</v>
      </c>
      <c r="F14" s="19">
        <v>0.1</v>
      </c>
      <c r="G14" s="18">
        <v>0</v>
      </c>
      <c r="K14" s="13" t="s">
        <v>21</v>
      </c>
      <c r="L14" s="20">
        <v>0.32</v>
      </c>
      <c r="M14" s="15">
        <f>M13</f>
        <v>222720</v>
      </c>
    </row>
    <row r="15" spans="1:20" x14ac:dyDescent="0.25">
      <c r="B15" t="s">
        <v>14</v>
      </c>
      <c r="C15" s="2">
        <f>C14*(1+$C$1)</f>
        <v>35663.958826375041</v>
      </c>
      <c r="E15" s="16" t="s">
        <v>24</v>
      </c>
      <c r="F15" s="19">
        <v>0.09</v>
      </c>
      <c r="G15" s="18">
        <f>G12*F15</f>
        <v>7698.3421561956047</v>
      </c>
      <c r="K15" s="16" t="s">
        <v>22</v>
      </c>
      <c r="L15" s="19">
        <v>0.15</v>
      </c>
      <c r="M15" s="18">
        <f>L15*M13</f>
        <v>33408</v>
      </c>
    </row>
    <row r="16" spans="1:20" x14ac:dyDescent="0.25">
      <c r="C16" s="3">
        <f>SUM(C3:C15)</f>
        <v>267303.54709012515</v>
      </c>
      <c r="E16" s="13"/>
      <c r="F16" s="14"/>
      <c r="G16" s="15"/>
      <c r="K16" s="16" t="s">
        <v>23</v>
      </c>
      <c r="L16" s="19">
        <v>0.1</v>
      </c>
      <c r="M16" s="18">
        <v>0</v>
      </c>
    </row>
    <row r="17" spans="5:13" ht="15.75" thickBot="1" x14ac:dyDescent="0.3">
      <c r="E17" s="21" t="s">
        <v>26</v>
      </c>
      <c r="F17" s="22"/>
      <c r="G17" s="23">
        <f>G15+G13+G9+G8+G10</f>
        <v>43650.669239817442</v>
      </c>
      <c r="K17" s="16" t="s">
        <v>24</v>
      </c>
      <c r="L17" s="19">
        <v>0.09</v>
      </c>
      <c r="M17" s="18">
        <f>M14*L17</f>
        <v>20044.8</v>
      </c>
    </row>
    <row r="18" spans="5:13" x14ac:dyDescent="0.25">
      <c r="K18" s="13"/>
      <c r="L18" s="14"/>
      <c r="M18" s="15"/>
    </row>
    <row r="19" spans="5:13" x14ac:dyDescent="0.25">
      <c r="E19" s="5" t="s">
        <v>28</v>
      </c>
      <c r="F19" s="5"/>
      <c r="G19" s="9">
        <f>G17-G4</f>
        <v>26169.017260123255</v>
      </c>
      <c r="H19">
        <f>G19/G4</f>
        <v>1.4969418960244649</v>
      </c>
      <c r="M19" s="2">
        <f>(S1+S3+S4)*12</f>
        <v>250833.33333333331</v>
      </c>
    </row>
    <row r="20" spans="5:13" x14ac:dyDescent="0.25">
      <c r="K20" s="24" t="s">
        <v>40</v>
      </c>
      <c r="L20" s="4">
        <v>0.27200000000000002</v>
      </c>
      <c r="M20" s="2">
        <f>M19*L20</f>
        <v>68226.666666666672</v>
      </c>
    </row>
    <row r="22" spans="5:13" ht="15.75" thickBot="1" x14ac:dyDescent="0.3">
      <c r="K22" s="21" t="s">
        <v>26</v>
      </c>
      <c r="L22" s="22"/>
      <c r="M22" s="23">
        <f>M17+M15+M11+M10+M12+M20</f>
        <v>179096.93972275249</v>
      </c>
    </row>
    <row r="24" spans="5:13" x14ac:dyDescent="0.25">
      <c r="M24" s="2">
        <f>M22-M6</f>
        <v>78872.93972275249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2017-11-28T22:11:42Z</dcterms:created>
  <dcterms:modified xsi:type="dcterms:W3CDTF">2017-11-28T22:34:45Z</dcterms:modified>
</cp:coreProperties>
</file>