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480" windowHeight="11640"/>
  </bookViews>
  <sheets>
    <sheet name="Ex.1" sheetId="1" r:id="rId1"/>
    <sheet name="Ex.2" sheetId="2" r:id="rId2"/>
    <sheet name="Ex.3" sheetId="3" r:id="rId3"/>
    <sheet name="Plan1" sheetId="4" r:id="rId4"/>
    <sheet name="Plan2" sheetId="5" r:id="rId5"/>
  </sheets>
  <calcPr calcId="145621"/>
</workbook>
</file>

<file path=xl/calcChain.xml><?xml version="1.0" encoding="utf-8"?>
<calcChain xmlns="http://schemas.openxmlformats.org/spreadsheetml/2006/main">
  <c r="R12" i="1" l="1"/>
  <c r="J11" i="1"/>
  <c r="E23" i="4"/>
  <c r="D23" i="4"/>
  <c r="E22" i="4"/>
  <c r="D22" i="4"/>
  <c r="G18" i="4"/>
  <c r="E18" i="4"/>
  <c r="D18" i="4"/>
  <c r="E17" i="4"/>
  <c r="D19" i="4"/>
  <c r="E16" i="4"/>
  <c r="E15" i="4"/>
  <c r="D15" i="4"/>
  <c r="E14" i="4"/>
  <c r="E13" i="4"/>
  <c r="M5" i="3" l="1"/>
  <c r="P6" i="3"/>
  <c r="F38" i="3"/>
  <c r="I49" i="3"/>
  <c r="I43" i="3"/>
  <c r="I37" i="3"/>
  <c r="I36" i="3"/>
  <c r="I38" i="3" s="1"/>
  <c r="I35" i="3"/>
  <c r="C33" i="3"/>
  <c r="V27" i="3"/>
  <c r="H24" i="3"/>
  <c r="H23" i="3"/>
  <c r="H22" i="3"/>
  <c r="E19" i="3"/>
  <c r="D19" i="3"/>
  <c r="B19" i="3"/>
  <c r="E18" i="3"/>
  <c r="D18" i="3"/>
  <c r="B18" i="3"/>
  <c r="J14" i="3"/>
  <c r="E9" i="3"/>
  <c r="F4" i="3"/>
  <c r="J2" i="3" s="1"/>
  <c r="C18" i="2"/>
  <c r="E9" i="2"/>
  <c r="I49" i="2"/>
  <c r="I43" i="2"/>
  <c r="I37" i="2"/>
  <c r="I36" i="2"/>
  <c r="I38" i="2" s="1"/>
  <c r="I35" i="2"/>
  <c r="C33" i="2"/>
  <c r="V27" i="2"/>
  <c r="H24" i="2"/>
  <c r="H23" i="2"/>
  <c r="H22" i="2"/>
  <c r="E19" i="2"/>
  <c r="D19" i="2"/>
  <c r="B19" i="2"/>
  <c r="E18" i="2"/>
  <c r="D18" i="2"/>
  <c r="B18" i="2"/>
  <c r="J14" i="2"/>
  <c r="F4" i="2"/>
  <c r="J2" i="2" s="1"/>
  <c r="F4" i="1"/>
  <c r="D6" i="1" s="1"/>
  <c r="E6" i="1" s="1"/>
  <c r="I43" i="1"/>
  <c r="I49" i="1"/>
  <c r="I37" i="1"/>
  <c r="V27" i="1"/>
  <c r="I36" i="1"/>
  <c r="I35" i="1"/>
  <c r="H24" i="1"/>
  <c r="H23" i="1"/>
  <c r="H22" i="1"/>
  <c r="I12" i="1"/>
  <c r="J18" i="1"/>
  <c r="I17" i="1"/>
  <c r="J14" i="1"/>
  <c r="J13" i="1"/>
  <c r="J23" i="1" s="1"/>
  <c r="C33" i="1"/>
  <c r="B19" i="1"/>
  <c r="B18" i="1"/>
  <c r="E19" i="1"/>
  <c r="D19" i="1"/>
  <c r="E18" i="1"/>
  <c r="D18" i="1"/>
  <c r="I44" i="3" l="1"/>
  <c r="I50" i="3"/>
  <c r="D6" i="3"/>
  <c r="I44" i="2"/>
  <c r="I50" i="2"/>
  <c r="D6" i="2"/>
  <c r="P14" i="1"/>
  <c r="M4" i="1"/>
  <c r="R30" i="1" s="1"/>
  <c r="I38" i="1"/>
  <c r="I44" i="1" s="1"/>
  <c r="D15" i="1"/>
  <c r="C28" i="1"/>
  <c r="D28" i="1" s="1"/>
  <c r="F28" i="1" s="1"/>
  <c r="J7" i="1" s="1"/>
  <c r="J2" i="1"/>
  <c r="D15" i="3" l="1"/>
  <c r="E6" i="3"/>
  <c r="C28" i="3"/>
  <c r="D28" i="3" s="1"/>
  <c r="F28" i="3" s="1"/>
  <c r="D15" i="2"/>
  <c r="E6" i="2"/>
  <c r="C28" i="2"/>
  <c r="D28" i="2" s="1"/>
  <c r="F28" i="2" s="1"/>
  <c r="I50" i="1"/>
  <c r="C32" i="1"/>
  <c r="D32" i="1" s="1"/>
  <c r="E15" i="1"/>
  <c r="J7" i="3" l="1"/>
  <c r="C32" i="3"/>
  <c r="D32" i="3" s="1"/>
  <c r="E15" i="3"/>
  <c r="J7" i="2"/>
  <c r="E15" i="2"/>
  <c r="C32" i="2"/>
  <c r="D32" i="2" s="1"/>
  <c r="C19" i="1"/>
  <c r="F19" i="1" s="1"/>
  <c r="C18" i="1"/>
  <c r="F18" i="1" s="1"/>
  <c r="F20" i="1" s="1"/>
  <c r="D30" i="1"/>
  <c r="F30" i="1" s="1"/>
  <c r="D34" i="1"/>
  <c r="F34" i="1" s="1"/>
  <c r="F32" i="1"/>
  <c r="J8" i="1" s="1"/>
  <c r="P12" i="1" s="1"/>
  <c r="F32" i="3" l="1"/>
  <c r="J8" i="3" s="1"/>
  <c r="P12" i="3" s="1"/>
  <c r="D30" i="3"/>
  <c r="F30" i="3" s="1"/>
  <c r="D34" i="3"/>
  <c r="F34" i="3" s="1"/>
  <c r="C18" i="3"/>
  <c r="F18" i="3" s="1"/>
  <c r="C19" i="3"/>
  <c r="F19" i="3" s="1"/>
  <c r="F18" i="2"/>
  <c r="C19" i="2"/>
  <c r="F19" i="2" s="1"/>
  <c r="F32" i="2"/>
  <c r="J8" i="2" s="1"/>
  <c r="P12" i="2" s="1"/>
  <c r="D30" i="2"/>
  <c r="F30" i="2" s="1"/>
  <c r="D34" i="2"/>
  <c r="F34" i="2" s="1"/>
  <c r="J9" i="1"/>
  <c r="P13" i="1" s="1"/>
  <c r="J3" i="1"/>
  <c r="P7" i="1" s="1"/>
  <c r="D22" i="1"/>
  <c r="E22" i="1" s="1"/>
  <c r="E25" i="1" s="1"/>
  <c r="F25" i="1" s="1"/>
  <c r="J4" i="1" s="1"/>
  <c r="P8" i="1" s="1"/>
  <c r="F35" i="1"/>
  <c r="J9" i="3" l="1"/>
  <c r="P13" i="3" s="1"/>
  <c r="F35" i="3"/>
  <c r="F20" i="3"/>
  <c r="F20" i="2"/>
  <c r="J3" i="2" s="1"/>
  <c r="D22" i="2"/>
  <c r="E22" i="2" s="1"/>
  <c r="E25" i="2" s="1"/>
  <c r="F25" i="2" s="1"/>
  <c r="J4" i="2" s="1"/>
  <c r="P8" i="2" s="1"/>
  <c r="J9" i="2"/>
  <c r="P13" i="2" s="1"/>
  <c r="F35" i="2"/>
  <c r="M3" i="1"/>
  <c r="P5" i="1" s="1"/>
  <c r="D22" i="3" l="1"/>
  <c r="E22" i="3" s="1"/>
  <c r="E25" i="3" s="1"/>
  <c r="F25" i="3" s="1"/>
  <c r="J4" i="3" s="1"/>
  <c r="P8" i="3" s="1"/>
  <c r="J3" i="3"/>
  <c r="P7" i="2"/>
  <c r="J11" i="2"/>
  <c r="J13" i="2" s="1"/>
  <c r="J30" i="1"/>
  <c r="J22" i="1"/>
  <c r="J16" i="1"/>
  <c r="J17" i="1" s="1"/>
  <c r="J19" i="1" s="1"/>
  <c r="P15" i="1" s="1"/>
  <c r="P14" i="2" l="1"/>
  <c r="M4" i="2"/>
  <c r="R30" i="2" s="1"/>
  <c r="J23" i="2"/>
  <c r="P7" i="3"/>
  <c r="J11" i="3"/>
  <c r="M3" i="2"/>
  <c r="J22" i="2"/>
  <c r="J16" i="2"/>
  <c r="J17" i="2" s="1"/>
  <c r="J19" i="2" s="1"/>
  <c r="J30" i="2"/>
  <c r="J24" i="1"/>
  <c r="J25" i="1" s="1"/>
  <c r="M6" i="1"/>
  <c r="M7" i="1" s="1"/>
  <c r="J31" i="1"/>
  <c r="M9" i="1" s="1"/>
  <c r="M10" i="1" s="1"/>
  <c r="J33" i="1"/>
  <c r="J37" i="1"/>
  <c r="P36" i="1" s="1"/>
  <c r="R36" i="1" s="1"/>
  <c r="J36" i="1"/>
  <c r="P35" i="1" s="1"/>
  <c r="R35" i="1" s="1"/>
  <c r="J35" i="1"/>
  <c r="P34" i="1" s="1"/>
  <c r="J47" i="1"/>
  <c r="M3" i="3" l="1"/>
  <c r="J22" i="3"/>
  <c r="J13" i="3"/>
  <c r="J16" i="3" s="1"/>
  <c r="J17" i="3" s="1"/>
  <c r="J19" i="3" s="1"/>
  <c r="J30" i="3"/>
  <c r="J24" i="2"/>
  <c r="J25" i="2" s="1"/>
  <c r="P15" i="2"/>
  <c r="M6" i="2"/>
  <c r="M7" i="2" s="1"/>
  <c r="P5" i="2"/>
  <c r="J47" i="2"/>
  <c r="J36" i="2"/>
  <c r="P35" i="2" s="1"/>
  <c r="R35" i="2" s="1"/>
  <c r="J31" i="2"/>
  <c r="M9" i="2" s="1"/>
  <c r="M10" i="2" s="1"/>
  <c r="J37" i="2"/>
  <c r="P36" i="2" s="1"/>
  <c r="R36" i="2" s="1"/>
  <c r="J35" i="2"/>
  <c r="J33" i="2"/>
  <c r="R34" i="1"/>
  <c r="P37" i="1"/>
  <c r="R37" i="1" s="1"/>
  <c r="J38" i="1"/>
  <c r="M12" i="1" s="1"/>
  <c r="M13" i="1" s="1"/>
  <c r="J41" i="1"/>
  <c r="J42" i="1" s="1"/>
  <c r="J48" i="1"/>
  <c r="P5" i="3" l="1"/>
  <c r="J47" i="3"/>
  <c r="J36" i="3"/>
  <c r="P35" i="3" s="1"/>
  <c r="R35" i="3" s="1"/>
  <c r="J31" i="3"/>
  <c r="M9" i="3" s="1"/>
  <c r="M10" i="3" s="1"/>
  <c r="J37" i="3"/>
  <c r="P36" i="3" s="1"/>
  <c r="R36" i="3" s="1"/>
  <c r="J35" i="3"/>
  <c r="J33" i="3"/>
  <c r="J23" i="3"/>
  <c r="P14" i="3"/>
  <c r="M4" i="3"/>
  <c r="R30" i="3" s="1"/>
  <c r="M6" i="3"/>
  <c r="J24" i="3"/>
  <c r="P15" i="3"/>
  <c r="J41" i="2"/>
  <c r="J42" i="2" s="1"/>
  <c r="J48" i="2"/>
  <c r="J38" i="2"/>
  <c r="M12" i="2" s="1"/>
  <c r="M13" i="2" s="1"/>
  <c r="P34" i="2"/>
  <c r="M27" i="1"/>
  <c r="M28" i="1" s="1"/>
  <c r="P19" i="1"/>
  <c r="M16" i="1"/>
  <c r="M17" i="1" s="1"/>
  <c r="P20" i="1"/>
  <c r="J44" i="1"/>
  <c r="J43" i="1"/>
  <c r="J49" i="1"/>
  <c r="J50" i="1"/>
  <c r="M7" i="3" l="1"/>
  <c r="J25" i="3"/>
  <c r="J41" i="3"/>
  <c r="J42" i="3" s="1"/>
  <c r="J48" i="3"/>
  <c r="J38" i="3"/>
  <c r="M12" i="3" s="1"/>
  <c r="M13" i="3" s="1"/>
  <c r="P34" i="3"/>
  <c r="P20" i="2"/>
  <c r="J44" i="2"/>
  <c r="J43" i="2"/>
  <c r="M16" i="2"/>
  <c r="M17" i="2" s="1"/>
  <c r="R34" i="2"/>
  <c r="P37" i="2"/>
  <c r="R37" i="2" s="1"/>
  <c r="P19" i="2"/>
  <c r="J50" i="2"/>
  <c r="J49" i="2"/>
  <c r="M27" i="2"/>
  <c r="M28" i="2" s="1"/>
  <c r="M33" i="1"/>
  <c r="M34" i="1" s="1"/>
  <c r="P23" i="1"/>
  <c r="M30" i="1"/>
  <c r="M31" i="1" s="1"/>
  <c r="P22" i="1"/>
  <c r="M19" i="1"/>
  <c r="M20" i="1" s="1"/>
  <c r="P25" i="1"/>
  <c r="M22" i="1"/>
  <c r="M23" i="1" s="1"/>
  <c r="P26" i="1"/>
  <c r="P20" i="3" l="1"/>
  <c r="J44" i="3"/>
  <c r="M16" i="3"/>
  <c r="M17" i="3" s="1"/>
  <c r="J43" i="3"/>
  <c r="P19" i="3"/>
  <c r="J50" i="3"/>
  <c r="J49" i="3"/>
  <c r="M27" i="3"/>
  <c r="M28" i="3" s="1"/>
  <c r="R34" i="3"/>
  <c r="P37" i="3"/>
  <c r="R37" i="3" s="1"/>
  <c r="P25" i="2"/>
  <c r="M19" i="2"/>
  <c r="M20" i="2" s="1"/>
  <c r="P22" i="2"/>
  <c r="M30" i="2"/>
  <c r="M31" i="2" s="1"/>
  <c r="M33" i="2"/>
  <c r="M34" i="2" s="1"/>
  <c r="P23" i="2"/>
  <c r="P26" i="2"/>
  <c r="M22" i="2"/>
  <c r="M23" i="2" s="1"/>
  <c r="P26" i="3" l="1"/>
  <c r="M22" i="3"/>
  <c r="M23" i="3" s="1"/>
  <c r="P22" i="3"/>
  <c r="M30" i="3"/>
  <c r="M31" i="3" s="1"/>
  <c r="M33" i="3"/>
  <c r="M34" i="3" s="1"/>
  <c r="P23" i="3"/>
  <c r="P25" i="3"/>
  <c r="M19" i="3"/>
  <c r="M20" i="3" s="1"/>
</calcChain>
</file>

<file path=xl/sharedStrings.xml><?xml version="1.0" encoding="utf-8"?>
<sst xmlns="http://schemas.openxmlformats.org/spreadsheetml/2006/main" count="448" uniqueCount="147">
  <si>
    <t>Proventos (mês)</t>
  </si>
  <si>
    <t>Mês</t>
  </si>
  <si>
    <t>D: Salários</t>
  </si>
  <si>
    <t>C: INSS a Recolher</t>
  </si>
  <si>
    <t>D: Salário Família</t>
  </si>
  <si>
    <t>C: IRPF a pagar</t>
  </si>
  <si>
    <t>C: Salário a pagar</t>
  </si>
  <si>
    <t>D: Despesa FGTS s/ Salário</t>
  </si>
  <si>
    <t xml:space="preserve"> C: FGTS a pagar</t>
  </si>
  <si>
    <t>D: Despesa INSS (P) s/ Salário</t>
  </si>
  <si>
    <t>C: INSS (P) a pagar</t>
  </si>
  <si>
    <t>Provisões de Férias + 1/3</t>
  </si>
  <si>
    <t>D: Despesa Férias</t>
  </si>
  <si>
    <t>C: Provisão para Férias</t>
  </si>
  <si>
    <t>D: Despesa FGTS s/ Férias</t>
  </si>
  <si>
    <t>C: Provisão Encargos s/ Férias</t>
  </si>
  <si>
    <t>D: Despesa INSS (P) s/ Férias</t>
  </si>
  <si>
    <t>Provisões de 13 Salário</t>
  </si>
  <si>
    <t>D: Despesa 13 Salário</t>
  </si>
  <si>
    <t>C: Provisão para 13 Salário</t>
  </si>
  <si>
    <t>D: Despesa FGTS s/ 13 Salário</t>
  </si>
  <si>
    <t>C: Provisão Encargos s/ 13 Salário</t>
  </si>
  <si>
    <t>D: Despesa INSS (P) s/ 13 Salário</t>
  </si>
  <si>
    <t>Salário Base</t>
  </si>
  <si>
    <t>Total</t>
  </si>
  <si>
    <t>Custo por Dia</t>
  </si>
  <si>
    <t>Insalubridade de R$</t>
  </si>
  <si>
    <t>Cálculo das Horas Extras</t>
  </si>
  <si>
    <t>Fator de Acresc.</t>
  </si>
  <si>
    <t>%</t>
  </si>
  <si>
    <t>Salario Base</t>
  </si>
  <si>
    <t>Custos Total</t>
  </si>
  <si>
    <t>Horas de Atrasos</t>
  </si>
  <si>
    <t xml:space="preserve">Dias </t>
  </si>
  <si>
    <t>DSR Faltas</t>
  </si>
  <si>
    <t>R$</t>
  </si>
  <si>
    <t>Total Custos Faltas e DSR</t>
  </si>
  <si>
    <t xml:space="preserve">Salário + Adicionais </t>
  </si>
  <si>
    <t>Descontos</t>
  </si>
  <si>
    <t>N. Horas/Dias</t>
  </si>
  <si>
    <t>Cálculo H.E. s/ DRS</t>
  </si>
  <si>
    <t>Vr$ H.E</t>
  </si>
  <si>
    <t>N. Dias Uteis</t>
  </si>
  <si>
    <t>Horas Extras</t>
  </si>
  <si>
    <t>H.E. s/ Dsr</t>
  </si>
  <si>
    <t>(N. D+F X H.E/N DU)</t>
  </si>
  <si>
    <t>Faltas (atrasos)</t>
  </si>
  <si>
    <t>Faltas (Dias)</t>
  </si>
  <si>
    <t>Faltas DSR</t>
  </si>
  <si>
    <t>Base INSS</t>
  </si>
  <si>
    <t>Cálculo Reflexo H.E. s/ DRS</t>
  </si>
  <si>
    <t>Folha de Salário</t>
  </si>
  <si>
    <t>Salário de contribuição (R$)</t>
  </si>
  <si>
    <t>Descrição</t>
  </si>
  <si>
    <t>Alíquota</t>
  </si>
  <si>
    <t>NSS Empregador</t>
  </si>
  <si>
    <t>– 20% (vinte por cento) sobre o total das remunerações pagas, devidas ou creditadas, a qualquer título, durante o mês, aos segurados empregados e trabalhadores avulsos que lhes prestam serviços.</t>
  </si>
  <si>
    <t>Seguro Acidente de Trabalho</t>
  </si>
  <si>
    <t>- 1% (risco leve), 2% (risco médio) ou 3% (risco grave) incidente sobre o total das remunerações pagas, devidas ou creditadas, a qualquer título, durante o mês, aos segurados empregados e trabalhadores avulsos que lhes prestam serviços, para o financiamento dos benefícios concedidos em razão do grau de incidência de incapacidade laborativa decorrente dos riscos ambientais do trabalho</t>
  </si>
  <si>
    <t>Terceiros</t>
  </si>
  <si>
    <t>SESC/SESI (Serviço Social do Comércio e Indústria) – 1,5%</t>
  </si>
  <si>
    <t>INCRA (Instituto Nacional de Colonização e Reforma Agrária) – 0,2%</t>
  </si>
  <si>
    <t>Salário-Educação – 2,5%</t>
  </si>
  <si>
    <t>Alíquota INSS</t>
  </si>
  <si>
    <t>Até R$ 1.659,38</t>
  </si>
  <si>
    <t>De R$ 1.659,39 a R$ 2.765,66</t>
  </si>
  <si>
    <t>De R$ 2.765,67 até R$ 5.531,31</t>
  </si>
  <si>
    <t>Base de Cálculo (R$)</t>
  </si>
  <si>
    <t>Alíquota (%)</t>
  </si>
  <si>
    <t>Parcela a deduzir</t>
  </si>
  <si>
    <t>do IR (em R$)</t>
  </si>
  <si>
    <t>Até 1.903,98</t>
  </si>
  <si>
    <t>-</t>
  </si>
  <si>
    <t>De 1.903,99 até 2.826,65</t>
  </si>
  <si>
    <t>De 2.826,66 até 3.751,05</t>
  </si>
  <si>
    <t>De 3.751,06 até 4.664,68</t>
  </si>
  <si>
    <t>Acima de 4.664,68</t>
  </si>
  <si>
    <t>Ano-calendário</t>
  </si>
  <si>
    <t>Quantia por</t>
  </si>
  <si>
    <t>dependente (em R$)</t>
  </si>
  <si>
    <t>A partir do mês de abril do ano-calendário de 2015</t>
  </si>
  <si>
    <t>N. Dependentes</t>
  </si>
  <si>
    <t>Base IRRF</t>
  </si>
  <si>
    <t>Alíquota IRRF</t>
  </si>
  <si>
    <t>Parcela a Deduzir</t>
  </si>
  <si>
    <t xml:space="preserve"> IRPF a pagar</t>
  </si>
  <si>
    <t>Salario Pagar</t>
  </si>
  <si>
    <t>INSS a recolher</t>
  </si>
  <si>
    <t>Base INSS (Empresa)</t>
  </si>
  <si>
    <t>FAPS</t>
  </si>
  <si>
    <t>SAT</t>
  </si>
  <si>
    <t>Base FGTS</t>
  </si>
  <si>
    <t>Prov. 13 Sal</t>
  </si>
  <si>
    <t>Prov. Férias + 1/ Férias</t>
  </si>
  <si>
    <t>Base (13. Sal)</t>
  </si>
  <si>
    <t>Base (Férias)</t>
  </si>
  <si>
    <t>RESUMO DA FOLHA</t>
  </si>
  <si>
    <t>Totais Proventos</t>
  </si>
  <si>
    <t>Salário Normal</t>
  </si>
  <si>
    <t>Salário Família</t>
  </si>
  <si>
    <t>DSR s/ Horas Extras</t>
  </si>
  <si>
    <t>Totais Descontos</t>
  </si>
  <si>
    <t>Faltas</t>
  </si>
  <si>
    <t>DSR s/ Faltas</t>
  </si>
  <si>
    <t>INSS</t>
  </si>
  <si>
    <t>IRRF</t>
  </si>
  <si>
    <t>Adiantamento</t>
  </si>
  <si>
    <t>Provisões</t>
  </si>
  <si>
    <t xml:space="preserve"> 13 Salario </t>
  </si>
  <si>
    <t xml:space="preserve"> Férias + 1/3 </t>
  </si>
  <si>
    <t xml:space="preserve"> FGTS s/ 13 Sal </t>
  </si>
  <si>
    <t xml:space="preserve"> INSS (P) s/ 13 Sal </t>
  </si>
  <si>
    <t xml:space="preserve"> FGTS s/ Férias+1/3 </t>
  </si>
  <si>
    <t xml:space="preserve"> INSS (P) s/ Férias+1/3 </t>
  </si>
  <si>
    <t>Segurados</t>
  </si>
  <si>
    <t>Base INSS Empresa</t>
  </si>
  <si>
    <t>FPAS (%)</t>
  </si>
  <si>
    <t>SAT (%)</t>
  </si>
  <si>
    <t>Terceiros (%)</t>
  </si>
  <si>
    <t>Total INSS</t>
  </si>
  <si>
    <t>Números de Horas Extras</t>
  </si>
  <si>
    <t>Cálculo das Faltas</t>
  </si>
  <si>
    <t>Alíquotas FTGS</t>
  </si>
  <si>
    <t>Alíquotas INSS (E)</t>
  </si>
  <si>
    <t>FGTS s/ Prov.</t>
  </si>
  <si>
    <t>INSS (p) s/ Prov.</t>
  </si>
  <si>
    <t>Sendo o trabalhador um mensalista com jornada de 220hs mensais, supondo que no mês de Maio (mês de 31 dias, sendo 5 domingos) tenha faltado 2 dias (em semanas diferente), e feito 10 horas-extras normais, teremos em seu contra-cheque os seguintes eventos:</t>
  </si>
  <si>
    <t>PROVENTOS</t>
  </si>
  <si>
    <t>Adc Peric 30% = 326,04</t>
  </si>
  <si>
    <t>Adic. hora-extra 50% = 32,10</t>
  </si>
  <si>
    <t>Sub-total = 1.520,25</t>
  </si>
  <si>
    <t>2 Faltas = 94,18</t>
  </si>
  <si>
    <t>DSR 2 faltas = 94,18</t>
  </si>
  <si>
    <t>Jornada</t>
  </si>
  <si>
    <t>Maio</t>
  </si>
  <si>
    <t>Dias</t>
  </si>
  <si>
    <t>Domingos</t>
  </si>
  <si>
    <t xml:space="preserve">Salário = </t>
  </si>
  <si>
    <t xml:space="preserve">10 Horas-Extras = </t>
  </si>
  <si>
    <t>64,20 &lt;(R$1.412,84 / 220hs)</t>
  </si>
  <si>
    <t xml:space="preserve">DSR ref. 10 horas-extras </t>
  </si>
  <si>
    <t>(26 dias úteis; 3 folgas) = 11,11</t>
  </si>
  <si>
    <t>Dias úteis</t>
  </si>
  <si>
    <t>Obs. Se o funcionário faltou um dia e perdeu a folga, automaticamente não haverá reflexo,
pois o reflexo acompanharia o principal que é a folga.</t>
  </si>
  <si>
    <r>
      <t>Súmula nº 172</t>
    </r>
    <r>
      <rPr>
        <b/>
        <i/>
        <sz val="14"/>
        <rFont val="Arial"/>
        <family val="2"/>
      </rPr>
      <t> do TST</t>
    </r>
  </si>
  <si>
    <t>REPOUSO REMUNERADO. HORAS EXTRAS. CÁLCULO (mantida) - Res. 121/2003, DJ 19, 20 e 21.11.2003</t>
  </si>
  <si>
    <t>Computam-se no cálculo do repouso remunerado as horas extras habitualmente prestadas. (ex-Prejulgado nº 52).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</si>
</sst>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70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Tahoma"/>
      <family val="2"/>
    </font>
    <font>
      <sz val="10"/>
      <color theme="1"/>
      <name val="Calibri"/>
      <family val="2"/>
      <scheme val="minor"/>
    </font>
    <font>
      <b/>
      <i/>
      <sz val="14"/>
      <color rgb="FF000000"/>
      <name val="Arial"/>
      <family val="2"/>
    </font>
    <font>
      <b/>
      <i/>
      <sz val="14"/>
      <name val="Arial"/>
      <family val="2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94">
    <xf numFmtId="0" fontId="0" fillId="0" borderId="0" xfId="0"/>
    <xf numFmtId="0" fontId="3" fillId="0" borderId="0" xfId="0" applyFont="1" applyFill="1" applyBorder="1"/>
    <xf numFmtId="164" fontId="4" fillId="0" borderId="0" xfId="1" applyFont="1" applyFill="1" applyBorder="1"/>
    <xf numFmtId="164" fontId="4" fillId="0" borderId="0" xfId="1" applyFont="1" applyFill="1"/>
    <xf numFmtId="0" fontId="4" fillId="0" borderId="0" xfId="0" applyFont="1" applyFill="1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18" xfId="0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164" fontId="3" fillId="0" borderId="0" xfId="1" applyFont="1" applyFill="1" applyBorder="1"/>
    <xf numFmtId="0" fontId="7" fillId="0" borderId="0" xfId="0" applyFont="1" applyAlignment="1">
      <alignment vertical="center"/>
    </xf>
    <xf numFmtId="4" fontId="4" fillId="0" borderId="0" xfId="0" applyNumberFormat="1" applyFont="1" applyFill="1"/>
    <xf numFmtId="0" fontId="3" fillId="0" borderId="0" xfId="0" applyFont="1" applyFill="1"/>
    <xf numFmtId="164" fontId="3" fillId="0" borderId="0" xfId="1" applyFont="1" applyFill="1"/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1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9" fontId="4" fillId="0" borderId="0" xfId="0" applyNumberFormat="1" applyFont="1" applyFill="1"/>
    <xf numFmtId="0" fontId="4" fillId="4" borderId="0" xfId="0" applyFont="1" applyFill="1"/>
    <xf numFmtId="0" fontId="6" fillId="0" borderId="19" xfId="0" applyFont="1" applyBorder="1" applyAlignment="1">
      <alignment horizontal="center" vertical="center" wrapText="1"/>
    </xf>
    <xf numFmtId="10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0" fontId="4" fillId="0" borderId="0" xfId="2" applyNumberFormat="1" applyFont="1" applyFill="1"/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0" fontId="4" fillId="0" borderId="17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10" fontId="4" fillId="0" borderId="0" xfId="0" applyNumberFormat="1" applyFont="1" applyFill="1"/>
    <xf numFmtId="164" fontId="4" fillId="0" borderId="1" xfId="1" applyFont="1" applyFill="1" applyBorder="1"/>
    <xf numFmtId="9" fontId="3" fillId="0" borderId="1" xfId="0" applyNumberFormat="1" applyFont="1" applyFill="1" applyBorder="1"/>
    <xf numFmtId="164" fontId="3" fillId="0" borderId="1" xfId="0" applyNumberFormat="1" applyFont="1" applyFill="1" applyBorder="1"/>
    <xf numFmtId="0" fontId="9" fillId="0" borderId="0" xfId="0" applyFont="1"/>
    <xf numFmtId="0" fontId="3" fillId="0" borderId="2" xfId="0" applyFont="1" applyFill="1" applyBorder="1"/>
    <xf numFmtId="164" fontId="4" fillId="0" borderId="2" xfId="1" applyFont="1" applyFill="1" applyBorder="1"/>
    <xf numFmtId="0" fontId="3" fillId="0" borderId="3" xfId="0" applyFont="1" applyFill="1" applyBorder="1"/>
    <xf numFmtId="164" fontId="4" fillId="0" borderId="3" xfId="1" applyFont="1" applyFill="1" applyBorder="1"/>
    <xf numFmtId="164" fontId="3" fillId="0" borderId="3" xfId="1" applyFont="1" applyFill="1" applyBorder="1"/>
    <xf numFmtId="164" fontId="3" fillId="0" borderId="2" xfId="1" applyFont="1" applyFill="1" applyBorder="1"/>
    <xf numFmtId="0" fontId="4" fillId="0" borderId="3" xfId="0" applyFont="1" applyFill="1" applyBorder="1"/>
    <xf numFmtId="0" fontId="6" fillId="0" borderId="0" xfId="0" applyFont="1" applyBorder="1"/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9" fillId="0" borderId="0" xfId="0" applyFont="1" applyBorder="1"/>
    <xf numFmtId="164" fontId="6" fillId="0" borderId="0" xfId="0" applyNumberFormat="1" applyFont="1" applyBorder="1" applyAlignment="1">
      <alignment horizontal="right" vertical="center"/>
    </xf>
    <xf numFmtId="164" fontId="5" fillId="5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10" fillId="3" borderId="3" xfId="4" applyNumberFormat="1" applyFont="1" applyBorder="1"/>
    <xf numFmtId="164" fontId="4" fillId="4" borderId="0" xfId="1" applyFont="1" applyFill="1" applyBorder="1"/>
    <xf numFmtId="164" fontId="2" fillId="2" borderId="1" xfId="3" applyNumberFormat="1" applyBorder="1"/>
    <xf numFmtId="0" fontId="6" fillId="0" borderId="0" xfId="0" applyFont="1" applyBorder="1"/>
    <xf numFmtId="164" fontId="4" fillId="6" borderId="0" xfId="1" applyFont="1" applyFill="1"/>
    <xf numFmtId="0" fontId="4" fillId="6" borderId="0" xfId="0" applyFont="1" applyFill="1"/>
    <xf numFmtId="164" fontId="11" fillId="0" borderId="3" xfId="1" applyFont="1" applyFill="1" applyBorder="1"/>
    <xf numFmtId="0" fontId="0" fillId="0" borderId="0" xfId="0" applyAlignment="1">
      <alignment horizontal="center" vertical="center" wrapText="1"/>
    </xf>
    <xf numFmtId="0" fontId="12" fillId="0" borderId="0" xfId="0" applyFont="1"/>
    <xf numFmtId="4" fontId="0" fillId="0" borderId="0" xfId="0" applyNumberFormat="1"/>
    <xf numFmtId="9" fontId="0" fillId="0" borderId="0" xfId="0" applyNumberFormat="1"/>
    <xf numFmtId="0" fontId="0" fillId="0" borderId="0" xfId="0" applyAlignment="1">
      <alignment horizontal="left" wrapText="1"/>
    </xf>
    <xf numFmtId="0" fontId="13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164" fontId="17" fillId="0" borderId="3" xfId="1" applyFont="1" applyFill="1" applyBorder="1"/>
    <xf numFmtId="9" fontId="4" fillId="0" borderId="0" xfId="2" applyFont="1" applyFill="1" applyBorder="1"/>
    <xf numFmtId="170" fontId="4" fillId="0" borderId="0" xfId="2" applyNumberFormat="1" applyFont="1" applyFill="1"/>
    <xf numFmtId="170" fontId="3" fillId="0" borderId="1" xfId="2" applyNumberFormat="1" applyFont="1" applyFill="1" applyBorder="1"/>
    <xf numFmtId="170" fontId="4" fillId="4" borderId="0" xfId="2" applyNumberFormat="1" applyFont="1" applyFill="1"/>
    <xf numFmtId="170" fontId="3" fillId="0" borderId="0" xfId="2" applyNumberFormat="1" applyFont="1" applyFill="1"/>
  </cellXfs>
  <cellStyles count="5">
    <cellStyle name="Ênfase2" xfId="3" builtinId="33"/>
    <cellStyle name="Ênfase5" xfId="4" builtinId="45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0"/>
  <sheetViews>
    <sheetView tabSelected="1" topLeftCell="H1" zoomScale="115" zoomScaleNormal="115" workbookViewId="0">
      <selection activeCell="L20" sqref="L20"/>
    </sheetView>
  </sheetViews>
  <sheetFormatPr defaultRowHeight="10.5" x14ac:dyDescent="0.15"/>
  <cols>
    <col min="1" max="1" width="3.140625" style="4" customWidth="1"/>
    <col min="2" max="2" width="22.140625" style="5" customWidth="1"/>
    <col min="3" max="3" width="15.140625" style="2" customWidth="1"/>
    <col min="4" max="4" width="8.42578125" style="2" bestFit="1" customWidth="1"/>
    <col min="5" max="5" width="11.5703125" style="2" bestFit="1" customWidth="1"/>
    <col min="6" max="6" width="9" style="2" customWidth="1"/>
    <col min="7" max="7" width="9.140625" style="3"/>
    <col min="8" max="8" width="13.42578125" style="4" customWidth="1"/>
    <col min="9" max="9" width="6.85546875" style="90" bestFit="1" customWidth="1"/>
    <col min="10" max="10" width="9.28515625" style="3" bestFit="1" customWidth="1"/>
    <col min="11" max="11" width="4.28515625" style="4" customWidth="1"/>
    <col min="12" max="12" width="25.5703125" style="4" bestFit="1" customWidth="1"/>
    <col min="13" max="13" width="9.140625" style="3" customWidth="1"/>
    <col min="14" max="14" width="3.7109375" style="4" customWidth="1"/>
    <col min="15" max="15" width="17.5703125" style="4" bestFit="1" customWidth="1"/>
    <col min="16" max="16" width="9.28515625" style="5" bestFit="1" customWidth="1"/>
    <col min="17" max="17" width="2.42578125" style="4" customWidth="1"/>
    <col min="18" max="18" width="8.42578125" style="5" bestFit="1" customWidth="1"/>
    <col min="19" max="19" width="4.85546875" style="4" customWidth="1"/>
    <col min="20" max="20" width="27.7109375" style="4" customWidth="1"/>
    <col min="21" max="21" width="15.85546875" style="4" customWidth="1"/>
    <col min="22" max="22" width="37.5703125" style="4" customWidth="1"/>
    <col min="23" max="23" width="25.28515625" style="4" bestFit="1" customWidth="1"/>
    <col min="24" max="24" width="63.7109375" style="4" customWidth="1"/>
    <col min="25" max="25" width="15.140625" style="4" bestFit="1" customWidth="1"/>
    <col min="26" max="16384" width="9.140625" style="4"/>
  </cols>
  <sheetData>
    <row r="1" spans="2:22" ht="12.75" x14ac:dyDescent="0.2">
      <c r="B1" s="81" t="s">
        <v>127</v>
      </c>
      <c r="C1" s="59"/>
      <c r="D1" s="4"/>
      <c r="E1" s="59"/>
      <c r="F1" s="59"/>
      <c r="H1" s="15" t="s">
        <v>51</v>
      </c>
    </row>
    <row r="2" spans="2:22" ht="11.25" thickBot="1" x14ac:dyDescent="0.2">
      <c r="B2" s="5" t="s">
        <v>23</v>
      </c>
      <c r="D2" s="4"/>
      <c r="F2" s="2">
        <v>6000</v>
      </c>
      <c r="H2" s="4" t="s">
        <v>37</v>
      </c>
      <c r="J2" s="3">
        <f>F4</f>
        <v>6000</v>
      </c>
      <c r="L2" s="6" t="s">
        <v>0</v>
      </c>
      <c r="M2" s="7" t="s">
        <v>1</v>
      </c>
      <c r="O2" s="8" t="s">
        <v>96</v>
      </c>
      <c r="P2" s="65"/>
      <c r="T2" s="10" t="s">
        <v>52</v>
      </c>
      <c r="U2" s="10" t="s">
        <v>63</v>
      </c>
    </row>
    <row r="3" spans="2:22" x14ac:dyDescent="0.15">
      <c r="B3" s="5" t="s">
        <v>26</v>
      </c>
      <c r="D3" s="4"/>
      <c r="F3" s="2">
        <v>0</v>
      </c>
      <c r="H3" s="4" t="s">
        <v>43</v>
      </c>
      <c r="J3" s="3">
        <f>F20</f>
        <v>886.36363636363637</v>
      </c>
      <c r="L3" s="4" t="s">
        <v>2</v>
      </c>
      <c r="M3" s="3">
        <f>J11</f>
        <v>5875.454545454545</v>
      </c>
      <c r="O3" s="8"/>
      <c r="P3" s="76"/>
      <c r="T3" s="10" t="s">
        <v>64</v>
      </c>
      <c r="U3" s="11">
        <v>0.08</v>
      </c>
    </row>
    <row r="4" spans="2:22" ht="13.5" thickBot="1" x14ac:dyDescent="0.25">
      <c r="B4" s="60" t="s">
        <v>24</v>
      </c>
      <c r="C4" s="61"/>
      <c r="D4" s="61"/>
      <c r="E4" s="61"/>
      <c r="F4" s="73">
        <f>SUM(F2:F3)</f>
        <v>6000</v>
      </c>
      <c r="H4" s="4" t="s">
        <v>44</v>
      </c>
      <c r="J4" s="3">
        <f>F25</f>
        <v>70.909090909090907</v>
      </c>
      <c r="L4" s="4" t="s">
        <v>3</v>
      </c>
      <c r="M4" s="3">
        <f>J13</f>
        <v>608.44410000000005</v>
      </c>
      <c r="O4" s="8" t="s">
        <v>97</v>
      </c>
      <c r="P4" s="76"/>
      <c r="T4" s="10" t="s">
        <v>65</v>
      </c>
      <c r="U4" s="11">
        <v>0.09</v>
      </c>
    </row>
    <row r="5" spans="2:22" x14ac:dyDescent="0.15">
      <c r="L5" s="4" t="s">
        <v>4</v>
      </c>
      <c r="O5" s="13" t="s">
        <v>98</v>
      </c>
      <c r="P5" s="66">
        <f>M3</f>
        <v>5875.454545454545</v>
      </c>
      <c r="T5" s="10" t="s">
        <v>66</v>
      </c>
      <c r="U5" s="11">
        <v>0.11</v>
      </c>
      <c r="V5" s="14">
        <v>5531.31</v>
      </c>
    </row>
    <row r="6" spans="2:22" x14ac:dyDescent="0.15">
      <c r="B6" s="58" t="s">
        <v>25</v>
      </c>
      <c r="C6" s="59"/>
      <c r="D6" s="59">
        <f>F4</f>
        <v>6000</v>
      </c>
      <c r="E6" s="63">
        <f>D6/D7</f>
        <v>200</v>
      </c>
      <c r="H6" s="15" t="s">
        <v>38</v>
      </c>
      <c r="L6" s="4" t="s">
        <v>5</v>
      </c>
      <c r="M6" s="3">
        <f>J19</f>
        <v>526.93062249999991</v>
      </c>
      <c r="O6" s="13" t="s">
        <v>99</v>
      </c>
      <c r="P6" s="67"/>
    </row>
    <row r="7" spans="2:22" ht="11.25" thickBot="1" x14ac:dyDescent="0.2">
      <c r="B7" s="64"/>
      <c r="C7" s="61"/>
      <c r="D7" s="61">
        <v>30</v>
      </c>
      <c r="E7" s="61"/>
      <c r="H7" s="4" t="s">
        <v>46</v>
      </c>
      <c r="J7" s="3">
        <f>F28</f>
        <v>81.818181818181813</v>
      </c>
      <c r="L7" s="15" t="s">
        <v>6</v>
      </c>
      <c r="M7" s="16">
        <f>M3-M4+M5-M6</f>
        <v>4740.0798229545453</v>
      </c>
      <c r="O7" s="13" t="s">
        <v>43</v>
      </c>
      <c r="P7" s="66">
        <f>J3</f>
        <v>886.36363636363637</v>
      </c>
    </row>
    <row r="8" spans="2:22" ht="11.25" thickBot="1" x14ac:dyDescent="0.2">
      <c r="H8" s="4" t="s">
        <v>47</v>
      </c>
      <c r="J8" s="3">
        <f>F32</f>
        <v>400</v>
      </c>
      <c r="O8" s="13" t="s">
        <v>100</v>
      </c>
      <c r="P8" s="66">
        <f>J4</f>
        <v>70.909090909090907</v>
      </c>
    </row>
    <row r="9" spans="2:22" x14ac:dyDescent="0.15">
      <c r="B9" s="58" t="s">
        <v>120</v>
      </c>
      <c r="C9" s="59"/>
      <c r="D9" s="59" t="s">
        <v>29</v>
      </c>
      <c r="E9" s="59">
        <v>20</v>
      </c>
      <c r="H9" s="4" t="s">
        <v>48</v>
      </c>
      <c r="J9" s="3">
        <f>F30+F34</f>
        <v>600</v>
      </c>
      <c r="L9" s="15" t="s">
        <v>7</v>
      </c>
      <c r="M9" s="3">
        <f>J31</f>
        <v>470.0363636363636</v>
      </c>
      <c r="O9" s="9"/>
      <c r="P9" s="67"/>
      <c r="T9" s="17" t="s">
        <v>67</v>
      </c>
      <c r="U9" s="17" t="s">
        <v>68</v>
      </c>
      <c r="V9" s="18" t="s">
        <v>69</v>
      </c>
    </row>
    <row r="10" spans="2:22" ht="11.25" thickBot="1" x14ac:dyDescent="0.2">
      <c r="B10" s="5" t="s">
        <v>28</v>
      </c>
      <c r="D10" s="89">
        <v>0.5</v>
      </c>
      <c r="E10" s="2">
        <v>15</v>
      </c>
      <c r="L10" s="4" t="s">
        <v>8</v>
      </c>
      <c r="M10" s="3">
        <f>M9</f>
        <v>470.0363636363636</v>
      </c>
      <c r="O10" s="9"/>
      <c r="P10" s="65"/>
      <c r="T10" s="19"/>
      <c r="U10" s="19"/>
      <c r="V10" s="20" t="s">
        <v>70</v>
      </c>
    </row>
    <row r="11" spans="2:22" ht="11.25" thickBot="1" x14ac:dyDescent="0.2">
      <c r="B11" s="5" t="s">
        <v>28</v>
      </c>
      <c r="D11" s="89">
        <v>1</v>
      </c>
      <c r="E11" s="2">
        <v>5</v>
      </c>
      <c r="H11" s="21" t="s">
        <v>49</v>
      </c>
      <c r="I11" s="91"/>
      <c r="J11" s="22">
        <f>SUM(J2:J4)-SUM(J7:J9)</f>
        <v>5875.454545454545</v>
      </c>
      <c r="O11" s="8" t="s">
        <v>101</v>
      </c>
      <c r="P11" s="65"/>
      <c r="T11" s="19" t="s">
        <v>71</v>
      </c>
      <c r="U11" s="23" t="s">
        <v>72</v>
      </c>
      <c r="V11" s="24" t="s">
        <v>72</v>
      </c>
    </row>
    <row r="12" spans="2:22" ht="11.25" thickBot="1" x14ac:dyDescent="0.2">
      <c r="H12" s="4" t="s">
        <v>63</v>
      </c>
      <c r="I12" s="90">
        <f>U5</f>
        <v>0.11</v>
      </c>
      <c r="L12" s="15" t="s">
        <v>9</v>
      </c>
      <c r="M12" s="3">
        <f>J38</f>
        <v>1598.1236363636363</v>
      </c>
      <c r="O12" s="13" t="s">
        <v>102</v>
      </c>
      <c r="P12" s="66">
        <f>J8+J7</f>
        <v>481.81818181818181</v>
      </c>
      <c r="R12" s="5">
        <f>0.075*1903</f>
        <v>142.72499999999999</v>
      </c>
      <c r="T12" s="19" t="s">
        <v>73</v>
      </c>
      <c r="U12" s="23">
        <v>7.5</v>
      </c>
      <c r="V12" s="24">
        <v>142.80000000000001</v>
      </c>
    </row>
    <row r="13" spans="2:22" ht="11.25" thickBot="1" x14ac:dyDescent="0.2">
      <c r="B13" s="1"/>
      <c r="C13" s="5"/>
      <c r="D13" s="5"/>
      <c r="E13" s="5"/>
      <c r="F13" s="5"/>
      <c r="H13" s="4" t="s">
        <v>87</v>
      </c>
      <c r="J13" s="3">
        <f>U5*V5</f>
        <v>608.44410000000005</v>
      </c>
      <c r="L13" s="4" t="s">
        <v>10</v>
      </c>
      <c r="M13" s="3">
        <f>M12</f>
        <v>1598.1236363636363</v>
      </c>
      <c r="O13" s="13" t="s">
        <v>103</v>
      </c>
      <c r="P13" s="66">
        <f>J9</f>
        <v>600</v>
      </c>
      <c r="T13" s="19" t="s">
        <v>74</v>
      </c>
      <c r="U13" s="23">
        <v>15</v>
      </c>
      <c r="V13" s="24">
        <v>354.8</v>
      </c>
    </row>
    <row r="14" spans="2:22" ht="11.25" thickBot="1" x14ac:dyDescent="0.2">
      <c r="B14" s="1" t="s">
        <v>27</v>
      </c>
      <c r="H14" s="4" t="s">
        <v>81</v>
      </c>
      <c r="I14" s="92">
        <v>1</v>
      </c>
      <c r="J14" s="3">
        <f>V19*I14</f>
        <v>189.59</v>
      </c>
      <c r="O14" s="13" t="s">
        <v>104</v>
      </c>
      <c r="P14" s="66">
        <f>J13</f>
        <v>608.44410000000005</v>
      </c>
      <c r="T14" s="19" t="s">
        <v>75</v>
      </c>
      <c r="U14" s="23">
        <v>22.5</v>
      </c>
      <c r="V14" s="24">
        <v>636.13</v>
      </c>
    </row>
    <row r="15" spans="2:22" ht="11.25" thickBot="1" x14ac:dyDescent="0.2">
      <c r="B15" s="5" t="s">
        <v>30</v>
      </c>
      <c r="D15" s="2">
        <f>D6</f>
        <v>6000</v>
      </c>
      <c r="E15" s="2">
        <f>D15/D16</f>
        <v>27.272727272727273</v>
      </c>
      <c r="L15" s="15" t="s">
        <v>11</v>
      </c>
      <c r="O15" s="13" t="s">
        <v>105</v>
      </c>
      <c r="P15" s="66">
        <f>J19</f>
        <v>526.93062249999991</v>
      </c>
      <c r="T15" s="27" t="s">
        <v>76</v>
      </c>
      <c r="U15" s="28">
        <v>0.27500000000000002</v>
      </c>
      <c r="V15" s="29">
        <v>869.36</v>
      </c>
    </row>
    <row r="16" spans="2:22" ht="11.25" thickBot="1" x14ac:dyDescent="0.2">
      <c r="D16" s="2">
        <v>220</v>
      </c>
      <c r="H16" s="15" t="s">
        <v>82</v>
      </c>
      <c r="I16" s="93"/>
      <c r="J16" s="16">
        <f>J11-J13-J14</f>
        <v>5077.4204454545452</v>
      </c>
      <c r="L16" s="4" t="s">
        <v>12</v>
      </c>
      <c r="M16" s="3">
        <f>J42</f>
        <v>652.82828282828279</v>
      </c>
      <c r="O16" s="13" t="s">
        <v>106</v>
      </c>
      <c r="P16" s="67"/>
    </row>
    <row r="17" spans="2:22" x14ac:dyDescent="0.15">
      <c r="B17" s="5" t="s">
        <v>31</v>
      </c>
      <c r="H17" s="4" t="s">
        <v>83</v>
      </c>
      <c r="I17" s="90">
        <f>U15</f>
        <v>0.27500000000000002</v>
      </c>
      <c r="J17" s="3">
        <f>J16*I17</f>
        <v>1396.2906224999999</v>
      </c>
      <c r="L17" s="4" t="s">
        <v>13</v>
      </c>
      <c r="M17" s="3">
        <f>M16</f>
        <v>652.82828282828279</v>
      </c>
      <c r="O17" s="9"/>
      <c r="P17" s="67"/>
      <c r="T17" s="18" t="s">
        <v>77</v>
      </c>
      <c r="U17" s="31"/>
      <c r="V17" s="32" t="s">
        <v>78</v>
      </c>
    </row>
    <row r="18" spans="2:22" ht="11.25" thickBot="1" x14ac:dyDescent="0.2">
      <c r="B18" s="5" t="str">
        <f>B10</f>
        <v>Fator de Acresc.</v>
      </c>
      <c r="C18" s="2">
        <f>E15</f>
        <v>27.272727272727273</v>
      </c>
      <c r="D18" s="2">
        <f>1+D10</f>
        <v>1.5</v>
      </c>
      <c r="E18" s="2">
        <f>E10</f>
        <v>15</v>
      </c>
      <c r="F18" s="2">
        <f>C18*D18*E18</f>
        <v>613.63636363636363</v>
      </c>
      <c r="H18" s="4" t="s">
        <v>84</v>
      </c>
      <c r="J18" s="3">
        <f>V15</f>
        <v>869.36</v>
      </c>
      <c r="O18" s="33" t="s">
        <v>107</v>
      </c>
      <c r="P18" s="65"/>
      <c r="T18" s="20"/>
      <c r="U18" s="34"/>
      <c r="V18" s="23" t="s">
        <v>79</v>
      </c>
    </row>
    <row r="19" spans="2:22" ht="21.75" thickBot="1" x14ac:dyDescent="0.2">
      <c r="B19" s="5" t="str">
        <f>B11</f>
        <v>Fator de Acresc.</v>
      </c>
      <c r="C19" s="2">
        <f>E15</f>
        <v>27.272727272727273</v>
      </c>
      <c r="D19" s="2">
        <f>1+D11</f>
        <v>2</v>
      </c>
      <c r="E19" s="2">
        <f>E11</f>
        <v>5</v>
      </c>
      <c r="F19" s="2">
        <f>C19*D19*E19</f>
        <v>272.72727272727275</v>
      </c>
      <c r="H19" s="21" t="s">
        <v>85</v>
      </c>
      <c r="I19" s="91"/>
      <c r="J19" s="22">
        <f>J17-J18</f>
        <v>526.93062249999991</v>
      </c>
      <c r="L19" s="4" t="s">
        <v>14</v>
      </c>
      <c r="M19" s="3">
        <f>J43</f>
        <v>52.226262626262624</v>
      </c>
      <c r="O19" s="13" t="s">
        <v>108</v>
      </c>
      <c r="P19" s="66">
        <f>J48</f>
        <v>489.62121212121207</v>
      </c>
      <c r="T19" s="24" t="s">
        <v>80</v>
      </c>
      <c r="U19" s="35"/>
      <c r="V19" s="23">
        <v>189.59</v>
      </c>
    </row>
    <row r="20" spans="2:22" ht="13.5" thickBot="1" x14ac:dyDescent="0.25">
      <c r="B20" s="1" t="s">
        <v>24</v>
      </c>
      <c r="C20" s="12"/>
      <c r="D20" s="12"/>
      <c r="E20" s="12"/>
      <c r="F20" s="73">
        <f>SUM(F18:F19)</f>
        <v>886.36363636363637</v>
      </c>
      <c r="L20" s="4" t="s">
        <v>15</v>
      </c>
      <c r="M20" s="3">
        <f>M19</f>
        <v>52.226262626262624</v>
      </c>
      <c r="O20" s="13" t="s">
        <v>109</v>
      </c>
      <c r="P20" s="66">
        <f>J42</f>
        <v>652.82828282828279</v>
      </c>
    </row>
    <row r="21" spans="2:22" ht="11.25" thickBot="1" x14ac:dyDescent="0.2">
      <c r="O21" s="13"/>
      <c r="P21" s="67"/>
      <c r="T21" s="36" t="s">
        <v>52</v>
      </c>
      <c r="U21" s="37" t="s">
        <v>53</v>
      </c>
      <c r="V21" s="37" t="s">
        <v>54</v>
      </c>
    </row>
    <row r="22" spans="2:22" ht="11.25" thickBot="1" x14ac:dyDescent="0.2">
      <c r="B22" s="5" t="s">
        <v>40</v>
      </c>
      <c r="C22" s="2" t="s">
        <v>41</v>
      </c>
      <c r="D22" s="2">
        <f>F20</f>
        <v>886.36363636363637</v>
      </c>
      <c r="E22" s="12">
        <f>D22/D23</f>
        <v>35.454545454545453</v>
      </c>
      <c r="H22" s="4" t="str">
        <f>H11</f>
        <v>Base INSS</v>
      </c>
      <c r="J22" s="3">
        <f t="shared" ref="J22" si="0">J11</f>
        <v>5875.454545454545</v>
      </c>
      <c r="L22" s="4" t="s">
        <v>16</v>
      </c>
      <c r="M22" s="3">
        <f>J44</f>
        <v>177.56929292929294</v>
      </c>
      <c r="O22" s="13" t="s">
        <v>110</v>
      </c>
      <c r="P22" s="66">
        <f>J49</f>
        <v>39.169696969696965</v>
      </c>
      <c r="T22" s="38" t="s">
        <v>55</v>
      </c>
      <c r="U22" s="39" t="s">
        <v>56</v>
      </c>
      <c r="V22" s="40">
        <v>0.2</v>
      </c>
    </row>
    <row r="23" spans="2:22" ht="11.25" thickBot="1" x14ac:dyDescent="0.2">
      <c r="C23" s="2" t="s">
        <v>42</v>
      </c>
      <c r="D23" s="2">
        <v>25</v>
      </c>
      <c r="H23" s="4" t="str">
        <f>H13</f>
        <v>INSS a recolher</v>
      </c>
      <c r="J23" s="3">
        <f t="shared" ref="J23" si="1">J13</f>
        <v>608.44410000000005</v>
      </c>
      <c r="L23" s="4" t="s">
        <v>15</v>
      </c>
      <c r="M23" s="3">
        <f>M22</f>
        <v>177.56929292929294</v>
      </c>
      <c r="O23" s="13" t="s">
        <v>111</v>
      </c>
      <c r="P23" s="66">
        <f>J50</f>
        <v>133.17696969696968</v>
      </c>
      <c r="T23" s="41" t="s">
        <v>57</v>
      </c>
      <c r="U23" s="42" t="s">
        <v>58</v>
      </c>
      <c r="V23" s="43">
        <v>0.03</v>
      </c>
    </row>
    <row r="24" spans="2:22" x14ac:dyDescent="0.15">
      <c r="H24" s="4" t="str">
        <f>H19</f>
        <v xml:space="preserve"> IRPF a pagar</v>
      </c>
      <c r="J24" s="3">
        <f t="shared" ref="J24" si="2">J19</f>
        <v>526.93062249999991</v>
      </c>
      <c r="O24" s="13"/>
      <c r="P24" s="67"/>
      <c r="T24" s="44" t="s">
        <v>59</v>
      </c>
      <c r="U24" s="45" t="s">
        <v>60</v>
      </c>
      <c r="V24" s="46">
        <v>1.4999999999999999E-2</v>
      </c>
    </row>
    <row r="25" spans="2:22" ht="13.5" thickBot="1" x14ac:dyDescent="0.25">
      <c r="B25" s="60" t="s">
        <v>50</v>
      </c>
      <c r="C25" s="61" t="s">
        <v>45</v>
      </c>
      <c r="D25" s="79">
        <v>2</v>
      </c>
      <c r="E25" s="61">
        <f>E22</f>
        <v>35.454545454545453</v>
      </c>
      <c r="F25" s="73">
        <f>D25*E25</f>
        <v>70.909090909090907</v>
      </c>
      <c r="H25" s="22" t="s">
        <v>86</v>
      </c>
      <c r="I25" s="91"/>
      <c r="J25" s="22">
        <f>J22-J23-J24</f>
        <v>4740.0798229545453</v>
      </c>
      <c r="O25" s="13" t="s">
        <v>112</v>
      </c>
      <c r="P25" s="66">
        <f>J43</f>
        <v>52.226262626262624</v>
      </c>
      <c r="T25" s="47"/>
      <c r="U25" s="48" t="s">
        <v>61</v>
      </c>
      <c r="V25" s="49">
        <v>2E-3</v>
      </c>
    </row>
    <row r="26" spans="2:22" ht="11.25" thickBot="1" x14ac:dyDescent="0.2">
      <c r="L26" s="15" t="s">
        <v>17</v>
      </c>
      <c r="O26" s="13" t="s">
        <v>113</v>
      </c>
      <c r="P26" s="66">
        <f>J44</f>
        <v>177.56929292929294</v>
      </c>
      <c r="T26" s="38"/>
      <c r="U26" s="50" t="s">
        <v>62</v>
      </c>
      <c r="V26" s="51">
        <v>2.5000000000000001E-2</v>
      </c>
    </row>
    <row r="27" spans="2:22" x14ac:dyDescent="0.15">
      <c r="B27" s="58" t="s">
        <v>121</v>
      </c>
      <c r="C27" s="59"/>
      <c r="D27" s="59" t="s">
        <v>35</v>
      </c>
      <c r="E27" s="59" t="s">
        <v>39</v>
      </c>
      <c r="F27" s="59"/>
      <c r="L27" s="4" t="s">
        <v>18</v>
      </c>
      <c r="M27" s="3">
        <f>J48</f>
        <v>489.62121212121207</v>
      </c>
      <c r="O27" s="52"/>
      <c r="P27" s="68"/>
      <c r="V27" s="53">
        <f>SUM(V24:V26)</f>
        <v>4.2000000000000003E-2</v>
      </c>
    </row>
    <row r="28" spans="2:22" x14ac:dyDescent="0.15">
      <c r="B28" s="5" t="s">
        <v>32</v>
      </c>
      <c r="C28" s="2">
        <f>D6</f>
        <v>6000</v>
      </c>
      <c r="D28" s="2">
        <f>C28/C29</f>
        <v>27.272727272727273</v>
      </c>
      <c r="E28" s="2">
        <v>3</v>
      </c>
      <c r="F28" s="2">
        <f>D28*E28</f>
        <v>81.818181818181813</v>
      </c>
      <c r="J28" s="4"/>
      <c r="L28" s="4" t="s">
        <v>19</v>
      </c>
      <c r="M28" s="3">
        <f>M27</f>
        <v>489.62121212121207</v>
      </c>
    </row>
    <row r="29" spans="2:22" ht="11.25" x14ac:dyDescent="0.2">
      <c r="C29" s="2">
        <v>220</v>
      </c>
      <c r="O29" s="8" t="s">
        <v>104</v>
      </c>
      <c r="P29" s="69"/>
      <c r="Q29" s="57"/>
      <c r="R29" s="69"/>
    </row>
    <row r="30" spans="2:22" ht="11.25" x14ac:dyDescent="0.2">
      <c r="B30" s="5" t="s">
        <v>34</v>
      </c>
      <c r="D30" s="2">
        <f>D32</f>
        <v>200</v>
      </c>
      <c r="E30" s="2">
        <v>1</v>
      </c>
      <c r="F30" s="2">
        <f>E30*D30</f>
        <v>200</v>
      </c>
      <c r="H30" s="15" t="s">
        <v>91</v>
      </c>
      <c r="J30" s="3">
        <f>J11</f>
        <v>5875.454545454545</v>
      </c>
      <c r="L30" s="4" t="s">
        <v>20</v>
      </c>
      <c r="M30" s="3">
        <f>J49</f>
        <v>39.169696969696965</v>
      </c>
      <c r="O30" s="13" t="s">
        <v>114</v>
      </c>
      <c r="P30" s="69"/>
      <c r="Q30" s="57"/>
      <c r="R30" s="66">
        <f>M4</f>
        <v>608.44410000000005</v>
      </c>
    </row>
    <row r="31" spans="2:22" ht="12" thickBot="1" x14ac:dyDescent="0.25">
      <c r="H31" s="4" t="s">
        <v>122</v>
      </c>
      <c r="I31" s="90">
        <v>0.08</v>
      </c>
      <c r="J31" s="54">
        <f>J30*I31</f>
        <v>470.0363636363636</v>
      </c>
      <c r="L31" s="4" t="s">
        <v>21</v>
      </c>
      <c r="M31" s="3">
        <f>M30</f>
        <v>39.169696969696965</v>
      </c>
      <c r="O31" s="13" t="s">
        <v>99</v>
      </c>
      <c r="P31" s="69"/>
      <c r="Q31" s="57"/>
      <c r="R31" s="72"/>
    </row>
    <row r="32" spans="2:22" ht="11.25" x14ac:dyDescent="0.2">
      <c r="B32" s="5" t="s">
        <v>33</v>
      </c>
      <c r="C32" s="2">
        <f>D15</f>
        <v>6000</v>
      </c>
      <c r="D32" s="2">
        <f>C32/C33</f>
        <v>200</v>
      </c>
      <c r="E32" s="2">
        <v>2</v>
      </c>
      <c r="F32" s="2">
        <f>D32*E32</f>
        <v>400</v>
      </c>
      <c r="J32" s="4"/>
      <c r="O32" s="57"/>
      <c r="P32" s="69"/>
      <c r="Q32" s="57"/>
      <c r="R32" s="67"/>
    </row>
    <row r="33" spans="2:18" ht="11.25" x14ac:dyDescent="0.2">
      <c r="C33" s="2">
        <f>D7</f>
        <v>30</v>
      </c>
      <c r="H33" s="15" t="s">
        <v>88</v>
      </c>
      <c r="J33" s="3">
        <f>J30</f>
        <v>5875.454545454545</v>
      </c>
      <c r="L33" s="4" t="s">
        <v>22</v>
      </c>
      <c r="M33" s="3">
        <f>J50</f>
        <v>133.17696969696968</v>
      </c>
      <c r="O33" s="13" t="s">
        <v>115</v>
      </c>
      <c r="P33" s="69"/>
      <c r="Q33" s="57"/>
      <c r="R33" s="72"/>
    </row>
    <row r="34" spans="2:18" ht="11.25" x14ac:dyDescent="0.2">
      <c r="B34" s="5" t="s">
        <v>34</v>
      </c>
      <c r="D34" s="2">
        <f>D32</f>
        <v>200</v>
      </c>
      <c r="E34" s="2">
        <v>2</v>
      </c>
      <c r="F34" s="2">
        <f>E34*D34</f>
        <v>400</v>
      </c>
      <c r="H34" s="4" t="s">
        <v>123</v>
      </c>
      <c r="L34" s="4" t="s">
        <v>21</v>
      </c>
      <c r="M34" s="3">
        <f>M33</f>
        <v>133.17696969696968</v>
      </c>
      <c r="O34" s="13" t="s">
        <v>116</v>
      </c>
      <c r="P34" s="70">
        <f>J35</f>
        <v>1175.090909090909</v>
      </c>
      <c r="Q34" s="57"/>
      <c r="R34" s="66">
        <f>P34</f>
        <v>1175.090909090909</v>
      </c>
    </row>
    <row r="35" spans="2:18" ht="13.5" thickBot="1" x14ac:dyDescent="0.25">
      <c r="B35" s="60" t="s">
        <v>36</v>
      </c>
      <c r="C35" s="62"/>
      <c r="D35" s="62"/>
      <c r="E35" s="62"/>
      <c r="F35" s="73">
        <f>SUM(F28:F34)</f>
        <v>1081.8181818181818</v>
      </c>
      <c r="H35" s="4" t="s">
        <v>89</v>
      </c>
      <c r="I35" s="90">
        <f>V22</f>
        <v>0.2</v>
      </c>
      <c r="J35" s="3">
        <f>$J$30*I35</f>
        <v>1175.090909090909</v>
      </c>
      <c r="O35" s="13" t="s">
        <v>117</v>
      </c>
      <c r="P35" s="70">
        <f t="shared" ref="P35:P36" si="3">J36</f>
        <v>176.26363636363635</v>
      </c>
      <c r="Q35" s="57"/>
      <c r="R35" s="66">
        <f t="shared" ref="R35:R37" si="4">P35</f>
        <v>176.26363636363635</v>
      </c>
    </row>
    <row r="36" spans="2:18" ht="11.25" x14ac:dyDescent="0.2">
      <c r="H36" s="4" t="s">
        <v>90</v>
      </c>
      <c r="I36" s="90">
        <f>V23</f>
        <v>0.03</v>
      </c>
      <c r="J36" s="3">
        <f t="shared" ref="J36:J37" si="5">$J$30*I36</f>
        <v>176.26363636363635</v>
      </c>
      <c r="O36" s="13" t="s">
        <v>118</v>
      </c>
      <c r="P36" s="70">
        <f t="shared" si="3"/>
        <v>246.76909090909092</v>
      </c>
      <c r="Q36" s="57"/>
      <c r="R36" s="66">
        <f t="shared" si="4"/>
        <v>246.76909090909092</v>
      </c>
    </row>
    <row r="37" spans="2:18" ht="11.25" x14ac:dyDescent="0.2">
      <c r="H37" s="4" t="s">
        <v>59</v>
      </c>
      <c r="I37" s="90">
        <f>SUM(V24:V26)</f>
        <v>4.2000000000000003E-2</v>
      </c>
      <c r="J37" s="3">
        <f t="shared" si="5"/>
        <v>246.76909090909092</v>
      </c>
      <c r="O37" s="52" t="s">
        <v>119</v>
      </c>
      <c r="P37" s="71">
        <f>SUM(P34:P36)</f>
        <v>1598.1236363636363</v>
      </c>
      <c r="Q37" s="57"/>
      <c r="R37" s="66">
        <f t="shared" si="4"/>
        <v>1598.1236363636363</v>
      </c>
    </row>
    <row r="38" spans="2:18" ht="11.25" thickBot="1" x14ac:dyDescent="0.2">
      <c r="H38" s="21" t="s">
        <v>24</v>
      </c>
      <c r="I38" s="91">
        <f>SUM(I35:I37)</f>
        <v>0.27200000000000002</v>
      </c>
      <c r="J38" s="56">
        <f>SUM(J35:J37)</f>
        <v>1598.1236363636363</v>
      </c>
    </row>
    <row r="39" spans="2:18" x14ac:dyDescent="0.15">
      <c r="J39" s="4"/>
    </row>
    <row r="41" spans="2:18" x14ac:dyDescent="0.15">
      <c r="H41" s="15" t="s">
        <v>95</v>
      </c>
      <c r="I41" s="93"/>
      <c r="J41" s="16">
        <f>J47</f>
        <v>5875.454545454545</v>
      </c>
    </row>
    <row r="42" spans="2:18" x14ac:dyDescent="0.15">
      <c r="H42" s="4" t="s">
        <v>93</v>
      </c>
      <c r="J42" s="3">
        <f>J41/9</f>
        <v>652.82828282828279</v>
      </c>
    </row>
    <row r="43" spans="2:18" x14ac:dyDescent="0.15">
      <c r="H43" s="4" t="s">
        <v>124</v>
      </c>
      <c r="I43" s="90">
        <f>I31</f>
        <v>0.08</v>
      </c>
      <c r="J43" s="3">
        <f>J42*I43</f>
        <v>52.226262626262624</v>
      </c>
    </row>
    <row r="44" spans="2:18" x14ac:dyDescent="0.15">
      <c r="H44" s="4" t="s">
        <v>125</v>
      </c>
      <c r="I44" s="90">
        <f>I38</f>
        <v>0.27200000000000002</v>
      </c>
      <c r="J44" s="3">
        <f>J42*I44</f>
        <v>177.56929292929294</v>
      </c>
    </row>
    <row r="46" spans="2:18" x14ac:dyDescent="0.15">
      <c r="J46" s="4"/>
    </row>
    <row r="47" spans="2:18" x14ac:dyDescent="0.15">
      <c r="H47" s="15" t="s">
        <v>94</v>
      </c>
      <c r="I47" s="93"/>
      <c r="J47" s="16">
        <f>J22</f>
        <v>5875.454545454545</v>
      </c>
    </row>
    <row r="48" spans="2:18" x14ac:dyDescent="0.15">
      <c r="H48" s="4" t="s">
        <v>92</v>
      </c>
      <c r="J48" s="3">
        <f>J47/12</f>
        <v>489.62121212121207</v>
      </c>
    </row>
    <row r="49" spans="8:10" s="4" customFormat="1" x14ac:dyDescent="0.15">
      <c r="H49" s="4" t="s">
        <v>124</v>
      </c>
      <c r="I49" s="90">
        <f>I31</f>
        <v>0.08</v>
      </c>
      <c r="J49" s="3">
        <f>J48*I49</f>
        <v>39.169696969696965</v>
      </c>
    </row>
    <row r="50" spans="8:10" s="4" customFormat="1" x14ac:dyDescent="0.15">
      <c r="H50" s="4" t="s">
        <v>125</v>
      </c>
      <c r="I50" s="90">
        <f>I38</f>
        <v>0.27200000000000002</v>
      </c>
      <c r="J50" s="3">
        <f>J48*I50</f>
        <v>133.17696969696968</v>
      </c>
    </row>
  </sheetData>
  <mergeCells count="1">
    <mergeCell ref="P3:P4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I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0"/>
  <sheetViews>
    <sheetView topLeftCell="G6" zoomScaleNormal="100" workbookViewId="0">
      <selection activeCell="J17" sqref="J17"/>
    </sheetView>
  </sheetViews>
  <sheetFormatPr defaultRowHeight="10.5" x14ac:dyDescent="0.15"/>
  <cols>
    <col min="1" max="1" width="3.140625" style="4" customWidth="1"/>
    <col min="2" max="2" width="22.140625" style="5" customWidth="1"/>
    <col min="3" max="3" width="16.5703125" style="2" bestFit="1" customWidth="1"/>
    <col min="4" max="4" width="8.42578125" style="2" bestFit="1" customWidth="1"/>
    <col min="5" max="5" width="11.5703125" style="2" bestFit="1" customWidth="1"/>
    <col min="6" max="6" width="9" style="2" customWidth="1"/>
    <col min="7" max="7" width="9.140625" style="3"/>
    <col min="8" max="8" width="17.28515625" style="4" bestFit="1" customWidth="1"/>
    <col min="9" max="9" width="6.5703125" style="4" bestFit="1" customWidth="1"/>
    <col min="10" max="10" width="9.5703125" style="3" customWidth="1"/>
    <col min="11" max="11" width="4.28515625" style="4" customWidth="1"/>
    <col min="12" max="12" width="25.5703125" style="4" bestFit="1" customWidth="1"/>
    <col min="13" max="13" width="9.140625" style="3" customWidth="1"/>
    <col min="14" max="14" width="3.7109375" style="4" customWidth="1"/>
    <col min="15" max="15" width="17.5703125" style="4" bestFit="1" customWidth="1"/>
    <col min="16" max="16" width="9.28515625" style="5" bestFit="1" customWidth="1"/>
    <col min="17" max="17" width="2.42578125" style="4" customWidth="1"/>
    <col min="18" max="18" width="8.42578125" style="5" bestFit="1" customWidth="1"/>
    <col min="19" max="19" width="4.85546875" style="4" customWidth="1"/>
    <col min="20" max="20" width="27.7109375" style="4" customWidth="1"/>
    <col min="21" max="21" width="11.7109375" style="4" customWidth="1"/>
    <col min="22" max="22" width="37.5703125" style="4" customWidth="1"/>
    <col min="23" max="23" width="25.28515625" style="4" bestFit="1" customWidth="1"/>
    <col min="24" max="24" width="63.7109375" style="4" customWidth="1"/>
    <col min="25" max="25" width="15.140625" style="4" bestFit="1" customWidth="1"/>
    <col min="26" max="16384" width="9.140625" style="4"/>
  </cols>
  <sheetData>
    <row r="1" spans="2:22" ht="12.75" x14ac:dyDescent="0.2">
      <c r="B1" s="81" t="s">
        <v>127</v>
      </c>
      <c r="C1" s="59"/>
      <c r="D1" s="4"/>
      <c r="E1" s="59"/>
      <c r="F1" s="59"/>
      <c r="H1" s="15" t="s">
        <v>51</v>
      </c>
    </row>
    <row r="2" spans="2:22" ht="11.25" thickBot="1" x14ac:dyDescent="0.2">
      <c r="B2" s="5" t="s">
        <v>23</v>
      </c>
      <c r="D2" s="4"/>
      <c r="F2" s="2">
        <v>3000</v>
      </c>
      <c r="H2" s="4" t="s">
        <v>37</v>
      </c>
      <c r="J2" s="3">
        <f>F4</f>
        <v>3187.4</v>
      </c>
      <c r="L2" s="6" t="s">
        <v>0</v>
      </c>
      <c r="M2" s="7" t="s">
        <v>1</v>
      </c>
      <c r="O2" s="8" t="s">
        <v>96</v>
      </c>
      <c r="P2" s="65"/>
      <c r="T2" s="10" t="s">
        <v>52</v>
      </c>
      <c r="U2" s="10" t="s">
        <v>63</v>
      </c>
    </row>
    <row r="3" spans="2:22" x14ac:dyDescent="0.15">
      <c r="B3" s="5" t="s">
        <v>26</v>
      </c>
      <c r="D3" s="4"/>
      <c r="F3" s="2">
        <v>187.4</v>
      </c>
      <c r="H3" s="4" t="s">
        <v>43</v>
      </c>
      <c r="J3" s="3">
        <f>F20</f>
        <v>869.29090909090905</v>
      </c>
      <c r="L3" s="4" t="s">
        <v>2</v>
      </c>
      <c r="M3" s="3">
        <f>J11</f>
        <v>3628.8066060606066</v>
      </c>
      <c r="O3" s="8"/>
      <c r="P3" s="76"/>
      <c r="T3" s="10" t="s">
        <v>64</v>
      </c>
      <c r="U3" s="11">
        <v>0.08</v>
      </c>
    </row>
    <row r="4" spans="2:22" ht="13.5" thickBot="1" x14ac:dyDescent="0.25">
      <c r="B4" s="60" t="s">
        <v>24</v>
      </c>
      <c r="C4" s="61"/>
      <c r="D4" s="61"/>
      <c r="E4" s="61"/>
      <c r="F4" s="73">
        <f>SUM(F2:F3)</f>
        <v>3187.4</v>
      </c>
      <c r="H4" s="4" t="s">
        <v>44</v>
      </c>
      <c r="J4" s="3">
        <f>F25</f>
        <v>69.543272727272722</v>
      </c>
      <c r="L4" s="4" t="s">
        <v>3</v>
      </c>
      <c r="M4" s="3">
        <f>J13</f>
        <v>399.16872666666671</v>
      </c>
      <c r="O4" s="8" t="s">
        <v>97</v>
      </c>
      <c r="P4" s="76"/>
      <c r="T4" s="10" t="s">
        <v>65</v>
      </c>
      <c r="U4" s="11">
        <v>0.09</v>
      </c>
    </row>
    <row r="5" spans="2:22" x14ac:dyDescent="0.15">
      <c r="L5" s="4" t="s">
        <v>4</v>
      </c>
      <c r="O5" s="13" t="s">
        <v>98</v>
      </c>
      <c r="P5" s="66">
        <f>M3</f>
        <v>3628.8066060606066</v>
      </c>
      <c r="T5" s="10" t="s">
        <v>66</v>
      </c>
      <c r="U5" s="11">
        <v>0.11</v>
      </c>
      <c r="V5" s="14">
        <v>5531.31</v>
      </c>
    </row>
    <row r="6" spans="2:22" x14ac:dyDescent="0.15">
      <c r="B6" s="58" t="s">
        <v>25</v>
      </c>
      <c r="C6" s="59"/>
      <c r="D6" s="59">
        <f>F4</f>
        <v>3187.4</v>
      </c>
      <c r="E6" s="63">
        <f>D6/D7</f>
        <v>106.24666666666667</v>
      </c>
      <c r="H6" s="15" t="s">
        <v>38</v>
      </c>
      <c r="L6" s="4" t="s">
        <v>5</v>
      </c>
      <c r="M6" s="3">
        <f>J19</f>
        <v>71.034340954545485</v>
      </c>
      <c r="O6" s="13" t="s">
        <v>99</v>
      </c>
      <c r="P6" s="67"/>
    </row>
    <row r="7" spans="2:22" ht="11.25" thickBot="1" x14ac:dyDescent="0.2">
      <c r="B7" s="64"/>
      <c r="C7" s="61"/>
      <c r="D7" s="61">
        <v>30</v>
      </c>
      <c r="E7" s="61"/>
      <c r="H7" s="4" t="s">
        <v>46</v>
      </c>
      <c r="J7" s="3">
        <f>F28</f>
        <v>72.440909090909088</v>
      </c>
      <c r="L7" s="15" t="s">
        <v>6</v>
      </c>
      <c r="M7" s="16">
        <f>M3-M4+M5-M6</f>
        <v>3158.6035384393945</v>
      </c>
      <c r="O7" s="13" t="s">
        <v>43</v>
      </c>
      <c r="P7" s="66">
        <f>J3</f>
        <v>869.29090909090905</v>
      </c>
    </row>
    <row r="8" spans="2:22" ht="11.25" thickBot="1" x14ac:dyDescent="0.2">
      <c r="H8" s="4" t="s">
        <v>47</v>
      </c>
      <c r="J8" s="3">
        <f>F32</f>
        <v>106.24666666666667</v>
      </c>
      <c r="O8" s="13" t="s">
        <v>100</v>
      </c>
      <c r="P8" s="66">
        <f>J4</f>
        <v>69.543272727272722</v>
      </c>
    </row>
    <row r="9" spans="2:22" x14ac:dyDescent="0.15">
      <c r="B9" s="58" t="s">
        <v>120</v>
      </c>
      <c r="C9" s="59"/>
      <c r="D9" s="59" t="s">
        <v>29</v>
      </c>
      <c r="E9" s="59">
        <f>E10+E11</f>
        <v>30</v>
      </c>
      <c r="H9" s="4" t="s">
        <v>48</v>
      </c>
      <c r="J9" s="3">
        <f>F30+F34</f>
        <v>318.74</v>
      </c>
      <c r="L9" s="15" t="s">
        <v>7</v>
      </c>
      <c r="M9" s="3">
        <f>J31</f>
        <v>290.3045284848485</v>
      </c>
      <c r="O9" s="9"/>
      <c r="P9" s="67"/>
      <c r="T9" s="17" t="s">
        <v>67</v>
      </c>
      <c r="U9" s="17" t="s">
        <v>68</v>
      </c>
      <c r="V9" s="18" t="s">
        <v>69</v>
      </c>
    </row>
    <row r="10" spans="2:22" ht="11.25" thickBot="1" x14ac:dyDescent="0.2">
      <c r="B10" s="5" t="s">
        <v>28</v>
      </c>
      <c r="D10" s="2">
        <v>0.5</v>
      </c>
      <c r="E10" s="74">
        <v>0</v>
      </c>
      <c r="L10" s="4" t="s">
        <v>8</v>
      </c>
      <c r="M10" s="3">
        <f>M9</f>
        <v>290.3045284848485</v>
      </c>
      <c r="O10" s="9"/>
      <c r="P10" s="65"/>
      <c r="T10" s="19"/>
      <c r="U10" s="19"/>
      <c r="V10" s="20" t="s">
        <v>70</v>
      </c>
    </row>
    <row r="11" spans="2:22" ht="15.75" thickBot="1" x14ac:dyDescent="0.3">
      <c r="B11" s="5" t="s">
        <v>28</v>
      </c>
      <c r="D11" s="2">
        <v>1</v>
      </c>
      <c r="E11" s="74">
        <v>30</v>
      </c>
      <c r="H11" s="21" t="s">
        <v>49</v>
      </c>
      <c r="I11" s="21"/>
      <c r="J11" s="75">
        <f>SUM(J2:J4)-SUM(J7:J9)</f>
        <v>3628.8066060606066</v>
      </c>
      <c r="O11" s="8" t="s">
        <v>101</v>
      </c>
      <c r="P11" s="65"/>
      <c r="T11" s="19" t="s">
        <v>71</v>
      </c>
      <c r="U11" s="23" t="s">
        <v>72</v>
      </c>
      <c r="V11" s="24" t="s">
        <v>72</v>
      </c>
    </row>
    <row r="12" spans="2:22" ht="11.25" thickBot="1" x14ac:dyDescent="0.2">
      <c r="H12" s="4" t="s">
        <v>63</v>
      </c>
      <c r="I12" s="25">
        <v>0.11</v>
      </c>
      <c r="L12" s="15" t="s">
        <v>9</v>
      </c>
      <c r="M12" s="3">
        <f>J38</f>
        <v>987.03539684848511</v>
      </c>
      <c r="O12" s="13" t="s">
        <v>102</v>
      </c>
      <c r="P12" s="66">
        <f>J8+J7</f>
        <v>178.68757575757576</v>
      </c>
      <c r="T12" s="19" t="s">
        <v>73</v>
      </c>
      <c r="U12" s="23">
        <v>7.5</v>
      </c>
      <c r="V12" s="24">
        <v>142.80000000000001</v>
      </c>
    </row>
    <row r="13" spans="2:22" ht="11.25" thickBot="1" x14ac:dyDescent="0.2">
      <c r="B13" s="1"/>
      <c r="C13" s="5"/>
      <c r="D13" s="5"/>
      <c r="E13" s="5"/>
      <c r="F13" s="5"/>
      <c r="H13" s="4" t="s">
        <v>87</v>
      </c>
      <c r="J13" s="3">
        <f>J11*I12</f>
        <v>399.16872666666671</v>
      </c>
      <c r="L13" s="4" t="s">
        <v>10</v>
      </c>
      <c r="M13" s="3">
        <f>M12</f>
        <v>987.03539684848511</v>
      </c>
      <c r="O13" s="13" t="s">
        <v>103</v>
      </c>
      <c r="P13" s="66">
        <f>J9</f>
        <v>318.74</v>
      </c>
      <c r="T13" s="19" t="s">
        <v>74</v>
      </c>
      <c r="U13" s="23">
        <v>15</v>
      </c>
      <c r="V13" s="24">
        <v>354.8</v>
      </c>
    </row>
    <row r="14" spans="2:22" ht="11.25" thickBot="1" x14ac:dyDescent="0.2">
      <c r="B14" s="1" t="s">
        <v>27</v>
      </c>
      <c r="H14" s="4" t="s">
        <v>81</v>
      </c>
      <c r="I14" s="26">
        <v>2</v>
      </c>
      <c r="J14" s="3">
        <f>V19*I14</f>
        <v>379.18</v>
      </c>
      <c r="O14" s="13" t="s">
        <v>104</v>
      </c>
      <c r="P14" s="66">
        <f>J13</f>
        <v>399.16872666666671</v>
      </c>
      <c r="T14" s="19" t="s">
        <v>75</v>
      </c>
      <c r="U14" s="23">
        <v>22.5</v>
      </c>
      <c r="V14" s="24">
        <v>636.13</v>
      </c>
    </row>
    <row r="15" spans="2:22" ht="11.25" thickBot="1" x14ac:dyDescent="0.2">
      <c r="B15" s="5" t="s">
        <v>30</v>
      </c>
      <c r="D15" s="2">
        <f>D6</f>
        <v>3187.4</v>
      </c>
      <c r="E15" s="2">
        <f>D15/D16</f>
        <v>14.488181818181818</v>
      </c>
      <c r="L15" s="15" t="s">
        <v>11</v>
      </c>
      <c r="O15" s="13" t="s">
        <v>105</v>
      </c>
      <c r="P15" s="66">
        <f>J19</f>
        <v>71.034340954545485</v>
      </c>
      <c r="T15" s="27" t="s">
        <v>76</v>
      </c>
      <c r="U15" s="28">
        <v>0.27500000000000002</v>
      </c>
      <c r="V15" s="29">
        <v>869.36</v>
      </c>
    </row>
    <row r="16" spans="2:22" ht="15.75" thickBot="1" x14ac:dyDescent="0.3">
      <c r="D16" s="2">
        <v>220</v>
      </c>
      <c r="H16" s="15" t="s">
        <v>82</v>
      </c>
      <c r="I16" s="15"/>
      <c r="J16" s="75">
        <f>J11-J13-J14</f>
        <v>2850.4578793939399</v>
      </c>
      <c r="L16" s="4" t="s">
        <v>12</v>
      </c>
      <c r="M16" s="3">
        <f>J42</f>
        <v>403.20073400673408</v>
      </c>
      <c r="O16" s="13" t="s">
        <v>106</v>
      </c>
      <c r="P16" s="67"/>
    </row>
    <row r="17" spans="2:22" x14ac:dyDescent="0.15">
      <c r="B17" s="5" t="s">
        <v>31</v>
      </c>
      <c r="H17" s="4" t="s">
        <v>83</v>
      </c>
      <c r="I17" s="30">
        <v>7.4999999999999997E-2</v>
      </c>
      <c r="J17" s="3">
        <f>J16*I17</f>
        <v>213.78434095454548</v>
      </c>
      <c r="L17" s="4" t="s">
        <v>13</v>
      </c>
      <c r="M17" s="3">
        <f>M16</f>
        <v>403.20073400673408</v>
      </c>
      <c r="O17" s="9"/>
      <c r="P17" s="67"/>
      <c r="T17" s="18" t="s">
        <v>77</v>
      </c>
      <c r="U17" s="31"/>
      <c r="V17" s="32" t="s">
        <v>78</v>
      </c>
    </row>
    <row r="18" spans="2:22" ht="11.25" thickBot="1" x14ac:dyDescent="0.2">
      <c r="B18" s="5" t="str">
        <f>B10</f>
        <v>Fator de Acresc.</v>
      </c>
      <c r="C18" s="2">
        <f>E15</f>
        <v>14.488181818181818</v>
      </c>
      <c r="D18" s="2">
        <f>1+D10</f>
        <v>1.5</v>
      </c>
      <c r="E18" s="2">
        <f>E10</f>
        <v>0</v>
      </c>
      <c r="F18" s="2">
        <f>C18*D18*E18</f>
        <v>0</v>
      </c>
      <c r="H18" s="4" t="s">
        <v>84</v>
      </c>
      <c r="J18" s="3">
        <v>142.75</v>
      </c>
      <c r="O18" s="33" t="s">
        <v>107</v>
      </c>
      <c r="P18" s="65"/>
      <c r="T18" s="20"/>
      <c r="U18" s="34"/>
      <c r="V18" s="23" t="s">
        <v>79</v>
      </c>
    </row>
    <row r="19" spans="2:22" ht="21.75" thickBot="1" x14ac:dyDescent="0.3">
      <c r="B19" s="5" t="str">
        <f>B11</f>
        <v>Fator de Acresc.</v>
      </c>
      <c r="C19" s="2">
        <f>E15</f>
        <v>14.488181818181818</v>
      </c>
      <c r="D19" s="2">
        <f>1+D11</f>
        <v>2</v>
      </c>
      <c r="E19" s="2">
        <f>E11</f>
        <v>30</v>
      </c>
      <c r="F19" s="2">
        <f>C19*D19*E19</f>
        <v>869.29090909090905</v>
      </c>
      <c r="H19" s="21" t="s">
        <v>85</v>
      </c>
      <c r="I19" s="21"/>
      <c r="J19" s="75">
        <f>J17-J18</f>
        <v>71.034340954545485</v>
      </c>
      <c r="L19" s="4" t="s">
        <v>14</v>
      </c>
      <c r="M19" s="3">
        <f>J43</f>
        <v>32.256058720538725</v>
      </c>
      <c r="O19" s="13" t="s">
        <v>108</v>
      </c>
      <c r="P19" s="66">
        <f>J48</f>
        <v>302.40055050505055</v>
      </c>
      <c r="T19" s="24" t="s">
        <v>80</v>
      </c>
      <c r="U19" s="35"/>
      <c r="V19" s="23">
        <v>189.59</v>
      </c>
    </row>
    <row r="20" spans="2:22" ht="13.5" thickBot="1" x14ac:dyDescent="0.25">
      <c r="B20" s="1" t="s">
        <v>24</v>
      </c>
      <c r="C20" s="12"/>
      <c r="D20" s="12"/>
      <c r="E20" s="12"/>
      <c r="F20" s="73">
        <f>SUM(F18:F19)</f>
        <v>869.29090909090905</v>
      </c>
      <c r="L20" s="4" t="s">
        <v>15</v>
      </c>
      <c r="M20" s="3">
        <f>M19</f>
        <v>32.256058720538725</v>
      </c>
      <c r="O20" s="13" t="s">
        <v>109</v>
      </c>
      <c r="P20" s="66">
        <f>J42</f>
        <v>403.20073400673408</v>
      </c>
    </row>
    <row r="21" spans="2:22" ht="11.25" thickBot="1" x14ac:dyDescent="0.2">
      <c r="O21" s="13"/>
      <c r="P21" s="67"/>
      <c r="T21" s="36" t="s">
        <v>52</v>
      </c>
      <c r="U21" s="37" t="s">
        <v>53</v>
      </c>
      <c r="V21" s="37" t="s">
        <v>54</v>
      </c>
    </row>
    <row r="22" spans="2:22" ht="11.25" thickBot="1" x14ac:dyDescent="0.2">
      <c r="B22" s="5" t="s">
        <v>40</v>
      </c>
      <c r="C22" s="2" t="s">
        <v>41</v>
      </c>
      <c r="D22" s="2">
        <f>F20</f>
        <v>869.29090909090905</v>
      </c>
      <c r="E22" s="12">
        <f>D22/D23</f>
        <v>34.771636363636361</v>
      </c>
      <c r="H22" s="4" t="str">
        <f>H11</f>
        <v>Base INSS</v>
      </c>
      <c r="J22" s="3">
        <f t="shared" ref="J22" si="0">J11</f>
        <v>3628.8066060606066</v>
      </c>
      <c r="L22" s="4" t="s">
        <v>16</v>
      </c>
      <c r="M22" s="3">
        <f>J44</f>
        <v>109.67059964983167</v>
      </c>
      <c r="O22" s="13" t="s">
        <v>110</v>
      </c>
      <c r="P22" s="66">
        <f>J49</f>
        <v>24.192044040404046</v>
      </c>
      <c r="T22" s="38" t="s">
        <v>55</v>
      </c>
      <c r="U22" s="39" t="s">
        <v>56</v>
      </c>
      <c r="V22" s="40">
        <v>0.2</v>
      </c>
    </row>
    <row r="23" spans="2:22" ht="11.25" thickBot="1" x14ac:dyDescent="0.2">
      <c r="C23" s="2" t="s">
        <v>42</v>
      </c>
      <c r="D23" s="2">
        <v>25</v>
      </c>
      <c r="H23" s="4" t="str">
        <f>H13</f>
        <v>INSS a recolher</v>
      </c>
      <c r="J23" s="3">
        <f t="shared" ref="J23" si="1">J13</f>
        <v>399.16872666666671</v>
      </c>
      <c r="L23" s="4" t="s">
        <v>15</v>
      </c>
      <c r="M23" s="3">
        <f>M22</f>
        <v>109.67059964983167</v>
      </c>
      <c r="O23" s="13" t="s">
        <v>111</v>
      </c>
      <c r="P23" s="66">
        <f>J50</f>
        <v>82.252949737373754</v>
      </c>
      <c r="T23" s="41" t="s">
        <v>57</v>
      </c>
      <c r="U23" s="42" t="s">
        <v>58</v>
      </c>
      <c r="V23" s="43">
        <v>0.03</v>
      </c>
    </row>
    <row r="24" spans="2:22" x14ac:dyDescent="0.15">
      <c r="H24" s="4" t="str">
        <f>H19</f>
        <v xml:space="preserve"> IRPF a pagar</v>
      </c>
      <c r="J24" s="3">
        <f t="shared" ref="J24" si="2">J19</f>
        <v>71.034340954545485</v>
      </c>
      <c r="O24" s="13"/>
      <c r="P24" s="67"/>
      <c r="T24" s="44" t="s">
        <v>59</v>
      </c>
      <c r="U24" s="45" t="s">
        <v>60</v>
      </c>
      <c r="V24" s="46">
        <v>1.4999999999999999E-2</v>
      </c>
    </row>
    <row r="25" spans="2:22" ht="15.75" thickBot="1" x14ac:dyDescent="0.3">
      <c r="B25" s="60" t="s">
        <v>50</v>
      </c>
      <c r="C25" s="61" t="s">
        <v>45</v>
      </c>
      <c r="D25" s="79">
        <v>2</v>
      </c>
      <c r="E25" s="61">
        <f>E22</f>
        <v>34.771636363636361</v>
      </c>
      <c r="F25" s="73">
        <f>D25*E25</f>
        <v>69.543272727272722</v>
      </c>
      <c r="H25" s="22" t="s">
        <v>86</v>
      </c>
      <c r="I25" s="22"/>
      <c r="J25" s="75">
        <f>J22-J23-J24</f>
        <v>3158.6035384393945</v>
      </c>
      <c r="O25" s="13" t="s">
        <v>112</v>
      </c>
      <c r="P25" s="66">
        <f>J43</f>
        <v>32.256058720538725</v>
      </c>
      <c r="T25" s="47"/>
      <c r="U25" s="48" t="s">
        <v>61</v>
      </c>
      <c r="V25" s="49">
        <v>2E-3</v>
      </c>
    </row>
    <row r="26" spans="2:22" ht="11.25" thickBot="1" x14ac:dyDescent="0.2">
      <c r="L26" s="15" t="s">
        <v>17</v>
      </c>
      <c r="O26" s="13" t="s">
        <v>113</v>
      </c>
      <c r="P26" s="66">
        <f>J44</f>
        <v>109.67059964983167</v>
      </c>
      <c r="T26" s="38"/>
      <c r="U26" s="50" t="s">
        <v>62</v>
      </c>
      <c r="V26" s="51">
        <v>2.5000000000000001E-2</v>
      </c>
    </row>
    <row r="27" spans="2:22" x14ac:dyDescent="0.15">
      <c r="B27" s="58" t="s">
        <v>121</v>
      </c>
      <c r="C27" s="59"/>
      <c r="D27" s="59" t="s">
        <v>35</v>
      </c>
      <c r="E27" s="59" t="s">
        <v>39</v>
      </c>
      <c r="F27" s="59"/>
      <c r="L27" s="4" t="s">
        <v>18</v>
      </c>
      <c r="M27" s="3">
        <f>J48</f>
        <v>302.40055050505055</v>
      </c>
      <c r="O27" s="52"/>
      <c r="P27" s="68"/>
      <c r="V27" s="53">
        <f>SUM(V24:V26)</f>
        <v>4.2000000000000003E-2</v>
      </c>
    </row>
    <row r="28" spans="2:22" x14ac:dyDescent="0.15">
      <c r="B28" s="5" t="s">
        <v>32</v>
      </c>
      <c r="C28" s="2">
        <f>D6</f>
        <v>3187.4</v>
      </c>
      <c r="D28" s="2">
        <f>C28/C29</f>
        <v>14.488181818181818</v>
      </c>
      <c r="E28" s="74">
        <v>5</v>
      </c>
      <c r="F28" s="2">
        <f>D28*E28</f>
        <v>72.440909090909088</v>
      </c>
      <c r="J28" s="4"/>
      <c r="L28" s="4" t="s">
        <v>19</v>
      </c>
      <c r="M28" s="3">
        <f>M27</f>
        <v>302.40055050505055</v>
      </c>
    </row>
    <row r="29" spans="2:22" ht="11.25" x14ac:dyDescent="0.2">
      <c r="C29" s="2">
        <v>220</v>
      </c>
      <c r="O29" s="8" t="s">
        <v>104</v>
      </c>
      <c r="P29" s="69"/>
      <c r="Q29" s="57"/>
      <c r="R29" s="69"/>
    </row>
    <row r="30" spans="2:22" ht="11.25" x14ac:dyDescent="0.2">
      <c r="B30" s="5" t="s">
        <v>34</v>
      </c>
      <c r="D30" s="2">
        <f>D32</f>
        <v>106.24666666666667</v>
      </c>
      <c r="E30" s="2">
        <v>1</v>
      </c>
      <c r="F30" s="2">
        <f>E30*D30</f>
        <v>106.24666666666667</v>
      </c>
      <c r="H30" s="15" t="s">
        <v>91</v>
      </c>
      <c r="J30" s="3">
        <f>J11</f>
        <v>3628.8066060606066</v>
      </c>
      <c r="L30" s="4" t="s">
        <v>20</v>
      </c>
      <c r="M30" s="3">
        <f>J49</f>
        <v>24.192044040404046</v>
      </c>
      <c r="O30" s="13" t="s">
        <v>114</v>
      </c>
      <c r="P30" s="69"/>
      <c r="Q30" s="57"/>
      <c r="R30" s="66">
        <f>M4</f>
        <v>399.16872666666671</v>
      </c>
    </row>
    <row r="31" spans="2:22" ht="12" thickBot="1" x14ac:dyDescent="0.25">
      <c r="H31" s="4" t="s">
        <v>122</v>
      </c>
      <c r="I31" s="25">
        <v>0.08</v>
      </c>
      <c r="J31" s="54">
        <f>J30*I31</f>
        <v>290.3045284848485</v>
      </c>
      <c r="L31" s="4" t="s">
        <v>21</v>
      </c>
      <c r="M31" s="3">
        <f>M30</f>
        <v>24.192044040404046</v>
      </c>
      <c r="O31" s="13" t="s">
        <v>99</v>
      </c>
      <c r="P31" s="69"/>
      <c r="Q31" s="57"/>
      <c r="R31" s="72"/>
    </row>
    <row r="32" spans="2:22" ht="11.25" x14ac:dyDescent="0.2">
      <c r="B32" s="5" t="s">
        <v>33</v>
      </c>
      <c r="C32" s="2">
        <f>D15</f>
        <v>3187.4</v>
      </c>
      <c r="D32" s="2">
        <f>C32/C33</f>
        <v>106.24666666666667</v>
      </c>
      <c r="E32" s="2">
        <v>1</v>
      </c>
      <c r="F32" s="2">
        <f>D32*E32</f>
        <v>106.24666666666667</v>
      </c>
      <c r="J32" s="4"/>
      <c r="O32" s="57"/>
      <c r="P32" s="69"/>
      <c r="Q32" s="57"/>
      <c r="R32" s="67"/>
    </row>
    <row r="33" spans="2:18" ht="11.25" x14ac:dyDescent="0.2">
      <c r="C33" s="2">
        <f>D7</f>
        <v>30</v>
      </c>
      <c r="H33" s="15" t="s">
        <v>88</v>
      </c>
      <c r="J33" s="3">
        <f>J30</f>
        <v>3628.8066060606066</v>
      </c>
      <c r="L33" s="4" t="s">
        <v>22</v>
      </c>
      <c r="M33" s="3">
        <f>J50</f>
        <v>82.252949737373754</v>
      </c>
      <c r="O33" s="13" t="s">
        <v>115</v>
      </c>
      <c r="P33" s="69"/>
      <c r="Q33" s="57"/>
      <c r="R33" s="72"/>
    </row>
    <row r="34" spans="2:18" ht="11.25" x14ac:dyDescent="0.2">
      <c r="B34" s="5" t="s">
        <v>34</v>
      </c>
      <c r="D34" s="2">
        <f>D32</f>
        <v>106.24666666666667</v>
      </c>
      <c r="E34" s="2">
        <v>2</v>
      </c>
      <c r="F34" s="2">
        <f>E34*D34</f>
        <v>212.49333333333334</v>
      </c>
      <c r="H34" s="4" t="s">
        <v>123</v>
      </c>
      <c r="L34" s="4" t="s">
        <v>21</v>
      </c>
      <c r="M34" s="3">
        <f>M33</f>
        <v>82.252949737373754</v>
      </c>
      <c r="O34" s="13" t="s">
        <v>116</v>
      </c>
      <c r="P34" s="70">
        <f>J35</f>
        <v>725.7613212121214</v>
      </c>
      <c r="Q34" s="57"/>
      <c r="R34" s="66">
        <f>P34</f>
        <v>725.7613212121214</v>
      </c>
    </row>
    <row r="35" spans="2:18" ht="13.5" thickBot="1" x14ac:dyDescent="0.25">
      <c r="B35" s="60" t="s">
        <v>36</v>
      </c>
      <c r="C35" s="62"/>
      <c r="D35" s="62"/>
      <c r="E35" s="62"/>
      <c r="F35" s="73">
        <f>SUM(F28:F34)</f>
        <v>497.42757575757577</v>
      </c>
      <c r="H35" s="4" t="s">
        <v>89</v>
      </c>
      <c r="I35" s="25">
        <f>V22</f>
        <v>0.2</v>
      </c>
      <c r="J35" s="3">
        <f>$J$30*I35</f>
        <v>725.7613212121214</v>
      </c>
      <c r="O35" s="13" t="s">
        <v>117</v>
      </c>
      <c r="P35" s="70">
        <f t="shared" ref="P35:P36" si="3">J36</f>
        <v>108.8641981818182</v>
      </c>
      <c r="Q35" s="57"/>
      <c r="R35" s="66">
        <f t="shared" ref="R35:R37" si="4">P35</f>
        <v>108.8641981818182</v>
      </c>
    </row>
    <row r="36" spans="2:18" ht="11.25" x14ac:dyDescent="0.2">
      <c r="H36" s="4" t="s">
        <v>90</v>
      </c>
      <c r="I36" s="25">
        <f>V23</f>
        <v>0.03</v>
      </c>
      <c r="J36" s="3">
        <f t="shared" ref="J36:J37" si="5">$J$30*I36</f>
        <v>108.8641981818182</v>
      </c>
      <c r="O36" s="13" t="s">
        <v>118</v>
      </c>
      <c r="P36" s="70">
        <f t="shared" si="3"/>
        <v>152.40987745454549</v>
      </c>
      <c r="Q36" s="57"/>
      <c r="R36" s="66">
        <f t="shared" si="4"/>
        <v>152.40987745454549</v>
      </c>
    </row>
    <row r="37" spans="2:18" ht="11.25" x14ac:dyDescent="0.2">
      <c r="H37" s="4" t="s">
        <v>59</v>
      </c>
      <c r="I37" s="53">
        <f>SUM(V24:V26)</f>
        <v>4.2000000000000003E-2</v>
      </c>
      <c r="J37" s="3">
        <f t="shared" si="5"/>
        <v>152.40987745454549</v>
      </c>
      <c r="O37" s="52" t="s">
        <v>119</v>
      </c>
      <c r="P37" s="71">
        <f>SUM(P34:P36)</f>
        <v>987.03539684848511</v>
      </c>
      <c r="Q37" s="57"/>
      <c r="R37" s="66">
        <f t="shared" si="4"/>
        <v>987.03539684848511</v>
      </c>
    </row>
    <row r="38" spans="2:18" ht="15.75" thickBot="1" x14ac:dyDescent="0.3">
      <c r="H38" s="21" t="s">
        <v>24</v>
      </c>
      <c r="I38" s="55">
        <f>SUM(I35:I37)</f>
        <v>0.27200000000000002</v>
      </c>
      <c r="J38" s="75">
        <f>SUM(J35:J37)</f>
        <v>987.03539684848511</v>
      </c>
    </row>
    <row r="39" spans="2:18" x14ac:dyDescent="0.15">
      <c r="J39" s="4"/>
    </row>
    <row r="41" spans="2:18" x14ac:dyDescent="0.15">
      <c r="H41" s="15" t="s">
        <v>95</v>
      </c>
      <c r="I41" s="15"/>
      <c r="J41" s="16">
        <f>J47</f>
        <v>3628.8066060606066</v>
      </c>
    </row>
    <row r="42" spans="2:18" x14ac:dyDescent="0.15">
      <c r="H42" s="4" t="s">
        <v>93</v>
      </c>
      <c r="J42" s="3">
        <f>J41/9</f>
        <v>403.20073400673408</v>
      </c>
    </row>
    <row r="43" spans="2:18" x14ac:dyDescent="0.15">
      <c r="H43" s="4" t="s">
        <v>124</v>
      </c>
      <c r="I43" s="25">
        <f>I31</f>
        <v>0.08</v>
      </c>
      <c r="J43" s="3">
        <f>J42*I43</f>
        <v>32.256058720538725</v>
      </c>
    </row>
    <row r="44" spans="2:18" x14ac:dyDescent="0.15">
      <c r="H44" s="4" t="s">
        <v>125</v>
      </c>
      <c r="I44" s="25">
        <f>I38</f>
        <v>0.27200000000000002</v>
      </c>
      <c r="J44" s="3">
        <f>J42*I44</f>
        <v>109.67059964983167</v>
      </c>
    </row>
    <row r="46" spans="2:18" x14ac:dyDescent="0.15">
      <c r="J46" s="4"/>
    </row>
    <row r="47" spans="2:18" x14ac:dyDescent="0.15">
      <c r="H47" s="15" t="s">
        <v>94</v>
      </c>
      <c r="I47" s="15"/>
      <c r="J47" s="16">
        <f>J22</f>
        <v>3628.8066060606066</v>
      </c>
    </row>
    <row r="48" spans="2:18" x14ac:dyDescent="0.15">
      <c r="H48" s="4" t="s">
        <v>92</v>
      </c>
      <c r="J48" s="3">
        <f>J47/12</f>
        <v>302.40055050505055</v>
      </c>
    </row>
    <row r="49" spans="8:10" s="4" customFormat="1" x14ac:dyDescent="0.15">
      <c r="H49" s="4" t="s">
        <v>124</v>
      </c>
      <c r="I49" s="25">
        <f>I31</f>
        <v>0.08</v>
      </c>
      <c r="J49" s="3">
        <f>J48*I49</f>
        <v>24.192044040404046</v>
      </c>
    </row>
    <row r="50" spans="8:10" s="4" customFormat="1" x14ac:dyDescent="0.15">
      <c r="H50" s="4" t="s">
        <v>125</v>
      </c>
      <c r="I50" s="25">
        <f>I38</f>
        <v>0.27200000000000002</v>
      </c>
      <c r="J50" s="3">
        <f>J48*I50</f>
        <v>82.252949737373754</v>
      </c>
    </row>
  </sheetData>
  <mergeCells count="1">
    <mergeCell ref="P3:P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0"/>
  <sheetViews>
    <sheetView workbookViewId="0">
      <selection activeCell="V3" sqref="V3"/>
    </sheetView>
  </sheetViews>
  <sheetFormatPr defaultRowHeight="10.5" x14ac:dyDescent="0.15"/>
  <cols>
    <col min="1" max="1" width="3.140625" style="4" customWidth="1"/>
    <col min="2" max="2" width="22.140625" style="5" customWidth="1"/>
    <col min="3" max="3" width="16.5703125" style="2" bestFit="1" customWidth="1"/>
    <col min="4" max="4" width="8.42578125" style="2" bestFit="1" customWidth="1"/>
    <col min="5" max="5" width="11.5703125" style="2" bestFit="1" customWidth="1"/>
    <col min="6" max="6" width="9" style="2" customWidth="1"/>
    <col min="7" max="7" width="9.140625" style="77"/>
    <col min="8" max="8" width="17.28515625" style="4" bestFit="1" customWidth="1"/>
    <col min="9" max="9" width="6.5703125" style="4" bestFit="1" customWidth="1"/>
    <col min="10" max="10" width="9.5703125" style="3" customWidth="1"/>
    <col min="11" max="11" width="4.28515625" style="4" customWidth="1"/>
    <col min="12" max="12" width="25.5703125" style="4" bestFit="1" customWidth="1"/>
    <col min="13" max="13" width="9.140625" style="3" customWidth="1"/>
    <col min="14" max="14" width="3.7109375" style="4" customWidth="1"/>
    <col min="15" max="15" width="17.5703125" style="4" bestFit="1" customWidth="1"/>
    <col min="16" max="16" width="9.28515625" style="5" bestFit="1" customWidth="1"/>
    <col min="17" max="17" width="2.42578125" style="4" customWidth="1"/>
    <col min="18" max="18" width="8.42578125" style="5" bestFit="1" customWidth="1"/>
    <col min="19" max="19" width="4.85546875" style="4" customWidth="1"/>
    <col min="20" max="20" width="27.7109375" style="4" customWidth="1"/>
    <col min="21" max="21" width="16.28515625" style="4" customWidth="1"/>
    <col min="22" max="22" width="37.5703125" style="4" customWidth="1"/>
    <col min="23" max="23" width="25.28515625" style="4" bestFit="1" customWidth="1"/>
    <col min="24" max="24" width="63.7109375" style="4" customWidth="1"/>
    <col min="25" max="25" width="15.140625" style="4" bestFit="1" customWidth="1"/>
    <col min="26" max="16384" width="9.140625" style="4"/>
  </cols>
  <sheetData>
    <row r="1" spans="2:22" ht="12.75" x14ac:dyDescent="0.2">
      <c r="B1" s="81" t="s">
        <v>127</v>
      </c>
      <c r="C1" s="59"/>
      <c r="D1" s="4"/>
      <c r="E1" s="59"/>
      <c r="F1" s="59"/>
      <c r="H1" s="15" t="s">
        <v>51</v>
      </c>
    </row>
    <row r="2" spans="2:22" ht="11.25" thickBot="1" x14ac:dyDescent="0.2">
      <c r="B2" s="5" t="s">
        <v>23</v>
      </c>
      <c r="D2" s="4"/>
      <c r="F2" s="2">
        <v>937</v>
      </c>
      <c r="H2" s="4" t="s">
        <v>37</v>
      </c>
      <c r="J2" s="3">
        <f>F4</f>
        <v>937</v>
      </c>
      <c r="L2" s="6" t="s">
        <v>0</v>
      </c>
      <c r="M2" s="7" t="s">
        <v>1</v>
      </c>
      <c r="O2" s="8" t="s">
        <v>96</v>
      </c>
      <c r="P2" s="65"/>
      <c r="T2" s="10" t="s">
        <v>52</v>
      </c>
      <c r="U2" s="10" t="s">
        <v>63</v>
      </c>
    </row>
    <row r="3" spans="2:22" x14ac:dyDescent="0.15">
      <c r="B3" s="5" t="s">
        <v>26</v>
      </c>
      <c r="D3" s="4"/>
      <c r="F3" s="2">
        <v>0</v>
      </c>
      <c r="H3" s="4" t="s">
        <v>43</v>
      </c>
      <c r="J3" s="3">
        <f>F20</f>
        <v>25.554545454545455</v>
      </c>
      <c r="L3" s="4" t="s">
        <v>2</v>
      </c>
      <c r="M3" s="3">
        <f>J11</f>
        <v>967.66545454545451</v>
      </c>
      <c r="O3" s="8"/>
      <c r="P3" s="76"/>
      <c r="T3" s="10" t="s">
        <v>64</v>
      </c>
      <c r="U3" s="11">
        <v>0.08</v>
      </c>
    </row>
    <row r="4" spans="2:22" ht="13.5" thickBot="1" x14ac:dyDescent="0.25">
      <c r="B4" s="60" t="s">
        <v>24</v>
      </c>
      <c r="C4" s="61"/>
      <c r="D4" s="61"/>
      <c r="E4" s="61"/>
      <c r="F4" s="73">
        <f>SUM(F2:F3)</f>
        <v>937</v>
      </c>
      <c r="H4" s="4" t="s">
        <v>44</v>
      </c>
      <c r="J4" s="3">
        <f>F25</f>
        <v>5.1109090909090904</v>
      </c>
      <c r="L4" s="4" t="s">
        <v>3</v>
      </c>
      <c r="M4" s="3">
        <f>J13</f>
        <v>77.413236363636358</v>
      </c>
      <c r="O4" s="8" t="s">
        <v>97</v>
      </c>
      <c r="P4" s="76"/>
      <c r="T4" s="10" t="s">
        <v>65</v>
      </c>
      <c r="U4" s="11">
        <v>0.09</v>
      </c>
    </row>
    <row r="5" spans="2:22" x14ac:dyDescent="0.15">
      <c r="L5" s="4" t="s">
        <v>4</v>
      </c>
      <c r="M5" s="3">
        <f>F38</f>
        <v>78.599999999999994</v>
      </c>
      <c r="O5" s="13" t="s">
        <v>98</v>
      </c>
      <c r="P5" s="66">
        <f>M3</f>
        <v>967.66545454545451</v>
      </c>
      <c r="T5" s="10" t="s">
        <v>66</v>
      </c>
      <c r="U5" s="11">
        <v>0.11</v>
      </c>
      <c r="V5" s="14">
        <v>5531.31</v>
      </c>
    </row>
    <row r="6" spans="2:22" x14ac:dyDescent="0.15">
      <c r="B6" s="58" t="s">
        <v>25</v>
      </c>
      <c r="C6" s="59"/>
      <c r="D6" s="59">
        <f>F4</f>
        <v>937</v>
      </c>
      <c r="E6" s="63">
        <f>D6/D7</f>
        <v>31.233333333333334</v>
      </c>
      <c r="H6" s="15" t="s">
        <v>38</v>
      </c>
      <c r="L6" s="4" t="s">
        <v>5</v>
      </c>
      <c r="M6" s="3">
        <f>J19</f>
        <v>0</v>
      </c>
      <c r="O6" s="13" t="s">
        <v>99</v>
      </c>
      <c r="P6" s="66">
        <f>F38</f>
        <v>78.599999999999994</v>
      </c>
    </row>
    <row r="7" spans="2:22" ht="11.25" thickBot="1" x14ac:dyDescent="0.2">
      <c r="B7" s="64"/>
      <c r="C7" s="61"/>
      <c r="D7" s="61">
        <v>30</v>
      </c>
      <c r="E7" s="61"/>
      <c r="H7" s="4" t="s">
        <v>46</v>
      </c>
      <c r="J7" s="3">
        <f>F28</f>
        <v>0</v>
      </c>
      <c r="L7" s="15" t="s">
        <v>6</v>
      </c>
      <c r="M7" s="16">
        <f>M3-M4+M5-M6</f>
        <v>968.85221818181822</v>
      </c>
      <c r="O7" s="13" t="s">
        <v>43</v>
      </c>
      <c r="P7" s="66">
        <f>J3</f>
        <v>25.554545454545455</v>
      </c>
    </row>
    <row r="8" spans="2:22" ht="11.25" thickBot="1" x14ac:dyDescent="0.2">
      <c r="H8" s="4" t="s">
        <v>47</v>
      </c>
      <c r="J8" s="3">
        <f>F32</f>
        <v>0</v>
      </c>
      <c r="O8" s="13" t="s">
        <v>100</v>
      </c>
      <c r="P8" s="66">
        <f>J4</f>
        <v>5.1109090909090904</v>
      </c>
    </row>
    <row r="9" spans="2:22" x14ac:dyDescent="0.15">
      <c r="B9" s="58" t="s">
        <v>120</v>
      </c>
      <c r="C9" s="59"/>
      <c r="D9" s="59" t="s">
        <v>29</v>
      </c>
      <c r="E9" s="59">
        <f>E10+E11</f>
        <v>3</v>
      </c>
      <c r="H9" s="4" t="s">
        <v>48</v>
      </c>
      <c r="J9" s="3">
        <f>F30+F34</f>
        <v>0</v>
      </c>
      <c r="L9" s="15" t="s">
        <v>7</v>
      </c>
      <c r="M9" s="3">
        <f>J31</f>
        <v>77.413236363636358</v>
      </c>
      <c r="O9" s="9"/>
      <c r="P9" s="67"/>
      <c r="T9" s="17" t="s">
        <v>67</v>
      </c>
      <c r="U9" s="17" t="s">
        <v>68</v>
      </c>
      <c r="V9" s="18" t="s">
        <v>69</v>
      </c>
    </row>
    <row r="10" spans="2:22" ht="11.25" thickBot="1" x14ac:dyDescent="0.2">
      <c r="B10" s="5" t="s">
        <v>28</v>
      </c>
      <c r="D10" s="2">
        <v>0.5</v>
      </c>
      <c r="E10" s="74">
        <v>0</v>
      </c>
      <c r="L10" s="4" t="s">
        <v>8</v>
      </c>
      <c r="M10" s="3">
        <f>M9</f>
        <v>77.413236363636358</v>
      </c>
      <c r="O10" s="9"/>
      <c r="P10" s="65"/>
      <c r="T10" s="19"/>
      <c r="U10" s="19"/>
      <c r="V10" s="20" t="s">
        <v>70</v>
      </c>
    </row>
    <row r="11" spans="2:22" ht="15.75" thickBot="1" x14ac:dyDescent="0.3">
      <c r="B11" s="5" t="s">
        <v>28</v>
      </c>
      <c r="D11" s="2">
        <v>1</v>
      </c>
      <c r="E11" s="74">
        <v>3</v>
      </c>
      <c r="H11" s="21" t="s">
        <v>49</v>
      </c>
      <c r="I11" s="21"/>
      <c r="J11" s="75">
        <f>SUM(J2:J4)-SUM(J7:J9)</f>
        <v>967.66545454545451</v>
      </c>
      <c r="O11" s="8" t="s">
        <v>101</v>
      </c>
      <c r="P11" s="65"/>
      <c r="T11" s="19" t="s">
        <v>71</v>
      </c>
      <c r="U11" s="23" t="s">
        <v>72</v>
      </c>
      <c r="V11" s="24" t="s">
        <v>72</v>
      </c>
    </row>
    <row r="12" spans="2:22" ht="11.25" thickBot="1" x14ac:dyDescent="0.2">
      <c r="H12" s="4" t="s">
        <v>63</v>
      </c>
      <c r="I12" s="25">
        <v>0.08</v>
      </c>
      <c r="L12" s="15" t="s">
        <v>9</v>
      </c>
      <c r="M12" s="3">
        <f>J38</f>
        <v>263.20500363636359</v>
      </c>
      <c r="O12" s="13" t="s">
        <v>102</v>
      </c>
      <c r="P12" s="66">
        <f>J8+J7</f>
        <v>0</v>
      </c>
      <c r="T12" s="19" t="s">
        <v>73</v>
      </c>
      <c r="U12" s="23">
        <v>7.5</v>
      </c>
      <c r="V12" s="24">
        <v>142.80000000000001</v>
      </c>
    </row>
    <row r="13" spans="2:22" ht="11.25" thickBot="1" x14ac:dyDescent="0.2">
      <c r="B13" s="1"/>
      <c r="C13" s="5"/>
      <c r="D13" s="5"/>
      <c r="E13" s="5"/>
      <c r="F13" s="5"/>
      <c r="H13" s="4" t="s">
        <v>87</v>
      </c>
      <c r="J13" s="3">
        <f>J11*I12</f>
        <v>77.413236363636358</v>
      </c>
      <c r="L13" s="4" t="s">
        <v>10</v>
      </c>
      <c r="M13" s="3">
        <f>M12</f>
        <v>263.20500363636359</v>
      </c>
      <c r="O13" s="13" t="s">
        <v>103</v>
      </c>
      <c r="P13" s="66">
        <f>J9</f>
        <v>0</v>
      </c>
      <c r="T13" s="19" t="s">
        <v>74</v>
      </c>
      <c r="U13" s="23">
        <v>15</v>
      </c>
      <c r="V13" s="24">
        <v>354.8</v>
      </c>
    </row>
    <row r="14" spans="2:22" ht="11.25" thickBot="1" x14ac:dyDescent="0.2">
      <c r="B14" s="1" t="s">
        <v>27</v>
      </c>
      <c r="H14" s="4" t="s">
        <v>81</v>
      </c>
      <c r="I14" s="26">
        <v>3</v>
      </c>
      <c r="J14" s="3">
        <f>V19*I14</f>
        <v>568.77</v>
      </c>
      <c r="O14" s="13" t="s">
        <v>104</v>
      </c>
      <c r="P14" s="66">
        <f>J13</f>
        <v>77.413236363636358</v>
      </c>
      <c r="T14" s="19" t="s">
        <v>75</v>
      </c>
      <c r="U14" s="23">
        <v>22.5</v>
      </c>
      <c r="V14" s="24">
        <v>636.13</v>
      </c>
    </row>
    <row r="15" spans="2:22" ht="11.25" thickBot="1" x14ac:dyDescent="0.2">
      <c r="B15" s="5" t="s">
        <v>30</v>
      </c>
      <c r="D15" s="2">
        <f>D6</f>
        <v>937</v>
      </c>
      <c r="E15" s="2">
        <f>D15/D16</f>
        <v>4.2590909090909088</v>
      </c>
      <c r="L15" s="15" t="s">
        <v>11</v>
      </c>
      <c r="O15" s="13" t="s">
        <v>105</v>
      </c>
      <c r="P15" s="66">
        <f>J19</f>
        <v>0</v>
      </c>
      <c r="T15" s="27" t="s">
        <v>76</v>
      </c>
      <c r="U15" s="28">
        <v>0.27500000000000002</v>
      </c>
      <c r="V15" s="29">
        <v>869.36</v>
      </c>
    </row>
    <row r="16" spans="2:22" ht="11.25" thickBot="1" x14ac:dyDescent="0.2">
      <c r="D16" s="2">
        <v>220</v>
      </c>
      <c r="H16" s="15" t="s">
        <v>82</v>
      </c>
      <c r="I16" s="15"/>
      <c r="J16" s="16">
        <f>J11-J13-J14</f>
        <v>321.48221818181821</v>
      </c>
      <c r="L16" s="4" t="s">
        <v>12</v>
      </c>
      <c r="M16" s="3">
        <f>J42</f>
        <v>107.51838383838384</v>
      </c>
      <c r="O16" s="13" t="s">
        <v>106</v>
      </c>
      <c r="P16" s="67"/>
    </row>
    <row r="17" spans="2:22" x14ac:dyDescent="0.15">
      <c r="B17" s="5" t="s">
        <v>31</v>
      </c>
      <c r="H17" s="4" t="s">
        <v>83</v>
      </c>
      <c r="I17" s="30">
        <v>0</v>
      </c>
      <c r="J17" s="3">
        <f>J16*I17</f>
        <v>0</v>
      </c>
      <c r="L17" s="4" t="s">
        <v>13</v>
      </c>
      <c r="M17" s="3">
        <f>M16</f>
        <v>107.51838383838384</v>
      </c>
      <c r="O17" s="9"/>
      <c r="P17" s="67"/>
      <c r="T17" s="18" t="s">
        <v>77</v>
      </c>
      <c r="U17" s="31"/>
      <c r="V17" s="32" t="s">
        <v>78</v>
      </c>
    </row>
    <row r="18" spans="2:22" ht="11.25" thickBot="1" x14ac:dyDescent="0.2">
      <c r="B18" s="5" t="str">
        <f>B10</f>
        <v>Fator de Acresc.</v>
      </c>
      <c r="C18" s="2">
        <f>E15</f>
        <v>4.2590909090909088</v>
      </c>
      <c r="D18" s="2">
        <f>1+D10</f>
        <v>1.5</v>
      </c>
      <c r="E18" s="2">
        <f>E10</f>
        <v>0</v>
      </c>
      <c r="F18" s="2">
        <f>C18*D18*E18</f>
        <v>0</v>
      </c>
      <c r="H18" s="4" t="s">
        <v>84</v>
      </c>
      <c r="J18" s="3">
        <v>0</v>
      </c>
      <c r="O18" s="33" t="s">
        <v>107</v>
      </c>
      <c r="P18" s="65"/>
      <c r="T18" s="20"/>
      <c r="U18" s="34"/>
      <c r="V18" s="23" t="s">
        <v>79</v>
      </c>
    </row>
    <row r="19" spans="2:22" ht="21.75" thickBot="1" x14ac:dyDescent="0.3">
      <c r="B19" s="5" t="str">
        <f>B11</f>
        <v>Fator de Acresc.</v>
      </c>
      <c r="C19" s="2">
        <f>E15</f>
        <v>4.2590909090909088</v>
      </c>
      <c r="D19" s="2">
        <f>1+D11</f>
        <v>2</v>
      </c>
      <c r="E19" s="2">
        <f>E11</f>
        <v>3</v>
      </c>
      <c r="F19" s="2">
        <f>C19*D19*E19</f>
        <v>25.554545454545455</v>
      </c>
      <c r="H19" s="21" t="s">
        <v>85</v>
      </c>
      <c r="I19" s="21"/>
      <c r="J19" s="75">
        <f>J17-J18</f>
        <v>0</v>
      </c>
      <c r="L19" s="4" t="s">
        <v>14</v>
      </c>
      <c r="M19" s="3">
        <f>J43</f>
        <v>8.6014707070707068</v>
      </c>
      <c r="O19" s="13" t="s">
        <v>108</v>
      </c>
      <c r="P19" s="66">
        <f>J48</f>
        <v>80.63878787878788</v>
      </c>
      <c r="T19" s="24" t="s">
        <v>80</v>
      </c>
      <c r="U19" s="35"/>
      <c r="V19" s="23">
        <v>189.59</v>
      </c>
    </row>
    <row r="20" spans="2:22" ht="13.5" thickBot="1" x14ac:dyDescent="0.25">
      <c r="B20" s="1" t="s">
        <v>24</v>
      </c>
      <c r="C20" s="12"/>
      <c r="D20" s="12"/>
      <c r="E20" s="12"/>
      <c r="F20" s="73">
        <f>SUM(F18:F19)</f>
        <v>25.554545454545455</v>
      </c>
      <c r="L20" s="4" t="s">
        <v>15</v>
      </c>
      <c r="M20" s="3">
        <f>M19</f>
        <v>8.6014707070707068</v>
      </c>
      <c r="O20" s="13" t="s">
        <v>109</v>
      </c>
      <c r="P20" s="66">
        <f>J42</f>
        <v>107.51838383838384</v>
      </c>
    </row>
    <row r="21" spans="2:22" ht="11.25" thickBot="1" x14ac:dyDescent="0.2">
      <c r="O21" s="13"/>
      <c r="P21" s="67"/>
      <c r="T21" s="36" t="s">
        <v>52</v>
      </c>
      <c r="U21" s="37" t="s">
        <v>53</v>
      </c>
      <c r="V21" s="37" t="s">
        <v>54</v>
      </c>
    </row>
    <row r="22" spans="2:22" ht="11.25" thickBot="1" x14ac:dyDescent="0.2">
      <c r="B22" s="5" t="s">
        <v>40</v>
      </c>
      <c r="C22" s="2" t="s">
        <v>41</v>
      </c>
      <c r="D22" s="2">
        <f>F20</f>
        <v>25.554545454545455</v>
      </c>
      <c r="E22" s="12">
        <f>D22/D23</f>
        <v>1.0221818181818181</v>
      </c>
      <c r="H22" s="4" t="str">
        <f>H11</f>
        <v>Base INSS</v>
      </c>
      <c r="J22" s="3">
        <f t="shared" ref="J22" si="0">J11</f>
        <v>967.66545454545451</v>
      </c>
      <c r="L22" s="4" t="s">
        <v>16</v>
      </c>
      <c r="M22" s="3">
        <f>J44</f>
        <v>29.245000404040407</v>
      </c>
      <c r="O22" s="13" t="s">
        <v>110</v>
      </c>
      <c r="P22" s="66">
        <f>J49</f>
        <v>6.451103030303031</v>
      </c>
      <c r="T22" s="38" t="s">
        <v>55</v>
      </c>
      <c r="U22" s="39" t="s">
        <v>56</v>
      </c>
      <c r="V22" s="40">
        <v>0.2</v>
      </c>
    </row>
    <row r="23" spans="2:22" ht="11.25" thickBot="1" x14ac:dyDescent="0.2">
      <c r="C23" s="2" t="s">
        <v>42</v>
      </c>
      <c r="D23" s="2">
        <v>25</v>
      </c>
      <c r="H23" s="4" t="str">
        <f>H13</f>
        <v>INSS a recolher</v>
      </c>
      <c r="J23" s="3">
        <f t="shared" ref="J23" si="1">J13</f>
        <v>77.413236363636358</v>
      </c>
      <c r="L23" s="4" t="s">
        <v>15</v>
      </c>
      <c r="M23" s="3">
        <f>M22</f>
        <v>29.245000404040407</v>
      </c>
      <c r="O23" s="13" t="s">
        <v>111</v>
      </c>
      <c r="P23" s="66">
        <f>J50</f>
        <v>21.933750303030305</v>
      </c>
      <c r="T23" s="41" t="s">
        <v>57</v>
      </c>
      <c r="U23" s="42" t="s">
        <v>58</v>
      </c>
      <c r="V23" s="43">
        <v>0.03</v>
      </c>
    </row>
    <row r="24" spans="2:22" x14ac:dyDescent="0.15">
      <c r="H24" s="4" t="str">
        <f>H19</f>
        <v xml:space="preserve"> IRPF a pagar</v>
      </c>
      <c r="J24" s="3">
        <f t="shared" ref="J24" si="2">J19</f>
        <v>0</v>
      </c>
      <c r="O24" s="13"/>
      <c r="P24" s="67"/>
      <c r="T24" s="44" t="s">
        <v>59</v>
      </c>
      <c r="U24" s="45" t="s">
        <v>60</v>
      </c>
      <c r="V24" s="46">
        <v>1.4999999999999999E-2</v>
      </c>
    </row>
    <row r="25" spans="2:22" ht="15.75" thickBot="1" x14ac:dyDescent="0.3">
      <c r="B25" s="60" t="s">
        <v>50</v>
      </c>
      <c r="C25" s="61" t="s">
        <v>45</v>
      </c>
      <c r="D25" s="88">
        <v>5</v>
      </c>
      <c r="E25" s="61">
        <f>E22</f>
        <v>1.0221818181818181</v>
      </c>
      <c r="F25" s="73">
        <f>D25*E25</f>
        <v>5.1109090909090904</v>
      </c>
      <c r="H25" s="22" t="s">
        <v>86</v>
      </c>
      <c r="I25" s="22"/>
      <c r="J25" s="75">
        <f>J22-J23-J24</f>
        <v>890.25221818181819</v>
      </c>
      <c r="O25" s="13" t="s">
        <v>112</v>
      </c>
      <c r="P25" s="66">
        <f>J43</f>
        <v>8.6014707070707068</v>
      </c>
      <c r="T25" s="47"/>
      <c r="U25" s="48" t="s">
        <v>61</v>
      </c>
      <c r="V25" s="49">
        <v>2E-3</v>
      </c>
    </row>
    <row r="26" spans="2:22" ht="11.25" thickBot="1" x14ac:dyDescent="0.2">
      <c r="L26" s="15" t="s">
        <v>17</v>
      </c>
      <c r="O26" s="13" t="s">
        <v>113</v>
      </c>
      <c r="P26" s="66">
        <f>J44</f>
        <v>29.245000404040407</v>
      </c>
      <c r="T26" s="38"/>
      <c r="U26" s="50" t="s">
        <v>62</v>
      </c>
      <c r="V26" s="51">
        <v>2.5000000000000001E-2</v>
      </c>
    </row>
    <row r="27" spans="2:22" x14ac:dyDescent="0.15">
      <c r="B27" s="58" t="s">
        <v>121</v>
      </c>
      <c r="C27" s="59"/>
      <c r="D27" s="59" t="s">
        <v>35</v>
      </c>
      <c r="E27" s="59" t="s">
        <v>39</v>
      </c>
      <c r="F27" s="59"/>
      <c r="L27" s="4" t="s">
        <v>18</v>
      </c>
      <c r="M27" s="3">
        <f>J48</f>
        <v>80.63878787878788</v>
      </c>
      <c r="O27" s="52"/>
      <c r="P27" s="68"/>
      <c r="V27" s="53">
        <f>SUM(V24:V26)</f>
        <v>4.2000000000000003E-2</v>
      </c>
    </row>
    <row r="28" spans="2:22" x14ac:dyDescent="0.15">
      <c r="B28" s="5" t="s">
        <v>32</v>
      </c>
      <c r="C28" s="2">
        <f>D6</f>
        <v>937</v>
      </c>
      <c r="D28" s="2">
        <f>C28/C29</f>
        <v>4.2590909090909088</v>
      </c>
      <c r="E28" s="74">
        <v>0</v>
      </c>
      <c r="F28" s="2">
        <f>D28*E28</f>
        <v>0</v>
      </c>
      <c r="J28" s="4"/>
      <c r="L28" s="4" t="s">
        <v>19</v>
      </c>
      <c r="M28" s="3">
        <f>M27</f>
        <v>80.63878787878788</v>
      </c>
    </row>
    <row r="29" spans="2:22" ht="11.25" x14ac:dyDescent="0.2">
      <c r="C29" s="2">
        <v>220</v>
      </c>
      <c r="O29" s="8" t="s">
        <v>104</v>
      </c>
      <c r="P29" s="69"/>
      <c r="Q29" s="57"/>
      <c r="R29" s="69"/>
    </row>
    <row r="30" spans="2:22" ht="11.25" x14ac:dyDescent="0.2">
      <c r="B30" s="5" t="s">
        <v>34</v>
      </c>
      <c r="D30" s="2">
        <f>D32</f>
        <v>31.233333333333334</v>
      </c>
      <c r="E30" s="2">
        <v>0</v>
      </c>
      <c r="F30" s="2">
        <f>E30*D30</f>
        <v>0</v>
      </c>
      <c r="H30" s="15" t="s">
        <v>91</v>
      </c>
      <c r="J30" s="3">
        <f>J11</f>
        <v>967.66545454545451</v>
      </c>
      <c r="L30" s="4" t="s">
        <v>20</v>
      </c>
      <c r="M30" s="3">
        <f>J49</f>
        <v>6.451103030303031</v>
      </c>
      <c r="O30" s="13" t="s">
        <v>114</v>
      </c>
      <c r="P30" s="69"/>
      <c r="Q30" s="57"/>
      <c r="R30" s="66">
        <f>M4</f>
        <v>77.413236363636358</v>
      </c>
    </row>
    <row r="31" spans="2:22" ht="15.75" thickBot="1" x14ac:dyDescent="0.3">
      <c r="H31" s="4" t="s">
        <v>122</v>
      </c>
      <c r="I31" s="25">
        <v>0.08</v>
      </c>
      <c r="J31" s="75">
        <f>J30*I31</f>
        <v>77.413236363636358</v>
      </c>
      <c r="L31" s="4" t="s">
        <v>21</v>
      </c>
      <c r="M31" s="3">
        <f>M30</f>
        <v>6.451103030303031</v>
      </c>
      <c r="O31" s="13" t="s">
        <v>99</v>
      </c>
      <c r="P31" s="69"/>
      <c r="Q31" s="57"/>
      <c r="R31" s="72"/>
    </row>
    <row r="32" spans="2:22" ht="11.25" x14ac:dyDescent="0.2">
      <c r="B32" s="5" t="s">
        <v>33</v>
      </c>
      <c r="C32" s="2">
        <f>D15</f>
        <v>937</v>
      </c>
      <c r="D32" s="2">
        <f>C32/C33</f>
        <v>31.233333333333334</v>
      </c>
      <c r="E32" s="2">
        <v>0</v>
      </c>
      <c r="F32" s="2">
        <f>D32*E32</f>
        <v>0</v>
      </c>
      <c r="J32" s="4"/>
      <c r="O32" s="57"/>
      <c r="P32" s="69"/>
      <c r="Q32" s="57"/>
      <c r="R32" s="67"/>
    </row>
    <row r="33" spans="2:18" ht="11.25" x14ac:dyDescent="0.2">
      <c r="C33" s="2">
        <f>D7</f>
        <v>30</v>
      </c>
      <c r="H33" s="15" t="s">
        <v>88</v>
      </c>
      <c r="J33" s="3">
        <f>J30</f>
        <v>967.66545454545451</v>
      </c>
      <c r="L33" s="4" t="s">
        <v>22</v>
      </c>
      <c r="M33" s="3">
        <f>J50</f>
        <v>21.933750303030305</v>
      </c>
      <c r="O33" s="13" t="s">
        <v>115</v>
      </c>
      <c r="P33" s="69"/>
      <c r="Q33" s="57"/>
      <c r="R33" s="72"/>
    </row>
    <row r="34" spans="2:18" ht="11.25" x14ac:dyDescent="0.2">
      <c r="B34" s="5" t="s">
        <v>34</v>
      </c>
      <c r="D34" s="2">
        <f>D32</f>
        <v>31.233333333333334</v>
      </c>
      <c r="E34" s="2">
        <v>0</v>
      </c>
      <c r="F34" s="2">
        <f>E34*D34</f>
        <v>0</v>
      </c>
      <c r="H34" s="4" t="s">
        <v>123</v>
      </c>
      <c r="L34" s="4" t="s">
        <v>21</v>
      </c>
      <c r="M34" s="3">
        <f>M33</f>
        <v>21.933750303030305</v>
      </c>
      <c r="O34" s="13" t="s">
        <v>116</v>
      </c>
      <c r="P34" s="70">
        <f>J35</f>
        <v>193.5330909090909</v>
      </c>
      <c r="Q34" s="57"/>
      <c r="R34" s="66">
        <f>P34</f>
        <v>193.5330909090909</v>
      </c>
    </row>
    <row r="35" spans="2:18" ht="13.5" thickBot="1" x14ac:dyDescent="0.25">
      <c r="B35" s="60" t="s">
        <v>36</v>
      </c>
      <c r="C35" s="62"/>
      <c r="D35" s="62"/>
      <c r="E35" s="62"/>
      <c r="F35" s="73">
        <f>SUM(F28:F34)</f>
        <v>0</v>
      </c>
      <c r="H35" s="4" t="s">
        <v>89</v>
      </c>
      <c r="I35" s="25">
        <f>V22</f>
        <v>0.2</v>
      </c>
      <c r="J35" s="3">
        <f>$J$30*I35</f>
        <v>193.5330909090909</v>
      </c>
      <c r="O35" s="13" t="s">
        <v>117</v>
      </c>
      <c r="P35" s="70">
        <f t="shared" ref="P35:P36" si="3">J36</f>
        <v>29.029963636363632</v>
      </c>
      <c r="Q35" s="57"/>
      <c r="R35" s="66">
        <f t="shared" ref="R35:R37" si="4">P35</f>
        <v>29.029963636363632</v>
      </c>
    </row>
    <row r="36" spans="2:18" ht="11.25" x14ac:dyDescent="0.2">
      <c r="H36" s="4" t="s">
        <v>90</v>
      </c>
      <c r="I36" s="25">
        <f>V23</f>
        <v>0.03</v>
      </c>
      <c r="J36" s="3">
        <f t="shared" ref="J36:J37" si="5">$J$30*I36</f>
        <v>29.029963636363632</v>
      </c>
      <c r="O36" s="13" t="s">
        <v>118</v>
      </c>
      <c r="P36" s="70">
        <f t="shared" si="3"/>
        <v>40.641949090909094</v>
      </c>
      <c r="Q36" s="57"/>
      <c r="R36" s="66">
        <f t="shared" si="4"/>
        <v>40.641949090909094</v>
      </c>
    </row>
    <row r="37" spans="2:18" ht="11.25" x14ac:dyDescent="0.2">
      <c r="H37" s="4" t="s">
        <v>59</v>
      </c>
      <c r="I37" s="53">
        <f>SUM(V24:V26)</f>
        <v>4.2000000000000003E-2</v>
      </c>
      <c r="J37" s="3">
        <f t="shared" si="5"/>
        <v>40.641949090909094</v>
      </c>
      <c r="O37" s="52" t="s">
        <v>119</v>
      </c>
      <c r="P37" s="71">
        <f>SUM(P34:P36)</f>
        <v>263.20500363636359</v>
      </c>
      <c r="Q37" s="57"/>
      <c r="R37" s="66">
        <f t="shared" si="4"/>
        <v>263.20500363636359</v>
      </c>
    </row>
    <row r="38" spans="2:18" ht="15.75" thickBot="1" x14ac:dyDescent="0.3">
      <c r="B38" s="5" t="s">
        <v>99</v>
      </c>
      <c r="C38" s="2">
        <v>3</v>
      </c>
      <c r="D38" s="2">
        <v>26.2</v>
      </c>
      <c r="F38" s="2">
        <f>C38*D38</f>
        <v>78.599999999999994</v>
      </c>
      <c r="H38" s="21" t="s">
        <v>24</v>
      </c>
      <c r="I38" s="55">
        <f>SUM(I35:I37)</f>
        <v>0.27200000000000002</v>
      </c>
      <c r="J38" s="75">
        <f>SUM(J35:J37)</f>
        <v>263.20500363636359</v>
      </c>
    </row>
    <row r="39" spans="2:18" x14ac:dyDescent="0.15">
      <c r="J39" s="4"/>
    </row>
    <row r="41" spans="2:18" x14ac:dyDescent="0.15">
      <c r="H41" s="15" t="s">
        <v>95</v>
      </c>
      <c r="I41" s="15"/>
      <c r="J41" s="16">
        <f>J47</f>
        <v>967.66545454545451</v>
      </c>
    </row>
    <row r="42" spans="2:18" x14ac:dyDescent="0.15">
      <c r="H42" s="4" t="s">
        <v>93</v>
      </c>
      <c r="J42" s="3">
        <f>J41/9</f>
        <v>107.51838383838384</v>
      </c>
    </row>
    <row r="43" spans="2:18" x14ac:dyDescent="0.15">
      <c r="H43" s="4" t="s">
        <v>124</v>
      </c>
      <c r="I43" s="25">
        <f>I31</f>
        <v>0.08</v>
      </c>
      <c r="J43" s="3">
        <f>J42*I43</f>
        <v>8.6014707070707068</v>
      </c>
    </row>
    <row r="44" spans="2:18" x14ac:dyDescent="0.15">
      <c r="H44" s="4" t="s">
        <v>125</v>
      </c>
      <c r="I44" s="25">
        <f>I38</f>
        <v>0.27200000000000002</v>
      </c>
      <c r="J44" s="3">
        <f>J42*I44</f>
        <v>29.245000404040407</v>
      </c>
    </row>
    <row r="46" spans="2:18" x14ac:dyDescent="0.15">
      <c r="J46" s="4"/>
    </row>
    <row r="47" spans="2:18" x14ac:dyDescent="0.15">
      <c r="H47" s="15" t="s">
        <v>94</v>
      </c>
      <c r="I47" s="15"/>
      <c r="J47" s="16">
        <f>J22</f>
        <v>967.66545454545451</v>
      </c>
    </row>
    <row r="48" spans="2:18" x14ac:dyDescent="0.15">
      <c r="H48" s="4" t="s">
        <v>92</v>
      </c>
      <c r="J48" s="3">
        <f>J47/12</f>
        <v>80.63878787878788</v>
      </c>
    </row>
    <row r="49" spans="7:10" s="4" customFormat="1" x14ac:dyDescent="0.15">
      <c r="G49" s="78"/>
      <c r="H49" s="4" t="s">
        <v>124</v>
      </c>
      <c r="I49" s="25">
        <f>I31</f>
        <v>0.08</v>
      </c>
      <c r="J49" s="3">
        <f>J48*I49</f>
        <v>6.451103030303031</v>
      </c>
    </row>
    <row r="50" spans="7:10" s="4" customFormat="1" x14ac:dyDescent="0.15">
      <c r="G50" s="78"/>
      <c r="H50" s="4" t="s">
        <v>125</v>
      </c>
      <c r="I50" s="25">
        <f>I38</f>
        <v>0.27200000000000002</v>
      </c>
      <c r="J50" s="3">
        <f>J48*I50</f>
        <v>21.933750303030305</v>
      </c>
    </row>
  </sheetData>
  <mergeCells count="1">
    <mergeCell ref="P3:P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opLeftCell="A16" zoomScaleNormal="100" workbookViewId="0">
      <selection activeCell="B27" sqref="B27"/>
    </sheetView>
  </sheetViews>
  <sheetFormatPr defaultRowHeight="15" x14ac:dyDescent="0.25"/>
  <cols>
    <col min="2" max="2" width="36.85546875" customWidth="1"/>
  </cols>
  <sheetData>
    <row r="1" spans="2:13" x14ac:dyDescent="0.25">
      <c r="B1" s="80" t="s">
        <v>126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x14ac:dyDescent="0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2:13" ht="36.75" customHeight="1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5" spans="2:13" x14ac:dyDescent="0.25">
      <c r="B5" t="s">
        <v>133</v>
      </c>
      <c r="C5">
        <v>220</v>
      </c>
    </row>
    <row r="6" spans="2:13" x14ac:dyDescent="0.25">
      <c r="B6" t="s">
        <v>134</v>
      </c>
      <c r="C6">
        <v>31</v>
      </c>
      <c r="D6" t="s">
        <v>135</v>
      </c>
    </row>
    <row r="7" spans="2:13" x14ac:dyDescent="0.25">
      <c r="C7">
        <v>5</v>
      </c>
      <c r="D7" t="s">
        <v>136</v>
      </c>
    </row>
    <row r="9" spans="2:13" x14ac:dyDescent="0.25">
      <c r="B9" t="s">
        <v>127</v>
      </c>
    </row>
    <row r="12" spans="2:13" x14ac:dyDescent="0.25">
      <c r="B12" t="s">
        <v>137</v>
      </c>
      <c r="E12" s="82">
        <v>1086.8</v>
      </c>
    </row>
    <row r="13" spans="2:13" x14ac:dyDescent="0.25">
      <c r="B13" t="s">
        <v>128</v>
      </c>
      <c r="C13" s="83">
        <v>0.3</v>
      </c>
      <c r="E13">
        <f>E12*C13</f>
        <v>326.03999999999996</v>
      </c>
    </row>
    <row r="14" spans="2:13" x14ac:dyDescent="0.25">
      <c r="E14" s="82">
        <f>SUM(E12:E13)</f>
        <v>1412.84</v>
      </c>
      <c r="G14" t="s">
        <v>139</v>
      </c>
    </row>
    <row r="15" spans="2:13" x14ac:dyDescent="0.25">
      <c r="B15" t="s">
        <v>138</v>
      </c>
      <c r="C15">
        <v>10</v>
      </c>
      <c r="D15">
        <f>E14/C5</f>
        <v>6.4219999999999997</v>
      </c>
      <c r="E15">
        <f>C15*D15</f>
        <v>64.22</v>
      </c>
    </row>
    <row r="16" spans="2:13" x14ac:dyDescent="0.25">
      <c r="B16" t="s">
        <v>129</v>
      </c>
      <c r="C16" s="83">
        <v>0.5</v>
      </c>
      <c r="E16">
        <f>E15*0.5</f>
        <v>32.11</v>
      </c>
    </row>
    <row r="17" spans="2:8" x14ac:dyDescent="0.25">
      <c r="E17">
        <f>SUM(E15:E16)</f>
        <v>96.33</v>
      </c>
    </row>
    <row r="18" spans="2:8" x14ac:dyDescent="0.25">
      <c r="B18" t="s">
        <v>140</v>
      </c>
      <c r="D18">
        <f>E17</f>
        <v>96.33</v>
      </c>
      <c r="E18">
        <f>D18/D19</f>
        <v>3.7050000000000001</v>
      </c>
      <c r="F18">
        <v>3</v>
      </c>
      <c r="G18">
        <f>E18*F18</f>
        <v>11.115</v>
      </c>
      <c r="H18" t="s">
        <v>141</v>
      </c>
    </row>
    <row r="19" spans="2:8" x14ac:dyDescent="0.25">
      <c r="B19" t="s">
        <v>142</v>
      </c>
      <c r="D19">
        <f>C6-C7</f>
        <v>26</v>
      </c>
    </row>
    <row r="20" spans="2:8" x14ac:dyDescent="0.25">
      <c r="B20" t="s">
        <v>130</v>
      </c>
    </row>
    <row r="22" spans="2:8" x14ac:dyDescent="0.25">
      <c r="B22" t="s">
        <v>131</v>
      </c>
      <c r="C22">
        <v>2</v>
      </c>
      <c r="D22">
        <f>E14/30</f>
        <v>47.094666666666662</v>
      </c>
      <c r="E22">
        <f>D22*C22</f>
        <v>94.189333333333323</v>
      </c>
    </row>
    <row r="23" spans="2:8" x14ac:dyDescent="0.25">
      <c r="B23" t="s">
        <v>132</v>
      </c>
      <c r="C23">
        <v>2</v>
      </c>
      <c r="D23">
        <f>D22</f>
        <v>47.094666666666662</v>
      </c>
      <c r="E23">
        <f>D23*C23</f>
        <v>94.189333333333323</v>
      </c>
    </row>
    <row r="27" spans="2:8" ht="75" x14ac:dyDescent="0.25">
      <c r="B27" s="84" t="s">
        <v>143</v>
      </c>
    </row>
    <row r="29" spans="2:8" ht="18.75" x14ac:dyDescent="0.25">
      <c r="B29" s="85" t="s">
        <v>144</v>
      </c>
    </row>
    <row r="30" spans="2:8" ht="66" x14ac:dyDescent="0.25">
      <c r="B30" s="86" t="s">
        <v>145</v>
      </c>
    </row>
    <row r="31" spans="2:8" ht="75" x14ac:dyDescent="0.25">
      <c r="B31" s="87" t="s">
        <v>146</v>
      </c>
    </row>
    <row r="32" spans="2:8" ht="18.75" x14ac:dyDescent="0.25">
      <c r="B32" s="87"/>
    </row>
  </sheetData>
  <mergeCells count="1">
    <mergeCell ref="B1:M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Ex.1</vt:lpstr>
      <vt:lpstr>Ex.2</vt:lpstr>
      <vt:lpstr>Ex.3</vt:lpstr>
      <vt:lpstr>Plan1</vt:lpstr>
      <vt:lpstr>Plan2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Amaury Jose Rezende</cp:lastModifiedBy>
  <dcterms:created xsi:type="dcterms:W3CDTF">2017-11-16T17:00:51Z</dcterms:created>
  <dcterms:modified xsi:type="dcterms:W3CDTF">2017-11-16T19:48:39Z</dcterms:modified>
</cp:coreProperties>
</file>