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9675" windowHeight="5325" tabRatio="483" firstSheet="1" activeTab="1"/>
  </bookViews>
  <sheets>
    <sheet name="Presumido" sheetId="1" r:id="rId1"/>
    <sheet name="Ex.1" sheetId="4" r:id="rId2"/>
    <sheet name="Ex.  2" sheetId="5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5" l="1"/>
  <c r="E16" i="5"/>
  <c r="D16" i="5"/>
  <c r="D22" i="5"/>
  <c r="C8" i="4"/>
  <c r="I22" i="5"/>
  <c r="E22" i="5"/>
  <c r="J22" i="5"/>
  <c r="H22" i="5"/>
  <c r="K22" i="5"/>
  <c r="E20" i="5"/>
  <c r="I16" i="5"/>
  <c r="J16" i="5"/>
  <c r="H16" i="5"/>
  <c r="K16" i="5"/>
  <c r="E14" i="5"/>
  <c r="E10" i="5"/>
  <c r="J10" i="5"/>
  <c r="H10" i="5"/>
  <c r="K10" i="5"/>
  <c r="E8" i="5"/>
  <c r="E4" i="5"/>
  <c r="F31" i="4"/>
  <c r="D8" i="4"/>
  <c r="D16" i="4"/>
  <c r="D17" i="4"/>
  <c r="D18" i="4"/>
  <c r="D19" i="4"/>
  <c r="D21" i="4"/>
  <c r="D30" i="4"/>
  <c r="D26" i="4"/>
  <c r="D27" i="4"/>
  <c r="D29" i="4"/>
  <c r="D31" i="4"/>
  <c r="F10" i="4"/>
  <c r="E10" i="4"/>
  <c r="D10" i="4"/>
  <c r="C10" i="4"/>
  <c r="C15" i="4"/>
  <c r="F15" i="4"/>
  <c r="E15" i="4"/>
  <c r="D15" i="4"/>
  <c r="F17" i="4"/>
  <c r="F19" i="4"/>
  <c r="F12" i="4"/>
  <c r="F20" i="4"/>
  <c r="F21" i="4"/>
  <c r="F30" i="4"/>
  <c r="F28" i="4"/>
  <c r="F29" i="4"/>
  <c r="E17" i="4"/>
  <c r="E19" i="4"/>
  <c r="E12" i="4"/>
  <c r="E20" i="4"/>
  <c r="E21" i="4"/>
  <c r="E30" i="4"/>
  <c r="E28" i="4"/>
  <c r="E29" i="4"/>
  <c r="E31" i="4"/>
  <c r="D12" i="4"/>
  <c r="D20" i="4"/>
  <c r="D28" i="4"/>
  <c r="C17" i="4"/>
  <c r="C19" i="4"/>
  <c r="C12" i="4"/>
  <c r="C20" i="4"/>
  <c r="C21" i="4"/>
  <c r="C30" i="4"/>
  <c r="C28" i="4"/>
  <c r="C29" i="4"/>
  <c r="C31" i="4"/>
  <c r="F27" i="4"/>
  <c r="E27" i="4"/>
  <c r="C27" i="4"/>
  <c r="F26" i="4"/>
  <c r="E26" i="4"/>
  <c r="C26" i="4"/>
  <c r="F8" i="4"/>
  <c r="F16" i="4"/>
  <c r="F18" i="4"/>
  <c r="F11" i="4"/>
  <c r="E8" i="4"/>
  <c r="E16" i="4"/>
  <c r="E18" i="4"/>
  <c r="E11" i="4"/>
  <c r="D11" i="4"/>
  <c r="C16" i="4"/>
  <c r="C18" i="4"/>
  <c r="C11" i="4"/>
  <c r="B15" i="4"/>
  <c r="B33" i="1"/>
  <c r="B32" i="1"/>
  <c r="C5" i="1"/>
  <c r="C8" i="1"/>
  <c r="B30" i="1"/>
  <c r="C9" i="1"/>
  <c r="C10" i="1"/>
  <c r="C11" i="1"/>
  <c r="C13" i="1"/>
  <c r="C15" i="1"/>
  <c r="C16" i="1"/>
</calcChain>
</file>

<file path=xl/comments1.xml><?xml version="1.0" encoding="utf-8"?>
<comments xmlns="http://schemas.openxmlformats.org/spreadsheetml/2006/main">
  <authors>
    <author>gisele</author>
    <author>Amaury Jose Rezende</author>
  </authors>
  <commentList>
    <comment ref="C9" authorId="0">
      <text>
        <r>
          <rPr>
            <sz val="8"/>
            <color indexed="81"/>
            <rFont val="Tahoma"/>
            <family val="2"/>
          </rPr>
          <t>Na hipótese de entrada de mercadoria proveniente de outra unidade da Federação cuja saída interna seja tributada com alíquota superior a 12% (doze por cento), o estabelecimento destinatário paulista deverá utilizar o “IVA-ST ajustado”, calculado pela seguinte fórmula: IVA-ST ajustado = [(1+IVA-ST original) x (1 - ALQ inter) / (1 - ALQ intra)] -1, 
Portaria Cat- 15, Art. 1º, § 5º.</t>
        </r>
      </text>
    </comment>
    <comment ref="C21" authorId="1">
      <text>
        <r>
          <rPr>
            <b/>
            <sz val="8"/>
            <color indexed="81"/>
            <rFont val="Tahoma"/>
            <charset val="1"/>
          </rPr>
          <t>Amaury Jose Rezende: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<sst xmlns="http://schemas.openxmlformats.org/spreadsheetml/2006/main" count="80" uniqueCount="62">
  <si>
    <t>Custo Produto</t>
  </si>
  <si>
    <t>Alíquota do IPI</t>
  </si>
  <si>
    <t>Custo com IPI</t>
  </si>
  <si>
    <t>Frete</t>
  </si>
  <si>
    <t>Outras</t>
  </si>
  <si>
    <t>BASE ALÍQUOTA</t>
  </si>
  <si>
    <t>ALÍQUOTA INTERNA</t>
  </si>
  <si>
    <t>ALÍQUOTA DE ENTRADA</t>
  </si>
  <si>
    <t>ICMS NA ENTRADA</t>
  </si>
  <si>
    <t>DÉBITO PARA ST</t>
  </si>
  <si>
    <t>ICMS A PAGAR ST</t>
  </si>
  <si>
    <t>COMPOSIÇÃO DE CUSTOS</t>
  </si>
  <si>
    <t>Alíquota Interestadual</t>
  </si>
  <si>
    <t>Alíquota Interna</t>
  </si>
  <si>
    <t>Fórmula/Cálculo do IVA-Ajustado</t>
  </si>
  <si>
    <t>MVA ST - %</t>
  </si>
  <si>
    <t>MVA AJUSTADO</t>
  </si>
  <si>
    <t xml:space="preserve"> [(1 + MVA original) x (1 - Alíquota Interestadual) / (1 - Alíquota Interna) - 1]</t>
  </si>
  <si>
    <t>Mva-Ajustado:</t>
  </si>
  <si>
    <t>Informe os dados</t>
  </si>
  <si>
    <t>Base Para MVA</t>
  </si>
  <si>
    <t>Alíquota MVA-AJUSTADO</t>
  </si>
  <si>
    <t>MVA APURADO</t>
  </si>
  <si>
    <t>MVA Ajustado</t>
  </si>
  <si>
    <t>ICMS</t>
  </si>
  <si>
    <t>ICMS ST</t>
  </si>
  <si>
    <t>Simulador</t>
  </si>
  <si>
    <t>Base ICMS</t>
  </si>
  <si>
    <t>BASE ICMS ST</t>
  </si>
  <si>
    <t>Aliq. ICMS</t>
  </si>
  <si>
    <t>Crédito ICMS</t>
  </si>
  <si>
    <t>IVA-ST original:</t>
  </si>
  <si>
    <t>Alíquota interestadual do ICMS:</t>
  </si>
  <si>
    <t>Alíquota interna (Destino) do ICMS:</t>
  </si>
  <si>
    <t xml:space="preserve">Valor da Venda: </t>
  </si>
  <si>
    <t xml:space="preserve">Valor do ICMS da operação própria: </t>
  </si>
  <si>
    <t>SP-MS</t>
  </si>
  <si>
    <t>SP-PR</t>
  </si>
  <si>
    <t>SP-CE</t>
  </si>
  <si>
    <t>SP-GO</t>
  </si>
  <si>
    <t>ICMS a Recolher</t>
  </si>
  <si>
    <t>ICMS ST PAGO</t>
  </si>
  <si>
    <t>Saldo Credor/Devedor</t>
  </si>
  <si>
    <t>ICMS Op. Própria</t>
  </si>
  <si>
    <t>Análise - Preços Realizados</t>
  </si>
  <si>
    <t>Dados (inserir)</t>
  </si>
  <si>
    <t>Base de Cálculo ICMS ST</t>
  </si>
  <si>
    <t>Venda (Preço Realizado)</t>
  </si>
  <si>
    <t>Consumidor Final</t>
  </si>
  <si>
    <t>Venda</t>
  </si>
  <si>
    <t>SP-SP</t>
  </si>
  <si>
    <t>SP-SC</t>
  </si>
  <si>
    <t>Icms (aliq Inter)</t>
  </si>
  <si>
    <t>Icms Dif. Alq</t>
  </si>
  <si>
    <t>SP (Origem)</t>
  </si>
  <si>
    <t>SC (destino)</t>
  </si>
  <si>
    <t>SP-PA</t>
  </si>
  <si>
    <t>PA (destino)</t>
  </si>
  <si>
    <t>CE (destino)</t>
  </si>
  <si>
    <t>Icms Aliq. Interna (CE)</t>
  </si>
  <si>
    <t>ICMS Aliq Interna(SP-SP)</t>
  </si>
  <si>
    <t>SP (destino)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</si>
</sst>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000%"/>
    <numFmt numFmtId="168" formatCode="0.0%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1"/>
      <name val="Tahoma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/>
      <sz val="9"/>
      <color indexed="12"/>
      <name val="Calibri"/>
      <family val="2"/>
    </font>
    <font>
      <b/>
      <u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8"/>
      <color rgb="FFE48312"/>
      <name val="Calibri"/>
      <family val="2"/>
      <scheme val="minor"/>
    </font>
    <font>
      <sz val="18"/>
      <color rgb="FF40404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8"/>
      <name val="Calibri"/>
      <family val="2"/>
      <scheme val="minor"/>
    </font>
    <font>
      <i/>
      <sz val="18"/>
      <color rgb="FF404040"/>
      <name val="Calibri"/>
      <family val="2"/>
      <scheme val="minor"/>
    </font>
    <font>
      <i/>
      <sz val="18"/>
      <name val="Calibri"/>
      <family val="2"/>
      <scheme val="minor"/>
    </font>
    <font>
      <b/>
      <sz val="18"/>
      <color rgb="FF404040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rgb="FF40404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sz val="18"/>
      <color theme="3" tint="0.59999389629810485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1" xfId="0" applyFont="1" applyBorder="1"/>
    <xf numFmtId="164" fontId="4" fillId="0" borderId="1" xfId="2" applyFont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Border="1"/>
    <xf numFmtId="9" fontId="5" fillId="0" borderId="2" xfId="0" applyNumberFormat="1" applyFont="1" applyBorder="1"/>
    <xf numFmtId="9" fontId="5" fillId="0" borderId="0" xfId="0" applyNumberFormat="1" applyFont="1" applyFill="1" applyBorder="1"/>
    <xf numFmtId="164" fontId="4" fillId="0" borderId="2" xfId="2" applyFont="1" applyBorder="1"/>
    <xf numFmtId="10" fontId="5" fillId="0" borderId="0" xfId="0" applyNumberFormat="1" applyFont="1" applyFill="1" applyBorder="1"/>
    <xf numFmtId="164" fontId="5" fillId="0" borderId="2" xfId="0" applyNumberFormat="1" applyFont="1" applyBorder="1"/>
    <xf numFmtId="166" fontId="5" fillId="2" borderId="2" xfId="1" applyNumberFormat="1" applyFont="1" applyFill="1" applyBorder="1"/>
    <xf numFmtId="0" fontId="7" fillId="0" borderId="0" xfId="4" applyFont="1" applyBorder="1" applyAlignment="1" applyProtection="1"/>
    <xf numFmtId="10" fontId="5" fillId="0" borderId="0" xfId="0" applyNumberFormat="1" applyFont="1"/>
    <xf numFmtId="0" fontId="8" fillId="0" borderId="0" xfId="0" applyFont="1"/>
    <xf numFmtId="164" fontId="4" fillId="0" borderId="0" xfId="2" applyFont="1"/>
    <xf numFmtId="0" fontId="6" fillId="0" borderId="0" xfId="0" applyFont="1"/>
    <xf numFmtId="0" fontId="5" fillId="0" borderId="0" xfId="0" applyFont="1" applyFill="1" applyAlignment="1">
      <alignment horizontal="center"/>
    </xf>
    <xf numFmtId="0" fontId="9" fillId="0" borderId="0" xfId="0" applyFont="1"/>
    <xf numFmtId="0" fontId="7" fillId="0" borderId="0" xfId="4" applyFont="1" applyFill="1" applyAlignment="1" applyProtection="1">
      <alignment horizontal="left"/>
    </xf>
    <xf numFmtId="0" fontId="6" fillId="0" borderId="3" xfId="0" applyFont="1" applyBorder="1"/>
    <xf numFmtId="164" fontId="5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/>
    <xf numFmtId="164" fontId="11" fillId="6" borderId="2" xfId="3" applyNumberFormat="1" applyBorder="1"/>
    <xf numFmtId="2" fontId="6" fillId="3" borderId="0" xfId="0" applyNumberFormat="1" applyFont="1" applyFill="1" applyAlignment="1">
      <alignment horizontal="center"/>
    </xf>
    <xf numFmtId="166" fontId="6" fillId="4" borderId="4" xfId="5" applyNumberFormat="1" applyFont="1" applyFill="1" applyBorder="1"/>
    <xf numFmtId="166" fontId="10" fillId="0" borderId="0" xfId="5" applyNumberFormat="1" applyFont="1"/>
    <xf numFmtId="165" fontId="0" fillId="0" borderId="0" xfId="1" applyFont="1"/>
    <xf numFmtId="9" fontId="0" fillId="0" borderId="0" xfId="0" applyNumberFormat="1"/>
    <xf numFmtId="0" fontId="15" fillId="0" borderId="0" xfId="0" applyFont="1" applyAlignment="1">
      <alignment horizontal="left" vertical="center" indent="4" readingOrder="1"/>
    </xf>
    <xf numFmtId="0" fontId="16" fillId="0" borderId="0" xfId="0" applyFont="1" applyAlignment="1">
      <alignment horizontal="left" vertical="center" indent="4" readingOrder="1"/>
    </xf>
    <xf numFmtId="165" fontId="15" fillId="0" borderId="0" xfId="1" applyFont="1" applyAlignment="1">
      <alignment horizontal="left" vertical="center" indent="4" readingOrder="1"/>
    </xf>
    <xf numFmtId="168" fontId="17" fillId="0" borderId="0" xfId="5" applyNumberFormat="1" applyFont="1" applyAlignment="1">
      <alignment horizontal="left" vertical="center" indent="4" readingOrder="1"/>
    </xf>
    <xf numFmtId="168" fontId="18" fillId="7" borderId="2" xfId="5" applyNumberFormat="1" applyFont="1" applyFill="1" applyBorder="1" applyAlignment="1">
      <alignment horizontal="center" vertical="center" readingOrder="1"/>
    </xf>
    <xf numFmtId="165" fontId="18" fillId="7" borderId="2" xfId="1" applyFont="1" applyFill="1" applyBorder="1" applyAlignment="1">
      <alignment horizontal="left" vertical="center" indent="4" readingOrder="1"/>
    </xf>
    <xf numFmtId="165" fontId="18" fillId="0" borderId="0" xfId="1" applyFont="1" applyFill="1" applyBorder="1" applyAlignment="1">
      <alignment horizontal="left" vertical="center" indent="4" readingOrder="1"/>
    </xf>
    <xf numFmtId="168" fontId="18" fillId="0" borderId="0" xfId="5" applyNumberFormat="1" applyFont="1" applyFill="1" applyBorder="1" applyAlignment="1">
      <alignment horizontal="center" vertical="center" readingOrder="1"/>
    </xf>
    <xf numFmtId="0" fontId="19" fillId="0" borderId="0" xfId="0" applyFont="1" applyAlignment="1">
      <alignment horizontal="left" vertical="center" indent="4" readingOrder="1"/>
    </xf>
    <xf numFmtId="168" fontId="20" fillId="0" borderId="0" xfId="5" applyNumberFormat="1" applyFont="1" applyFill="1" applyBorder="1" applyAlignment="1">
      <alignment horizontal="center" vertical="center" readingOrder="1"/>
    </xf>
    <xf numFmtId="0" fontId="21" fillId="0" borderId="0" xfId="0" applyFont="1" applyAlignment="1">
      <alignment horizontal="left" vertical="center" indent="4" readingOrder="1"/>
    </xf>
    <xf numFmtId="165" fontId="22" fillId="0" borderId="0" xfId="1" applyFont="1" applyFill="1" applyBorder="1" applyAlignment="1">
      <alignment horizontal="left" vertical="center" indent="4" readingOrder="1"/>
    </xf>
    <xf numFmtId="0" fontId="21" fillId="8" borderId="0" xfId="0" applyFont="1" applyFill="1" applyAlignment="1">
      <alignment horizontal="left" vertical="center" indent="4" readingOrder="1"/>
    </xf>
    <xf numFmtId="165" fontId="22" fillId="8" borderId="0" xfId="1" applyFont="1" applyFill="1" applyBorder="1" applyAlignment="1">
      <alignment horizontal="left" vertical="center" indent="4" readingOrder="1"/>
    </xf>
    <xf numFmtId="0" fontId="23" fillId="0" borderId="0" xfId="0" applyFont="1" applyAlignment="1">
      <alignment horizontal="center" vertical="center" readingOrder="1"/>
    </xf>
    <xf numFmtId="0" fontId="24" fillId="0" borderId="0" xfId="0" applyFont="1" applyAlignment="1">
      <alignment horizontal="left" vertical="center" indent="4" readingOrder="1"/>
    </xf>
    <xf numFmtId="0" fontId="25" fillId="0" borderId="0" xfId="0" applyFont="1" applyAlignment="1">
      <alignment horizontal="left" vertical="center" indent="4" readingOrder="1"/>
    </xf>
    <xf numFmtId="165" fontId="26" fillId="8" borderId="0" xfId="1" applyFont="1" applyFill="1" applyBorder="1" applyAlignment="1">
      <alignment horizontal="left" vertical="center" indent="4" readingOrder="1"/>
    </xf>
    <xf numFmtId="10" fontId="17" fillId="0" borderId="0" xfId="5" applyNumberFormat="1" applyFont="1" applyAlignment="1">
      <alignment horizontal="left" vertical="center" indent="4" readingOrder="1"/>
    </xf>
    <xf numFmtId="0" fontId="0" fillId="9" borderId="0" xfId="0" applyFill="1"/>
    <xf numFmtId="165" fontId="0" fillId="9" borderId="0" xfId="1" applyFont="1" applyFill="1"/>
    <xf numFmtId="0" fontId="5" fillId="0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5" applyFont="1"/>
    <xf numFmtId="9" fontId="0" fillId="9" borderId="0" xfId="5" applyFont="1" applyFill="1"/>
    <xf numFmtId="165" fontId="27" fillId="0" borderId="0" xfId="1" applyFont="1"/>
    <xf numFmtId="168" fontId="28" fillId="7" borderId="2" xfId="5" applyNumberFormat="1" applyFont="1" applyFill="1" applyBorder="1" applyAlignment="1">
      <alignment horizontal="center" vertical="center" readingOrder="1"/>
    </xf>
  </cellXfs>
  <cellStyles count="6">
    <cellStyle name="Bom" xfId="3" builtinId="26"/>
    <cellStyle name="Hiperlink" xfId="4" builtinId="8"/>
    <cellStyle name="Moeda" xfId="2" builtinId="4"/>
    <cellStyle name="Normal" xfId="0" builtinId="0"/>
    <cellStyle name="Porcentagem" xfId="5" builtinId="5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441325</xdr:colOff>
      <xdr:row>18</xdr:row>
      <xdr:rowOff>38100</xdr:rowOff>
    </xdr:from>
    <xdr:to>
      <xdr:col>2</xdr:col>
      <xdr:colOff>512763</xdr:colOff>
      <xdr:row>19</xdr:row>
      <xdr:rowOff>104775</xdr:rowOff>
    </xdr:to>
    <xdr:sp macro="" textlink="">
      <xdr:nvSpPr>
        <xdr:cNvPr id="3" name="Seta para baix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333625" y="2800350"/>
          <a:ext cx="57150" cy="219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3</xdr:col>
      <xdr:colOff>422275</xdr:colOff>
      <xdr:row>15</xdr:row>
      <xdr:rowOff>66675</xdr:rowOff>
    </xdr:from>
    <xdr:to>
      <xdr:col>6</xdr:col>
      <xdr:colOff>1809180</xdr:colOff>
      <xdr:row>24</xdr:row>
      <xdr:rowOff>38100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00400" y="2371725"/>
          <a:ext cx="2743200" cy="13811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FFFF00"/>
              </a:solidFill>
            </a:rPr>
            <a:t>INSIRA AQUI OS VALORES DE MVA, ALÍQUOTA</a:t>
          </a:r>
          <a:r>
            <a:rPr lang="pt-BR" sz="1100" b="1" baseline="0">
              <a:solidFill>
                <a:srgbClr val="FFFF00"/>
              </a:solidFill>
            </a:rPr>
            <a:t> INTERNA E  ALÍQUOTA INTERESTADUAL</a:t>
          </a:r>
          <a:endParaRPr lang="pt-BR" sz="1100" b="1">
            <a:solidFill>
              <a:srgbClr val="FFFF00"/>
            </a:solidFill>
          </a:endParaRPr>
        </a:p>
      </xdr:txBody>
    </xdr:sp>
    <xdr:clientData/>
  </xdr:twoCellAnchor>
  <xdr:twoCellAnchor>
    <xdr:from>
      <xdr:col>2</xdr:col>
      <xdr:colOff>844550</xdr:colOff>
      <xdr:row>19</xdr:row>
      <xdr:rowOff>123825</xdr:rowOff>
    </xdr:from>
    <xdr:to>
      <xdr:col>3</xdr:col>
      <xdr:colOff>383550</xdr:colOff>
      <xdr:row>20</xdr:row>
      <xdr:rowOff>76201</xdr:rowOff>
    </xdr:to>
    <xdr:cxnSp macro="">
      <xdr:nvCxnSpPr>
        <xdr:cNvPr id="6" name="Conector angulad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 flipV="1">
          <a:off x="2686050" y="3076575"/>
          <a:ext cx="476250" cy="104776"/>
        </a:xfrm>
        <a:prstGeom prst="bent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"/>
  <sheetViews>
    <sheetView topLeftCell="A13" zoomScale="150" zoomScaleNormal="150" zoomScalePageLayoutView="150" workbookViewId="0">
      <selection activeCell="B36" sqref="B36"/>
    </sheetView>
  </sheetViews>
  <sheetFormatPr defaultColWidth="8.85546875" defaultRowHeight="15" x14ac:dyDescent="0.25"/>
  <cols>
    <col min="1" max="1" width="7" style="1" customWidth="1"/>
    <col min="2" max="2" width="25.42578125" customWidth="1"/>
    <col min="3" max="3" width="15.5703125" customWidth="1"/>
    <col min="4" max="4" width="10.42578125" bestFit="1" customWidth="1"/>
    <col min="5" max="5" width="9.42578125" customWidth="1"/>
    <col min="6" max="6" width="3" style="1" bestFit="1" customWidth="1"/>
    <col min="7" max="7" width="53.42578125" customWidth="1"/>
    <col min="8" max="8" width="11.140625" customWidth="1"/>
    <col min="9" max="9" width="6.42578125" customWidth="1"/>
  </cols>
  <sheetData>
    <row r="1" spans="1:10" s="3" customFormat="1" ht="12.6" thickBot="1" x14ac:dyDescent="0.35">
      <c r="A1" s="2"/>
      <c r="F1" s="2"/>
    </row>
    <row r="2" spans="1:10" s="3" customFormat="1" ht="12.75" thickBot="1" x14ac:dyDescent="0.25">
      <c r="A2" s="4"/>
      <c r="B2" s="60" t="s">
        <v>11</v>
      </c>
      <c r="C2" s="61"/>
      <c r="D2" s="5"/>
      <c r="E2" s="5"/>
      <c r="F2" s="28"/>
      <c r="G2" s="29"/>
      <c r="H2" s="10"/>
      <c r="I2" s="10"/>
      <c r="J2" s="10"/>
    </row>
    <row r="3" spans="1:10" s="3" customFormat="1" ht="12" x14ac:dyDescent="0.3">
      <c r="A3" s="2"/>
      <c r="B3" s="6" t="s">
        <v>0</v>
      </c>
      <c r="C3" s="7">
        <v>10000</v>
      </c>
      <c r="D3" s="8"/>
      <c r="E3" s="9"/>
      <c r="F3" s="28"/>
      <c r="G3" s="10"/>
      <c r="H3" s="10"/>
      <c r="I3" s="10"/>
      <c r="J3" s="10"/>
    </row>
    <row r="4" spans="1:10" s="3" customFormat="1" ht="12" x14ac:dyDescent="0.2">
      <c r="A4" s="2"/>
      <c r="B4" s="11" t="s">
        <v>1</v>
      </c>
      <c r="C4" s="12">
        <v>0</v>
      </c>
      <c r="D4" s="8"/>
      <c r="E4" s="13"/>
      <c r="F4" s="28"/>
      <c r="G4" s="10"/>
      <c r="H4" s="10"/>
      <c r="I4" s="10"/>
      <c r="J4" s="10"/>
    </row>
    <row r="5" spans="1:10" s="3" customFormat="1" ht="12" x14ac:dyDescent="0.3">
      <c r="A5" s="2"/>
      <c r="B5" s="11" t="s">
        <v>2</v>
      </c>
      <c r="C5" s="14">
        <f>(C3*C4)+C3</f>
        <v>10000</v>
      </c>
      <c r="D5" s="8"/>
      <c r="E5" s="9"/>
      <c r="F5" s="28"/>
      <c r="G5" s="10"/>
      <c r="H5" s="10"/>
      <c r="I5" s="10"/>
      <c r="J5" s="10"/>
    </row>
    <row r="6" spans="1:10" s="3" customFormat="1" ht="12" x14ac:dyDescent="0.3">
      <c r="A6" s="2"/>
      <c r="B6" s="11" t="s">
        <v>3</v>
      </c>
      <c r="C6" s="14">
        <v>0</v>
      </c>
      <c r="D6" s="8"/>
      <c r="E6" s="9"/>
      <c r="F6" s="28"/>
      <c r="G6" s="10"/>
      <c r="H6" s="10"/>
      <c r="I6" s="10"/>
      <c r="J6" s="10"/>
    </row>
    <row r="7" spans="1:10" s="3" customFormat="1" ht="12" x14ac:dyDescent="0.3">
      <c r="A7" s="2"/>
      <c r="B7" s="11" t="s">
        <v>4</v>
      </c>
      <c r="C7" s="14">
        <v>0</v>
      </c>
      <c r="D7" s="8"/>
      <c r="E7" s="15"/>
      <c r="F7" s="28"/>
      <c r="G7" s="10"/>
      <c r="H7" s="10"/>
      <c r="I7" s="10"/>
      <c r="J7" s="10"/>
    </row>
    <row r="8" spans="1:10" s="3" customFormat="1" ht="12" x14ac:dyDescent="0.3">
      <c r="A8" s="2"/>
      <c r="B8" s="11" t="s">
        <v>20</v>
      </c>
      <c r="C8" s="16">
        <f>SUM(C5:C7)</f>
        <v>10000</v>
      </c>
      <c r="D8" s="8"/>
      <c r="E8" s="9"/>
      <c r="F8" s="28"/>
      <c r="G8" s="10"/>
      <c r="H8" s="10"/>
      <c r="I8" s="10"/>
      <c r="J8" s="10"/>
    </row>
    <row r="9" spans="1:10" s="3" customFormat="1" ht="12" x14ac:dyDescent="0.2">
      <c r="A9" s="2"/>
      <c r="B9" s="11" t="s">
        <v>21</v>
      </c>
      <c r="C9" s="17">
        <f>B30</f>
        <v>0.48433734939759043</v>
      </c>
      <c r="E9" s="9"/>
      <c r="F9" s="28"/>
      <c r="G9" s="10"/>
      <c r="H9" s="10"/>
      <c r="I9" s="10"/>
      <c r="J9" s="10"/>
    </row>
    <row r="10" spans="1:10" s="3" customFormat="1" ht="12" x14ac:dyDescent="0.3">
      <c r="A10" s="2"/>
      <c r="B10" s="11" t="s">
        <v>22</v>
      </c>
      <c r="C10" s="16">
        <f>C8*C9</f>
        <v>4843.3734939759042</v>
      </c>
      <c r="D10" s="8"/>
      <c r="E10" s="9"/>
      <c r="F10" s="28"/>
      <c r="G10" s="10"/>
      <c r="H10" s="10"/>
      <c r="I10" s="10"/>
      <c r="J10" s="10"/>
    </row>
    <row r="11" spans="1:10" s="3" customFormat="1" ht="12" x14ac:dyDescent="0.2">
      <c r="A11" s="2"/>
      <c r="B11" s="11" t="s">
        <v>5</v>
      </c>
      <c r="C11" s="16">
        <f>C8+C10</f>
        <v>14843.373493975905</v>
      </c>
      <c r="D11" s="8"/>
      <c r="E11" s="8"/>
      <c r="F11" s="28"/>
      <c r="G11" s="10"/>
      <c r="H11" s="10"/>
      <c r="I11" s="10"/>
      <c r="J11" s="10"/>
    </row>
    <row r="12" spans="1:10" s="3" customFormat="1" ht="12" x14ac:dyDescent="0.2">
      <c r="A12" s="2"/>
      <c r="B12" s="11" t="s">
        <v>6</v>
      </c>
      <c r="C12" s="12">
        <v>0.17</v>
      </c>
      <c r="D12" s="8"/>
      <c r="E12" s="9"/>
      <c r="F12" s="28"/>
      <c r="G12" s="10"/>
      <c r="H12" s="18"/>
      <c r="I12" s="10"/>
      <c r="J12" s="10"/>
    </row>
    <row r="13" spans="1:10" s="3" customFormat="1" ht="12" x14ac:dyDescent="0.2">
      <c r="A13" s="2"/>
      <c r="B13" s="11" t="s">
        <v>9</v>
      </c>
      <c r="C13" s="14">
        <f>C11*C12</f>
        <v>2523.3734939759042</v>
      </c>
      <c r="D13" s="8"/>
      <c r="E13" s="9"/>
      <c r="F13" s="28"/>
      <c r="G13" s="10"/>
      <c r="H13" s="10"/>
      <c r="I13" s="10"/>
      <c r="J13" s="10"/>
    </row>
    <row r="14" spans="1:10" s="3" customFormat="1" ht="12" x14ac:dyDescent="0.2">
      <c r="A14" s="2"/>
      <c r="B14" s="11" t="s">
        <v>7</v>
      </c>
      <c r="C14" s="12">
        <v>7.0000000000000007E-2</v>
      </c>
      <c r="D14" s="8"/>
      <c r="E14" s="9"/>
      <c r="F14" s="28"/>
      <c r="G14" s="10"/>
      <c r="H14" s="10"/>
      <c r="I14" s="10"/>
      <c r="J14" s="10"/>
    </row>
    <row r="15" spans="1:10" s="3" customFormat="1" ht="12" x14ac:dyDescent="0.3">
      <c r="A15" s="2"/>
      <c r="B15" s="11" t="s">
        <v>8</v>
      </c>
      <c r="C15" s="16">
        <f>C3*C14</f>
        <v>700.00000000000011</v>
      </c>
      <c r="D15" s="8"/>
      <c r="E15" s="8"/>
      <c r="F15" s="28"/>
      <c r="G15" s="10"/>
      <c r="H15" s="10"/>
      <c r="I15" s="10"/>
      <c r="J15" s="10"/>
    </row>
    <row r="16" spans="1:10" s="3" customFormat="1" ht="14.45" x14ac:dyDescent="0.35">
      <c r="A16" s="2"/>
      <c r="B16" s="11" t="s">
        <v>10</v>
      </c>
      <c r="C16" s="32">
        <f>C13-C15</f>
        <v>1823.3734939759042</v>
      </c>
      <c r="D16" s="8"/>
      <c r="E16" s="9"/>
      <c r="F16" s="28"/>
      <c r="G16" s="10"/>
      <c r="H16" s="10"/>
      <c r="I16" s="10"/>
      <c r="J16" s="10"/>
    </row>
    <row r="17" spans="1:11" s="3" customFormat="1" ht="12" x14ac:dyDescent="0.3">
      <c r="A17" s="2"/>
      <c r="B17" s="10"/>
      <c r="C17" s="31"/>
      <c r="D17" s="8"/>
      <c r="E17" s="9"/>
      <c r="F17" s="28"/>
      <c r="G17" s="10"/>
      <c r="H17" s="10"/>
      <c r="I17" s="10"/>
      <c r="J17" s="10"/>
    </row>
    <row r="18" spans="1:11" s="3" customFormat="1" ht="12" x14ac:dyDescent="0.3">
      <c r="A18" s="2"/>
      <c r="C18" s="22" t="s">
        <v>19</v>
      </c>
      <c r="F18" s="30"/>
      <c r="G18" s="8"/>
      <c r="H18" s="8"/>
      <c r="I18" s="10"/>
      <c r="J18" s="10"/>
      <c r="K18" s="19"/>
    </row>
    <row r="19" spans="1:11" s="3" customFormat="1" ht="12" x14ac:dyDescent="0.3">
      <c r="A19" s="2"/>
      <c r="B19" s="20" t="s">
        <v>16</v>
      </c>
      <c r="F19" s="59"/>
      <c r="G19" s="59"/>
      <c r="H19" s="10"/>
      <c r="I19" s="10"/>
      <c r="J19" s="10"/>
      <c r="K19" s="21"/>
    </row>
    <row r="20" spans="1:11" s="3" customFormat="1" ht="12" x14ac:dyDescent="0.3">
      <c r="A20" s="2"/>
      <c r="B20" s="22"/>
      <c r="F20" s="23"/>
      <c r="G20" s="23"/>
      <c r="K20" s="21"/>
    </row>
    <row r="21" spans="1:11" s="3" customFormat="1" ht="12" x14ac:dyDescent="0.2">
      <c r="A21" s="2"/>
      <c r="B21" s="24" t="s">
        <v>15</v>
      </c>
      <c r="C21" s="33">
        <v>40</v>
      </c>
      <c r="D21" s="62"/>
      <c r="E21" s="62"/>
      <c r="F21" s="62"/>
      <c r="G21" s="25"/>
      <c r="K21" s="21"/>
    </row>
    <row r="22" spans="1:11" s="3" customFormat="1" ht="12" x14ac:dyDescent="0.2">
      <c r="A22" s="2"/>
      <c r="B22" s="24" t="s">
        <v>12</v>
      </c>
      <c r="C22" s="2">
        <v>12</v>
      </c>
      <c r="F22" s="23"/>
      <c r="G22" s="23"/>
      <c r="K22" s="21"/>
    </row>
    <row r="23" spans="1:11" s="3" customFormat="1" ht="12" x14ac:dyDescent="0.2">
      <c r="A23" s="2"/>
      <c r="B23" s="24" t="s">
        <v>13</v>
      </c>
      <c r="C23" s="2">
        <v>17</v>
      </c>
      <c r="F23" s="2"/>
    </row>
    <row r="24" spans="1:11" s="3" customFormat="1" ht="12" x14ac:dyDescent="0.2">
      <c r="A24" s="2"/>
      <c r="B24" s="22"/>
      <c r="F24" s="2"/>
    </row>
    <row r="25" spans="1:11" s="3" customFormat="1" ht="12" x14ac:dyDescent="0.2">
      <c r="A25" s="2"/>
      <c r="B25" s="22" t="s">
        <v>14</v>
      </c>
      <c r="F25" s="2"/>
    </row>
    <row r="26" spans="1:11" s="3" customFormat="1" ht="12" x14ac:dyDescent="0.2">
      <c r="A26" s="2"/>
      <c r="B26" s="22"/>
      <c r="F26" s="2"/>
    </row>
    <row r="27" spans="1:11" s="3" customFormat="1" ht="12" x14ac:dyDescent="0.2">
      <c r="A27" s="2"/>
      <c r="B27" s="3" t="s">
        <v>17</v>
      </c>
      <c r="F27" s="2"/>
    </row>
    <row r="28" spans="1:11" s="3" customFormat="1" ht="12.75" thickBot="1" x14ac:dyDescent="0.25">
      <c r="A28" s="2"/>
      <c r="F28" s="2"/>
    </row>
    <row r="29" spans="1:11" s="3" customFormat="1" ht="12" x14ac:dyDescent="0.2">
      <c r="A29" s="2"/>
      <c r="B29" s="26" t="s">
        <v>18</v>
      </c>
      <c r="F29" s="2"/>
      <c r="K29" s="27"/>
    </row>
    <row r="30" spans="1:11" s="3" customFormat="1" ht="12.75" thickBot="1" x14ac:dyDescent="0.25">
      <c r="A30" s="2"/>
      <c r="B30" s="34">
        <f>((C21/100+1)*(C22/100-1)/(C23/100-1)-1)</f>
        <v>0.48433734939759043</v>
      </c>
      <c r="F30" s="2"/>
    </row>
    <row r="32" spans="1:11" x14ac:dyDescent="0.25">
      <c r="B32" s="35">
        <f>((1+0.3918)*(1-0.12)/(1-0.18))-1</f>
        <v>0.49363902439024354</v>
      </c>
    </row>
    <row r="33" spans="2:2" x14ac:dyDescent="0.25">
      <c r="B33" s="35">
        <f>((1+0.4)*(1-0.04)/(1-0.17))-1</f>
        <v>0.61927710843373496</v>
      </c>
    </row>
  </sheetData>
  <mergeCells count="3">
    <mergeCell ref="F19:G19"/>
    <mergeCell ref="B2:C2"/>
    <mergeCell ref="D21:F21"/>
  </mergeCells>
  <phoneticPr fontId="2" type="noConversion"/>
  <printOptions horizontalCentered="1" verticalCentered="1"/>
  <pageMargins left="0.19685039370078741" right="0.19685039370078741" top="0.78740157480314965" bottom="0.78740157480314965" header="0.31496062992125984" footer="0.31496062992125984"/>
  <pageSetup paperSize="9" orientation="landscape" horizontalDpi="1200" verticalDpi="12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zoomScaleNormal="100" workbookViewId="0">
      <selection activeCell="J6" sqref="J6"/>
    </sheetView>
  </sheetViews>
  <sheetFormatPr defaultRowHeight="18.75" customHeight="1" x14ac:dyDescent="0.25"/>
  <cols>
    <col min="1" max="1" width="2.140625" customWidth="1"/>
    <col min="2" max="2" width="59.85546875" style="38" bestFit="1" customWidth="1"/>
    <col min="3" max="3" width="23.7109375" style="40" customWidth="1"/>
    <col min="4" max="6" width="22.5703125" bestFit="1" customWidth="1"/>
    <col min="7" max="9" width="9.140625" customWidth="1"/>
  </cols>
  <sheetData>
    <row r="2" spans="1:6" ht="18.75" customHeight="1" x14ac:dyDescent="0.25">
      <c r="B2" s="52" t="s">
        <v>26</v>
      </c>
    </row>
    <row r="3" spans="1:6" ht="18.75" customHeight="1" x14ac:dyDescent="0.25">
      <c r="B3" s="54" t="s">
        <v>45</v>
      </c>
      <c r="C3" s="40" t="s">
        <v>36</v>
      </c>
      <c r="D3" s="40" t="s">
        <v>37</v>
      </c>
      <c r="E3" s="40" t="s">
        <v>38</v>
      </c>
      <c r="F3" s="40" t="s">
        <v>39</v>
      </c>
    </row>
    <row r="4" spans="1:6" ht="18.75" customHeight="1" x14ac:dyDescent="0.25">
      <c r="B4" s="39" t="s">
        <v>31</v>
      </c>
      <c r="C4" s="42">
        <v>0.4</v>
      </c>
      <c r="D4" s="42">
        <v>0.38</v>
      </c>
      <c r="E4" s="42">
        <v>0.32</v>
      </c>
      <c r="F4" s="42">
        <v>0.45</v>
      </c>
    </row>
    <row r="5" spans="1:6" ht="18.75" customHeight="1" x14ac:dyDescent="0.25">
      <c r="B5" s="39" t="s">
        <v>34</v>
      </c>
      <c r="C5" s="43">
        <v>10000</v>
      </c>
      <c r="D5" s="43">
        <v>20000</v>
      </c>
      <c r="E5" s="43">
        <v>15000</v>
      </c>
      <c r="F5" s="43">
        <v>30000</v>
      </c>
    </row>
    <row r="6" spans="1:6" ht="18.75" customHeight="1" x14ac:dyDescent="0.25">
      <c r="A6" s="38"/>
      <c r="B6" s="39" t="s">
        <v>32</v>
      </c>
      <c r="C6" s="42">
        <v>7.0000000000000007E-2</v>
      </c>
      <c r="D6" s="42">
        <v>0.04</v>
      </c>
      <c r="E6" s="42">
        <v>7.0000000000000007E-2</v>
      </c>
      <c r="F6" s="42">
        <v>0.04</v>
      </c>
    </row>
    <row r="7" spans="1:6" ht="18.75" customHeight="1" x14ac:dyDescent="0.25">
      <c r="B7" s="39" t="s">
        <v>33</v>
      </c>
      <c r="C7" s="66">
        <v>0.17</v>
      </c>
      <c r="D7" s="66">
        <v>0.2</v>
      </c>
      <c r="E7" s="66">
        <v>0.17</v>
      </c>
      <c r="F7" s="66">
        <v>0.17</v>
      </c>
    </row>
    <row r="8" spans="1:6" ht="18.75" customHeight="1" x14ac:dyDescent="0.25">
      <c r="B8" s="39" t="s">
        <v>23</v>
      </c>
      <c r="C8" s="56">
        <f xml:space="preserve"> ((1+C4)*( (1-C6)/(1-C7)))-1</f>
        <v>0.56867469879518051</v>
      </c>
      <c r="D8" s="41">
        <f t="shared" ref="D8:F8" si="0" xml:space="preserve"> ((1+D4)*( (1-D6)/(1-D7)))-1</f>
        <v>0.65599999999999992</v>
      </c>
      <c r="E8" s="41">
        <f t="shared" si="0"/>
        <v>0.47903614457831334</v>
      </c>
      <c r="F8" s="41">
        <f t="shared" si="0"/>
        <v>0.67710843373493956</v>
      </c>
    </row>
    <row r="9" spans="1:6" ht="18.75" customHeight="1" x14ac:dyDescent="0.25">
      <c r="B9" s="39"/>
      <c r="D9" s="40"/>
      <c r="E9" s="40"/>
      <c r="F9" s="40"/>
    </row>
    <row r="10" spans="1:6" ht="18.75" customHeight="1" x14ac:dyDescent="0.25">
      <c r="B10" s="39" t="s">
        <v>34</v>
      </c>
      <c r="C10" s="44">
        <f>C5</f>
        <v>10000</v>
      </c>
      <c r="D10" s="44">
        <f t="shared" ref="D10:F10" si="1">D5</f>
        <v>20000</v>
      </c>
      <c r="E10" s="44">
        <f t="shared" si="1"/>
        <v>15000</v>
      </c>
      <c r="F10" s="44">
        <f t="shared" si="1"/>
        <v>30000</v>
      </c>
    </row>
    <row r="11" spans="1:6" ht="18.75" customHeight="1" x14ac:dyDescent="0.25">
      <c r="B11" s="39" t="s">
        <v>12</v>
      </c>
      <c r="C11" s="45">
        <f>C6</f>
        <v>7.0000000000000007E-2</v>
      </c>
      <c r="D11" s="45">
        <f t="shared" ref="D11:F11" si="2">D6</f>
        <v>0.04</v>
      </c>
      <c r="E11" s="45">
        <f t="shared" si="2"/>
        <v>7.0000000000000007E-2</v>
      </c>
      <c r="F11" s="45">
        <f t="shared" si="2"/>
        <v>0.04</v>
      </c>
    </row>
    <row r="12" spans="1:6" ht="18.75" customHeight="1" x14ac:dyDescent="0.25">
      <c r="B12" s="50" t="s">
        <v>35</v>
      </c>
      <c r="C12" s="51">
        <f>C10*C11</f>
        <v>700.00000000000011</v>
      </c>
      <c r="D12" s="51">
        <f t="shared" ref="D12:F12" si="3">D10*D11</f>
        <v>800</v>
      </c>
      <c r="E12" s="51">
        <f t="shared" si="3"/>
        <v>1050</v>
      </c>
      <c r="F12" s="51">
        <f t="shared" si="3"/>
        <v>1200</v>
      </c>
    </row>
    <row r="13" spans="1:6" ht="18.75" customHeight="1" x14ac:dyDescent="0.25">
      <c r="B13" s="39"/>
      <c r="C13" s="44"/>
      <c r="D13" s="44"/>
      <c r="E13" s="44"/>
      <c r="F13" s="44"/>
    </row>
    <row r="14" spans="1:6" ht="18.75" customHeight="1" x14ac:dyDescent="0.25">
      <c r="B14" s="53" t="s">
        <v>46</v>
      </c>
      <c r="C14" s="44"/>
      <c r="D14" s="44"/>
      <c r="E14" s="44"/>
      <c r="F14" s="44"/>
    </row>
    <row r="15" spans="1:6" ht="18.75" customHeight="1" x14ac:dyDescent="0.25">
      <c r="B15" s="48" t="str">
        <f>B5</f>
        <v xml:space="preserve">Valor da Venda: </v>
      </c>
      <c r="C15" s="49">
        <f>C10</f>
        <v>10000</v>
      </c>
      <c r="D15" s="49">
        <f t="shared" ref="D15:F15" si="4">D10</f>
        <v>20000</v>
      </c>
      <c r="E15" s="49">
        <f t="shared" si="4"/>
        <v>15000</v>
      </c>
      <c r="F15" s="49">
        <f t="shared" si="4"/>
        <v>30000</v>
      </c>
    </row>
    <row r="16" spans="1:6" ht="18.75" customHeight="1" x14ac:dyDescent="0.25">
      <c r="B16" s="46" t="s">
        <v>23</v>
      </c>
      <c r="C16" s="47">
        <f>C8</f>
        <v>0.56867469879518051</v>
      </c>
      <c r="D16" s="47">
        <f t="shared" ref="D16:F16" si="5">D8</f>
        <v>0.65599999999999992</v>
      </c>
      <c r="E16" s="47">
        <f t="shared" si="5"/>
        <v>0.47903614457831334</v>
      </c>
      <c r="F16" s="47">
        <f t="shared" si="5"/>
        <v>0.67710843373493956</v>
      </c>
    </row>
    <row r="17" spans="2:6" ht="18.75" customHeight="1" x14ac:dyDescent="0.25">
      <c r="B17" s="39" t="s">
        <v>28</v>
      </c>
      <c r="C17" s="44">
        <f>C15*(1+C16)</f>
        <v>15686.746987951805</v>
      </c>
      <c r="D17" s="44">
        <f t="shared" ref="D17:F17" si="6">D15*(1+D16)</f>
        <v>33120</v>
      </c>
      <c r="E17" s="44">
        <f t="shared" si="6"/>
        <v>22185.542168674699</v>
      </c>
      <c r="F17" s="44">
        <f t="shared" si="6"/>
        <v>50313.25301204819</v>
      </c>
    </row>
    <row r="18" spans="2:6" ht="18.75" customHeight="1" x14ac:dyDescent="0.25">
      <c r="B18" s="39" t="s">
        <v>29</v>
      </c>
      <c r="C18" s="45">
        <f>C7</f>
        <v>0.17</v>
      </c>
      <c r="D18" s="45">
        <f t="shared" ref="D18:F18" si="7">D7</f>
        <v>0.2</v>
      </c>
      <c r="E18" s="45">
        <f t="shared" si="7"/>
        <v>0.17</v>
      </c>
      <c r="F18" s="45">
        <f t="shared" si="7"/>
        <v>0.17</v>
      </c>
    </row>
    <row r="19" spans="2:6" ht="18.75" customHeight="1" x14ac:dyDescent="0.25">
      <c r="B19" s="39" t="s">
        <v>24</v>
      </c>
      <c r="C19" s="44">
        <f>C17*C18</f>
        <v>2666.7469879518071</v>
      </c>
      <c r="D19" s="44">
        <f t="shared" ref="D19:F19" si="8">D17*D18</f>
        <v>6624</v>
      </c>
      <c r="E19" s="44">
        <f t="shared" si="8"/>
        <v>3771.542168674699</v>
      </c>
      <c r="F19" s="44">
        <f t="shared" si="8"/>
        <v>8553.2530120481933</v>
      </c>
    </row>
    <row r="20" spans="2:6" ht="18.75" customHeight="1" x14ac:dyDescent="0.25">
      <c r="B20" s="39" t="s">
        <v>30</v>
      </c>
      <c r="C20" s="44">
        <f>C12</f>
        <v>700.00000000000011</v>
      </c>
      <c r="D20" s="44">
        <f t="shared" ref="D20:F20" si="9">D12</f>
        <v>800</v>
      </c>
      <c r="E20" s="44">
        <f t="shared" si="9"/>
        <v>1050</v>
      </c>
      <c r="F20" s="44">
        <f t="shared" si="9"/>
        <v>1200</v>
      </c>
    </row>
    <row r="21" spans="2:6" ht="18.75" customHeight="1" x14ac:dyDescent="0.25">
      <c r="B21" s="50" t="s">
        <v>25</v>
      </c>
      <c r="C21" s="51">
        <f>C19-C20</f>
        <v>1966.7469879518071</v>
      </c>
      <c r="D21" s="51">
        <f t="shared" ref="D21:F21" si="10">D19-D20</f>
        <v>5824</v>
      </c>
      <c r="E21" s="51">
        <f t="shared" si="10"/>
        <v>2721.542168674699</v>
      </c>
      <c r="F21" s="51">
        <f t="shared" si="10"/>
        <v>7353.2530120481933</v>
      </c>
    </row>
    <row r="23" spans="2:6" ht="18.75" customHeight="1" x14ac:dyDescent="0.25">
      <c r="B23" s="38" t="s">
        <v>44</v>
      </c>
    </row>
    <row r="24" spans="2:6" ht="18.75" customHeight="1" x14ac:dyDescent="0.25">
      <c r="B24" s="39" t="s">
        <v>27</v>
      </c>
      <c r="C24" s="44"/>
      <c r="D24" s="44"/>
      <c r="E24" s="44"/>
      <c r="F24" s="44"/>
    </row>
    <row r="25" spans="2:6" ht="18.75" customHeight="1" x14ac:dyDescent="0.25">
      <c r="B25" s="48" t="s">
        <v>47</v>
      </c>
      <c r="C25" s="49">
        <v>14000</v>
      </c>
      <c r="D25" s="49">
        <v>32000</v>
      </c>
      <c r="E25" s="49">
        <v>25000</v>
      </c>
      <c r="F25" s="49">
        <v>35000</v>
      </c>
    </row>
    <row r="26" spans="2:6" ht="18.75" customHeight="1" x14ac:dyDescent="0.25">
      <c r="B26" s="39" t="s">
        <v>29</v>
      </c>
      <c r="C26" s="45">
        <f>C7</f>
        <v>0.17</v>
      </c>
      <c r="D26" s="45">
        <f t="shared" ref="D26:F26" si="11">D7</f>
        <v>0.2</v>
      </c>
      <c r="E26" s="45">
        <f t="shared" si="11"/>
        <v>0.17</v>
      </c>
      <c r="F26" s="45">
        <f t="shared" si="11"/>
        <v>0.17</v>
      </c>
    </row>
    <row r="27" spans="2:6" ht="18.75" customHeight="1" x14ac:dyDescent="0.25">
      <c r="B27" s="38" t="s">
        <v>43</v>
      </c>
      <c r="C27" s="40">
        <f>C25*C26</f>
        <v>2380</v>
      </c>
      <c r="D27" s="40">
        <f t="shared" ref="D27:F27" si="12">D25*D26</f>
        <v>6400</v>
      </c>
      <c r="E27" s="40">
        <f t="shared" si="12"/>
        <v>4250</v>
      </c>
      <c r="F27" s="40">
        <f t="shared" si="12"/>
        <v>5950</v>
      </c>
    </row>
    <row r="28" spans="2:6" ht="18.75" customHeight="1" x14ac:dyDescent="0.25">
      <c r="B28" s="39" t="s">
        <v>30</v>
      </c>
      <c r="C28" s="44">
        <f>C12</f>
        <v>700.00000000000011</v>
      </c>
      <c r="D28" s="44">
        <f>D12</f>
        <v>800</v>
      </c>
      <c r="E28" s="44">
        <f>E12</f>
        <v>1050</v>
      </c>
      <c r="F28" s="44">
        <f>F12</f>
        <v>1200</v>
      </c>
    </row>
    <row r="29" spans="2:6" ht="18.75" customHeight="1" x14ac:dyDescent="0.25">
      <c r="B29" s="48" t="s">
        <v>40</v>
      </c>
      <c r="C29" s="49">
        <f>C27-C28</f>
        <v>1680</v>
      </c>
      <c r="D29" s="49">
        <f t="shared" ref="D29:F29" si="13">D27-D28</f>
        <v>5600</v>
      </c>
      <c r="E29" s="49">
        <f t="shared" si="13"/>
        <v>3200</v>
      </c>
      <c r="F29" s="49">
        <f t="shared" si="13"/>
        <v>4750</v>
      </c>
    </row>
    <row r="30" spans="2:6" ht="18.75" customHeight="1" x14ac:dyDescent="0.25">
      <c r="B30" s="38" t="s">
        <v>41</v>
      </c>
      <c r="C30" s="40">
        <f>C21</f>
        <v>1966.7469879518071</v>
      </c>
      <c r="D30" s="40">
        <f>D21</f>
        <v>5824</v>
      </c>
      <c r="E30" s="40">
        <f>E21</f>
        <v>2721.542168674699</v>
      </c>
      <c r="F30" s="40">
        <f>F21</f>
        <v>7353.2530120481933</v>
      </c>
    </row>
    <row r="31" spans="2:6" ht="18.75" customHeight="1" x14ac:dyDescent="0.25">
      <c r="B31" s="50" t="s">
        <v>42</v>
      </c>
      <c r="C31" s="55">
        <f>C30-C29</f>
        <v>286.74698795180711</v>
      </c>
      <c r="D31" s="55">
        <f>D30-D29</f>
        <v>224</v>
      </c>
      <c r="E31" s="51">
        <f t="shared" ref="E31" si="14">E30-E29</f>
        <v>-478.45783132530096</v>
      </c>
      <c r="F31" s="55">
        <f>F30-F29</f>
        <v>2603.2530120481933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3"/>
  <sheetViews>
    <sheetView zoomScale="130" zoomScaleNormal="130" workbookViewId="0">
      <selection activeCell="O10" sqref="O10"/>
    </sheetView>
  </sheetViews>
  <sheetFormatPr defaultRowHeight="15" x14ac:dyDescent="0.25"/>
  <cols>
    <col min="2" max="2" width="3.28515625" customWidth="1"/>
    <col min="3" max="3" width="25.140625" customWidth="1"/>
    <col min="4" max="4" width="16.5703125" style="63" bestFit="1" customWidth="1"/>
    <col min="5" max="6" width="11" customWidth="1"/>
    <col min="7" max="7" width="4.5703125" bestFit="1" customWidth="1"/>
    <col min="8" max="8" width="11.5703125" style="36" bestFit="1" customWidth="1"/>
    <col min="9" max="9" width="4.7109375" customWidth="1"/>
    <col min="10" max="10" width="11.85546875" style="36" bestFit="1" customWidth="1"/>
    <col min="11" max="11" width="8.42578125" style="36" bestFit="1" customWidth="1"/>
  </cols>
  <sheetData>
    <row r="1" spans="3:11" x14ac:dyDescent="0.25">
      <c r="D1" s="63" t="s">
        <v>48</v>
      </c>
    </row>
    <row r="2" spans="3:11" x14ac:dyDescent="0.25">
      <c r="C2" s="57"/>
      <c r="D2" s="64"/>
      <c r="E2" s="57" t="s">
        <v>50</v>
      </c>
      <c r="F2" s="57"/>
      <c r="G2" s="58" t="s">
        <v>54</v>
      </c>
      <c r="H2" s="58"/>
      <c r="I2" s="57"/>
      <c r="J2" s="58" t="s">
        <v>61</v>
      </c>
    </row>
    <row r="3" spans="3:11" x14ac:dyDescent="0.25">
      <c r="C3" t="s">
        <v>49</v>
      </c>
      <c r="E3">
        <v>1200</v>
      </c>
    </row>
    <row r="4" spans="3:11" x14ac:dyDescent="0.25">
      <c r="C4" t="s">
        <v>60</v>
      </c>
      <c r="D4" s="63">
        <v>0.18</v>
      </c>
      <c r="E4">
        <f>E3*D4</f>
        <v>216</v>
      </c>
    </row>
    <row r="6" spans="3:11" x14ac:dyDescent="0.25">
      <c r="C6" s="57"/>
      <c r="D6" s="64"/>
      <c r="E6" s="57" t="s">
        <v>51</v>
      </c>
      <c r="F6" s="57"/>
      <c r="G6" s="58" t="s">
        <v>54</v>
      </c>
      <c r="H6" s="57"/>
      <c r="I6" s="57"/>
      <c r="J6" s="58" t="s">
        <v>55</v>
      </c>
    </row>
    <row r="7" spans="3:11" x14ac:dyDescent="0.25">
      <c r="C7" t="s">
        <v>49</v>
      </c>
      <c r="E7">
        <v>3200</v>
      </c>
    </row>
    <row r="8" spans="3:11" x14ac:dyDescent="0.25">
      <c r="C8" t="s">
        <v>52</v>
      </c>
      <c r="D8" s="63">
        <v>0.12</v>
      </c>
      <c r="E8">
        <f>E7*D8</f>
        <v>384</v>
      </c>
    </row>
    <row r="9" spans="3:11" x14ac:dyDescent="0.25">
      <c r="C9" t="s">
        <v>59</v>
      </c>
      <c r="D9" s="63">
        <v>0.18</v>
      </c>
    </row>
    <row r="10" spans="3:11" x14ac:dyDescent="0.25">
      <c r="C10" t="s">
        <v>53</v>
      </c>
      <c r="D10" s="63">
        <f>D9-D8</f>
        <v>0.06</v>
      </c>
      <c r="E10">
        <f>E7*D10</f>
        <v>192</v>
      </c>
      <c r="G10" s="37">
        <v>0.6</v>
      </c>
      <c r="H10" s="65">
        <f>E10*G10</f>
        <v>115.19999999999999</v>
      </c>
      <c r="I10" s="37">
        <v>0.4</v>
      </c>
      <c r="J10" s="36">
        <f>I10*E10</f>
        <v>76.800000000000011</v>
      </c>
      <c r="K10" s="65">
        <f>J10+H10</f>
        <v>192</v>
      </c>
    </row>
    <row r="11" spans="3:11" x14ac:dyDescent="0.25">
      <c r="K11" s="65"/>
    </row>
    <row r="12" spans="3:11" x14ac:dyDescent="0.25">
      <c r="C12" s="57"/>
      <c r="D12" s="64"/>
      <c r="E12" s="57" t="s">
        <v>56</v>
      </c>
      <c r="F12" s="57"/>
      <c r="G12" s="57"/>
      <c r="H12" s="58" t="s">
        <v>54</v>
      </c>
      <c r="I12" s="57"/>
      <c r="J12" s="58" t="s">
        <v>57</v>
      </c>
      <c r="K12" s="65"/>
    </row>
    <row r="13" spans="3:11" x14ac:dyDescent="0.25">
      <c r="C13" t="s">
        <v>49</v>
      </c>
      <c r="E13">
        <v>2000</v>
      </c>
      <c r="K13" s="65"/>
    </row>
    <row r="14" spans="3:11" x14ac:dyDescent="0.25">
      <c r="C14" t="s">
        <v>52</v>
      </c>
      <c r="D14" s="63">
        <v>7.0000000000000007E-2</v>
      </c>
      <c r="E14">
        <f>E13*D14</f>
        <v>140</v>
      </c>
      <c r="K14" s="65"/>
    </row>
    <row r="15" spans="3:11" x14ac:dyDescent="0.25">
      <c r="C15" t="s">
        <v>59</v>
      </c>
      <c r="D15" s="63">
        <v>0.17</v>
      </c>
      <c r="K15" s="65"/>
    </row>
    <row r="16" spans="3:11" x14ac:dyDescent="0.25">
      <c r="C16" t="s">
        <v>53</v>
      </c>
      <c r="D16" s="63">
        <f>D15-D14</f>
        <v>0.1</v>
      </c>
      <c r="E16">
        <f>E13*D16</f>
        <v>200</v>
      </c>
      <c r="G16" s="37">
        <v>0.2</v>
      </c>
      <c r="H16" s="65">
        <f>E16*G16</f>
        <v>40</v>
      </c>
      <c r="I16" s="37">
        <f>1-G16</f>
        <v>0.8</v>
      </c>
      <c r="J16" s="36">
        <f>I16*E16</f>
        <v>160</v>
      </c>
      <c r="K16" s="65">
        <f>J16+H16</f>
        <v>200</v>
      </c>
    </row>
    <row r="17" spans="3:11" x14ac:dyDescent="0.25">
      <c r="K17" s="65"/>
    </row>
    <row r="18" spans="3:11" x14ac:dyDescent="0.25">
      <c r="C18" s="57"/>
      <c r="D18" s="64"/>
      <c r="E18" s="57" t="s">
        <v>38</v>
      </c>
      <c r="F18" s="57"/>
      <c r="G18" s="58" t="s">
        <v>54</v>
      </c>
      <c r="H18" s="57"/>
      <c r="I18" s="57"/>
      <c r="J18" s="58" t="s">
        <v>58</v>
      </c>
      <c r="K18" s="65"/>
    </row>
    <row r="19" spans="3:11" x14ac:dyDescent="0.25">
      <c r="C19" t="s">
        <v>49</v>
      </c>
      <c r="E19" s="36">
        <v>5000</v>
      </c>
      <c r="F19" s="36"/>
      <c r="K19" s="65"/>
    </row>
    <row r="20" spans="3:11" x14ac:dyDescent="0.25">
      <c r="C20" t="s">
        <v>52</v>
      </c>
      <c r="D20" s="63">
        <v>7.0000000000000007E-2</v>
      </c>
      <c r="E20" s="36">
        <f>E19*D20</f>
        <v>350.00000000000006</v>
      </c>
      <c r="F20" s="36"/>
      <c r="K20" s="65"/>
    </row>
    <row r="21" spans="3:11" x14ac:dyDescent="0.25">
      <c r="C21" t="s">
        <v>59</v>
      </c>
      <c r="D21" s="63">
        <v>0.17</v>
      </c>
      <c r="E21" s="36"/>
      <c r="F21" s="36"/>
      <c r="K21" s="65"/>
    </row>
    <row r="22" spans="3:11" x14ac:dyDescent="0.25">
      <c r="C22" t="s">
        <v>53</v>
      </c>
      <c r="D22" s="63">
        <f>D21-D20</f>
        <v>0.1</v>
      </c>
      <c r="E22" s="36">
        <f>E19*D22</f>
        <v>500</v>
      </c>
      <c r="F22" s="36"/>
      <c r="G22" s="37">
        <v>0.2</v>
      </c>
      <c r="H22" s="65">
        <f>E22*G22</f>
        <v>100</v>
      </c>
      <c r="I22" s="37">
        <f>1-G22</f>
        <v>0.8</v>
      </c>
      <c r="J22" s="36">
        <f>I22*E22</f>
        <v>400</v>
      </c>
      <c r="K22" s="65">
        <f>J22+H22</f>
        <v>500</v>
      </c>
    </row>
    <row r="23" spans="3:11" x14ac:dyDescent="0.25">
      <c r="K23" s="65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Presumido</vt:lpstr>
      <vt:lpstr>Ex.1</vt:lpstr>
      <vt:lpstr>Ex.  2</vt:lpstr>
    </vt:vector>
  </TitlesOfParts>
  <Company>Grupo Fato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Adenilson Furtado</dc:creator>
  <cp:lastModifiedBy>Amaury Jose Rezende</cp:lastModifiedBy>
  <cp:lastPrinted>2008-04-02T12:33:00Z</cp:lastPrinted>
  <dcterms:created xsi:type="dcterms:W3CDTF">2007-12-14T18:03:42Z</dcterms:created>
  <dcterms:modified xsi:type="dcterms:W3CDTF">2017-10-09T00:43:15Z</dcterms:modified>
</cp:coreProperties>
</file>