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aquin\Google Drive\Cursos Graduação\PHA - 2537 Agua em Ambientes Urbanos\2017-2\microdrenagem\"/>
    </mc:Choice>
  </mc:AlternateContent>
  <bookViews>
    <workbookView xWindow="0" yWindow="0" windowWidth="20490" windowHeight="7755" xr2:uid="{00000000-000D-0000-FFFF-FFFF00000000}"/>
  </bookViews>
  <sheets>
    <sheet name="Enunciado" sheetId="9" r:id="rId1"/>
    <sheet name="PARTE I" sheetId="7" r:id="rId2"/>
    <sheet name="PARTE II" sheetId="8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T12" i="8" l="1"/>
  <c r="B12" i="8"/>
  <c r="H13" i="8"/>
  <c r="K10" i="8"/>
  <c r="T10" i="8"/>
  <c r="Q10" i="8"/>
  <c r="I9" i="7"/>
  <c r="I10" i="7"/>
  <c r="I11" i="7"/>
  <c r="I13" i="8" s="1"/>
  <c r="I8" i="7"/>
  <c r="I10" i="8" s="1"/>
  <c r="I11" i="8"/>
  <c r="E10" i="8"/>
  <c r="Q12" i="8" l="1"/>
  <c r="D10" i="7"/>
  <c r="I12" i="8"/>
  <c r="H12" i="8"/>
  <c r="H11" i="8"/>
  <c r="K12" i="8" l="1"/>
  <c r="E10" i="7"/>
  <c r="D9" i="7"/>
  <c r="E9" i="7"/>
  <c r="E8" i="7"/>
  <c r="F8" i="7" s="1"/>
  <c r="E11" i="7" l="1"/>
  <c r="F11" i="7" s="1"/>
  <c r="J11" i="7" s="1"/>
  <c r="G13" i="8" s="1"/>
  <c r="J9" i="7"/>
  <c r="J8" i="7"/>
  <c r="G10" i="8" s="1"/>
  <c r="F10" i="7"/>
  <c r="J10" i="7" s="1"/>
  <c r="U8" i="7"/>
  <c r="U9" i="7"/>
  <c r="F11" i="8" s="1"/>
  <c r="R8" i="7"/>
  <c r="P8" i="7" s="1"/>
  <c r="O8" i="7"/>
  <c r="K8" i="7"/>
  <c r="F9" i="7"/>
  <c r="L10" i="8" l="1"/>
  <c r="M10" i="8" s="1"/>
  <c r="J13" i="8"/>
  <c r="R9" i="7"/>
  <c r="U11" i="7"/>
  <c r="F13" i="8" s="1"/>
  <c r="G12" i="8"/>
  <c r="U10" i="7"/>
  <c r="F12" i="8" s="1"/>
  <c r="R11" i="7"/>
  <c r="P11" i="7"/>
  <c r="K9" i="7"/>
  <c r="G11" i="8"/>
  <c r="J11" i="8" s="1"/>
  <c r="F10" i="8"/>
  <c r="J10" i="8" s="1"/>
  <c r="H10" i="8"/>
  <c r="R10" i="7"/>
  <c r="P10" i="7" s="1"/>
  <c r="L8" i="7"/>
  <c r="N8" i="7"/>
  <c r="L9" i="7"/>
  <c r="N9" i="7"/>
  <c r="O9" i="7" s="1"/>
  <c r="S9" i="7" s="1"/>
  <c r="Q9" i="7" s="1"/>
  <c r="P9" i="7"/>
  <c r="L12" i="8" l="1"/>
  <c r="J12" i="8"/>
  <c r="R10" i="8"/>
  <c r="N10" i="8"/>
  <c r="P10" i="8" s="1"/>
  <c r="U10" i="8"/>
  <c r="N10" i="7"/>
  <c r="N11" i="7"/>
  <c r="O11" i="7" s="1"/>
  <c r="S11" i="7" s="1"/>
  <c r="Q11" i="7" s="1"/>
  <c r="L11" i="7"/>
  <c r="L10" i="7"/>
  <c r="D8" i="7"/>
  <c r="O10" i="7" l="1"/>
  <c r="S10" i="7" s="1"/>
  <c r="Q10" i="7" s="1"/>
  <c r="K10" i="7"/>
  <c r="M12" i="8"/>
  <c r="R12" i="8" l="1"/>
  <c r="N12" i="8"/>
  <c r="P12" i="8" s="1"/>
  <c r="U12" i="8"/>
</calcChain>
</file>

<file path=xl/sharedStrings.xml><?xml version="1.0" encoding="utf-8"?>
<sst xmlns="http://schemas.openxmlformats.org/spreadsheetml/2006/main" count="76" uniqueCount="58">
  <si>
    <t xml:space="preserve">Dados do terreno </t>
  </si>
  <si>
    <t>Trecho</t>
  </si>
  <si>
    <t xml:space="preserve">C.M </t>
  </si>
  <si>
    <t>C.J</t>
  </si>
  <si>
    <t>Distância (m)</t>
  </si>
  <si>
    <t>Declividade (m/m)</t>
  </si>
  <si>
    <t>FR</t>
  </si>
  <si>
    <t>Q admissível  no trecho (m³/s)</t>
  </si>
  <si>
    <t xml:space="preserve">T = </t>
  </si>
  <si>
    <t xml:space="preserve"> n =</t>
  </si>
  <si>
    <t>Poços de Visita</t>
  </si>
  <si>
    <t xml:space="preserve">Dados do Trecho a Jusante </t>
  </si>
  <si>
    <t xml:space="preserve">Dimensionamento </t>
  </si>
  <si>
    <t>Montante</t>
  </si>
  <si>
    <t xml:space="preserve">Jusante </t>
  </si>
  <si>
    <t xml:space="preserve">Q ( m³/s) </t>
  </si>
  <si>
    <t xml:space="preserve">Q adm. (m³/s) </t>
  </si>
  <si>
    <t xml:space="preserve">Galeria </t>
  </si>
  <si>
    <t>Declividade da Galeria</t>
  </si>
  <si>
    <t>Diâmetro real (mm)</t>
  </si>
  <si>
    <t>Diâmetro comercial (mm)</t>
  </si>
  <si>
    <t>Velocidade plena (m/s)</t>
  </si>
  <si>
    <t>Comprimento da Galeria (m)</t>
  </si>
  <si>
    <t>Tp Galeria</t>
  </si>
  <si>
    <t>CT</t>
  </si>
  <si>
    <t>CF</t>
  </si>
  <si>
    <t>Profundidade (m)</t>
  </si>
  <si>
    <t>Sarjeta</t>
  </si>
  <si>
    <t>Comprimento</t>
  </si>
  <si>
    <t>Declividade</t>
  </si>
  <si>
    <t>Área Acumulada</t>
  </si>
  <si>
    <t>C</t>
  </si>
  <si>
    <t>Tc</t>
  </si>
  <si>
    <t>i</t>
  </si>
  <si>
    <t>Qm</t>
  </si>
  <si>
    <t>Cap Sarjeta</t>
  </si>
  <si>
    <t>Numero de BL´s</t>
  </si>
  <si>
    <t>Cap BL</t>
  </si>
  <si>
    <t>Vel M</t>
  </si>
  <si>
    <t>y M</t>
  </si>
  <si>
    <t>Qj</t>
  </si>
  <si>
    <t>Vel J</t>
  </si>
  <si>
    <t>y J</t>
  </si>
  <si>
    <t>m</t>
  </si>
  <si>
    <t>m/m</t>
  </si>
  <si>
    <t>ha</t>
  </si>
  <si>
    <t>min</t>
  </si>
  <si>
    <t>m³/s</t>
  </si>
  <si>
    <t>m/s</t>
  </si>
  <si>
    <t>Área Parcial</t>
  </si>
  <si>
    <t>Q não capt</t>
  </si>
  <si>
    <t xml:space="preserve">ha </t>
  </si>
  <si>
    <t>mm/min</t>
  </si>
  <si>
    <t>D</t>
  </si>
  <si>
    <t>E</t>
  </si>
  <si>
    <t>Qadm máx. (m³/s)</t>
  </si>
  <si>
    <t>170</t>
  </si>
  <si>
    <t>Resultados da sarjeta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</si>
</sst>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top"/>
    </xf>
    <xf numFmtId="0" fontId="0" fillId="4" borderId="3" xfId="0" applyFill="1" applyBorder="1" applyAlignment="1">
      <alignment vertical="top"/>
    </xf>
    <xf numFmtId="0" fontId="4" fillId="4" borderId="3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2" fillId="3" borderId="1" xfId="1" applyFill="1" applyBorder="1" applyAlignment="1">
      <alignment horizontal="right"/>
    </xf>
    <xf numFmtId="0" fontId="2" fillId="3" borderId="1" xfId="1" applyFill="1" applyBorder="1" applyAlignment="1">
      <alignment horizontal="left"/>
    </xf>
    <xf numFmtId="0" fontId="2" fillId="2" borderId="1" xfId="1" applyFill="1" applyBorder="1" applyAlignment="1">
      <alignment horizontal="right"/>
    </xf>
    <xf numFmtId="0" fontId="2" fillId="2" borderId="1" xfId="1" applyFill="1" applyBorder="1" applyAlignment="1">
      <alignment horizontal="left"/>
    </xf>
    <xf numFmtId="0" fontId="7" fillId="5" borderId="0" xfId="1" applyFont="1" applyFill="1"/>
    <xf numFmtId="0" fontId="7" fillId="5" borderId="0" xfId="1" applyFont="1" applyFill="1" applyBorder="1"/>
    <xf numFmtId="0" fontId="7" fillId="5" borderId="0" xfId="1" applyFont="1" applyFill="1" applyBorder="1" applyAlignment="1">
      <alignment horizontal="right"/>
    </xf>
    <xf numFmtId="0" fontId="8" fillId="5" borderId="0" xfId="1" applyFont="1" applyFill="1" applyBorder="1"/>
    <xf numFmtId="0" fontId="7" fillId="5" borderId="1" xfId="1" applyFont="1" applyFill="1" applyBorder="1" applyAlignment="1">
      <alignment horizontal="center"/>
    </xf>
    <xf numFmtId="49" fontId="7" fillId="5" borderId="1" xfId="1" applyNumberFormat="1" applyFont="1" applyFill="1" applyBorder="1" applyAlignment="1">
      <alignment horizontal="center"/>
    </xf>
    <xf numFmtId="2" fontId="7" fillId="5" borderId="1" xfId="1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justify" vertical="center"/>
    </xf>
    <xf numFmtId="0" fontId="7" fillId="5" borderId="1" xfId="1" applyFont="1" applyFill="1" applyBorder="1"/>
    <xf numFmtId="0" fontId="8" fillId="5" borderId="0" xfId="1" applyFont="1" applyFill="1"/>
    <xf numFmtId="0" fontId="8" fillId="4" borderId="1" xfId="0" applyFont="1" applyFill="1" applyBorder="1" applyAlignment="1">
      <alignment horizontal="center" vertical="top"/>
    </xf>
    <xf numFmtId="0" fontId="8" fillId="4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95251</xdr:rowOff>
    </xdr:from>
    <xdr:to>
      <xdr:col>7</xdr:col>
      <xdr:colOff>447674</xdr:colOff>
      <xdr:row>8</xdr:row>
      <xdr:rowOff>76201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49" y="95251"/>
          <a:ext cx="4429125" cy="150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Exercício de dimensionamento do sistema de microdrenagem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Traçar o sentido do escoamento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Dimensionar o sistema de microdrenagem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Sarjetas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Boca-de-lobos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Galerias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Traçar o perfil da rede de galeria projetada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 editAs="oneCell">
    <xdr:from>
      <xdr:col>8</xdr:col>
      <xdr:colOff>9525</xdr:colOff>
      <xdr:row>0</xdr:row>
      <xdr:rowOff>0</xdr:rowOff>
    </xdr:from>
    <xdr:to>
      <xdr:col>19</xdr:col>
      <xdr:colOff>161925</xdr:colOff>
      <xdr:row>41</xdr:row>
      <xdr:rowOff>34925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0"/>
          <a:ext cx="6858000" cy="784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9</xdr:row>
      <xdr:rowOff>47625</xdr:rowOff>
    </xdr:from>
    <xdr:to>
      <xdr:col>7</xdr:col>
      <xdr:colOff>485775</xdr:colOff>
      <xdr:row>21</xdr:row>
      <xdr:rowOff>104775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5275" y="1762125"/>
          <a:ext cx="4457700" cy="23431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Dados:</a:t>
          </a:r>
        </a:p>
        <a:p>
          <a:pPr lvl="1"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Largura via 10 m e da sarjeta 45cm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= 16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eaLnBrk="0" fontAlgn="base" hangingPunct="0"/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sarjeta = 0,02 m/m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IDF de São Paulo (Prof. Wilken)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=mm/min; t = min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2 anos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Duração da chuva = 10min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(área residencial) = 0,50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Rugosidade Manning n = 0,017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Dimensão da BL → L = 1,00 m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0" fontAlgn="base" hangingPunct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66675</xdr:rowOff>
    </xdr:from>
    <xdr:to>
      <xdr:col>6</xdr:col>
      <xdr:colOff>504824</xdr:colOff>
      <xdr:row>3</xdr:row>
      <xdr:rowOff>47625</xdr:rowOff>
    </xdr:to>
    <xdr:sp macro="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4799" y="66675"/>
          <a:ext cx="5915025" cy="5524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400" b="1">
              <a:solidFill>
                <a:schemeClr val="accent1">
                  <a:lumMod val="50000"/>
                </a:schemeClr>
              </a:solidFill>
            </a:rPr>
            <a:t>Dimensionamento do sistema de microdrenagem: Sarjetas</a:t>
          </a:r>
          <a:r>
            <a:rPr lang="pt-BR" sz="1400" b="1" baseline="0">
              <a:solidFill>
                <a:schemeClr val="accent1">
                  <a:lumMod val="50000"/>
                </a:schemeClr>
              </a:solidFill>
            </a:rPr>
            <a:t> e Bocas-de-lobo</a:t>
          </a:r>
          <a:endParaRPr lang="pt-BR" sz="14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35718</xdr:rowOff>
    </xdr:from>
    <xdr:to>
      <xdr:col>7</xdr:col>
      <xdr:colOff>476250</xdr:colOff>
      <xdr:row>4</xdr:row>
      <xdr:rowOff>88106</xdr:rowOff>
    </xdr:to>
    <xdr:sp macro="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8125" y="226218"/>
          <a:ext cx="4941094" cy="623888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solidFill>
                <a:schemeClr val="accent1">
                  <a:lumMod val="50000"/>
                </a:schemeClr>
              </a:solidFill>
            </a:rPr>
            <a:t>Dimensionamento do sistema de microdrenagem: Galeria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fon/plan/drenag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dade de sarjetas"/>
      <sheetName val="Cálculo de Drenagem "/>
    </sheetNames>
    <sheetDataSet>
      <sheetData sheetId="0" refreshError="1">
        <row r="12">
          <cell r="C12">
            <v>98.95</v>
          </cell>
        </row>
        <row r="13">
          <cell r="X13">
            <v>0.14009669486742909</v>
          </cell>
        </row>
        <row r="14">
          <cell r="X14">
            <v>0.19684384862200419</v>
          </cell>
        </row>
        <row r="15">
          <cell r="X15">
            <v>0.14009669486742909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H13" sqref="H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2:U33"/>
  <sheetViews>
    <sheetView zoomScale="90" zoomScaleNormal="90" workbookViewId="0">
      <selection activeCell="O10" sqref="O10:O11"/>
    </sheetView>
  </sheetViews>
  <sheetFormatPr defaultRowHeight="15" x14ac:dyDescent="0.25"/>
  <cols>
    <col min="3" max="3" width="16.7109375" bestFit="1" customWidth="1"/>
    <col min="4" max="4" width="15" bestFit="1" customWidth="1"/>
    <col min="5" max="5" width="15.42578125" bestFit="1" customWidth="1"/>
    <col min="6" max="6" width="20.28515625" bestFit="1" customWidth="1"/>
    <col min="9" max="9" width="10.5703125" bestFit="1" customWidth="1"/>
    <col min="12" max="12" width="15" bestFit="1" customWidth="1"/>
    <col min="13" max="13" width="19.5703125" bestFit="1" customWidth="1"/>
    <col min="14" max="14" width="10" bestFit="1" customWidth="1"/>
    <col min="15" max="15" width="14" bestFit="1" customWidth="1"/>
    <col min="21" max="21" width="15.5703125" customWidth="1"/>
  </cols>
  <sheetData>
    <row r="2" spans="1:21" x14ac:dyDescent="0.25">
      <c r="I2" s="15" t="s">
        <v>8</v>
      </c>
      <c r="J2" s="16">
        <v>2</v>
      </c>
    </row>
    <row r="3" spans="1:21" x14ac:dyDescent="0.25">
      <c r="I3" s="17" t="s">
        <v>9</v>
      </c>
      <c r="J3" s="18">
        <v>1.2999999999999999E-2</v>
      </c>
    </row>
    <row r="6" spans="1:21" x14ac:dyDescent="0.25">
      <c r="A6" s="10" t="s">
        <v>27</v>
      </c>
      <c r="B6" s="10" t="s">
        <v>1</v>
      </c>
      <c r="C6" s="10" t="s">
        <v>28</v>
      </c>
      <c r="D6" s="10" t="s">
        <v>29</v>
      </c>
      <c r="E6" s="10" t="s">
        <v>49</v>
      </c>
      <c r="F6" s="10" t="s">
        <v>30</v>
      </c>
      <c r="G6" s="10" t="s">
        <v>31</v>
      </c>
      <c r="H6" s="10" t="s">
        <v>32</v>
      </c>
      <c r="I6" s="10" t="s">
        <v>33</v>
      </c>
      <c r="J6" s="10" t="s">
        <v>34</v>
      </c>
      <c r="K6" s="10" t="s">
        <v>40</v>
      </c>
      <c r="L6" s="10" t="s">
        <v>35</v>
      </c>
      <c r="M6" s="10" t="s">
        <v>36</v>
      </c>
      <c r="N6" s="10" t="s">
        <v>37</v>
      </c>
      <c r="O6" s="10" t="s">
        <v>50</v>
      </c>
      <c r="P6" s="10" t="s">
        <v>38</v>
      </c>
      <c r="Q6" s="10" t="s">
        <v>41</v>
      </c>
      <c r="R6" s="10" t="s">
        <v>39</v>
      </c>
      <c r="S6" s="10" t="s">
        <v>42</v>
      </c>
      <c r="T6" s="33" t="s">
        <v>6</v>
      </c>
      <c r="U6" s="34" t="s">
        <v>7</v>
      </c>
    </row>
    <row r="7" spans="1:21" x14ac:dyDescent="0.25">
      <c r="A7" s="11"/>
      <c r="B7" s="11"/>
      <c r="C7" s="12" t="s">
        <v>43</v>
      </c>
      <c r="D7" s="12" t="s">
        <v>44</v>
      </c>
      <c r="E7" s="13" t="s">
        <v>51</v>
      </c>
      <c r="F7" s="12" t="s">
        <v>45</v>
      </c>
      <c r="G7" s="11"/>
      <c r="H7" s="12" t="s">
        <v>46</v>
      </c>
      <c r="I7" s="12" t="s">
        <v>52</v>
      </c>
      <c r="J7" s="12" t="s">
        <v>47</v>
      </c>
      <c r="K7" s="12" t="s">
        <v>47</v>
      </c>
      <c r="L7" s="12" t="s">
        <v>47</v>
      </c>
      <c r="M7" s="11"/>
      <c r="N7" s="12" t="s">
        <v>47</v>
      </c>
      <c r="O7" s="14" t="s">
        <v>34</v>
      </c>
      <c r="P7" s="12" t="s">
        <v>48</v>
      </c>
      <c r="Q7" s="12" t="s">
        <v>48</v>
      </c>
      <c r="R7" s="12" t="s">
        <v>43</v>
      </c>
      <c r="S7" s="12" t="s">
        <v>43</v>
      </c>
      <c r="T7" s="33"/>
      <c r="U7" s="34"/>
    </row>
    <row r="8" spans="1:21" s="1" customFormat="1" x14ac:dyDescent="0.25">
      <c r="A8" s="6" t="s">
        <v>53</v>
      </c>
      <c r="B8" s="6">
        <v>1</v>
      </c>
      <c r="C8" s="6">
        <v>170</v>
      </c>
      <c r="D8" s="3">
        <f>(498.03-494.67)/C8</f>
        <v>1.9764705882352688E-2</v>
      </c>
      <c r="E8" s="4">
        <f>(170*100/2)/10000</f>
        <v>0.85</v>
      </c>
      <c r="F8" s="4">
        <f>E8</f>
        <v>0.85</v>
      </c>
      <c r="G8" s="6">
        <v>0.5</v>
      </c>
      <c r="H8" s="6">
        <v>10</v>
      </c>
      <c r="I8" s="4">
        <f>57.7*($J$2^0.172)/(H8+22)^1.025</f>
        <v>1.8628343802929519</v>
      </c>
      <c r="J8" s="4">
        <f>G8*I8*E8*166.67/1000</f>
        <v>0.13195340761945615</v>
      </c>
      <c r="K8" s="4">
        <f>J8</f>
        <v>0.13195340761945615</v>
      </c>
      <c r="L8" s="3">
        <f>0.8*(0.375*(0.02^0.5)*(16/0.17)*(R8^(8/3)))</f>
        <v>1.0556272609556494E-2</v>
      </c>
      <c r="M8" s="6">
        <v>0</v>
      </c>
      <c r="N8" s="3">
        <f>1.703*1*(R8)^(3/2)</f>
        <v>6.0423237997360872E-2</v>
      </c>
      <c r="O8" s="4">
        <f>J8</f>
        <v>0.13195340761945615</v>
      </c>
      <c r="P8" s="5">
        <f>J8/(R8*(16*R8)/2)</f>
        <v>1.4147449769932452</v>
      </c>
      <c r="Q8" s="6"/>
      <c r="R8" s="4">
        <f>(J8/(0.375*(0.02^0.5)*(16/0.017)))^(3/8)</f>
        <v>0.1079757504681054</v>
      </c>
      <c r="S8" s="6"/>
      <c r="T8" s="6">
        <v>0.8</v>
      </c>
      <c r="U8" s="4">
        <f>T8*J8</f>
        <v>0.10556272609556493</v>
      </c>
    </row>
    <row r="9" spans="1:21" s="1" customFormat="1" x14ac:dyDescent="0.25">
      <c r="A9" s="6" t="s">
        <v>54</v>
      </c>
      <c r="B9" s="6">
        <v>1</v>
      </c>
      <c r="C9" s="6">
        <v>170</v>
      </c>
      <c r="D9" s="3">
        <f>(498.03-494.67)/C9</f>
        <v>1.9764705882352688E-2</v>
      </c>
      <c r="E9" s="4">
        <f>(170*100/2)/10000</f>
        <v>0.85</v>
      </c>
      <c r="F9" s="4">
        <f>E9</f>
        <v>0.85</v>
      </c>
      <c r="G9" s="6">
        <v>0.5</v>
      </c>
      <c r="H9" s="6">
        <v>10</v>
      </c>
      <c r="I9" s="4">
        <f t="shared" ref="I9:I11" si="0">57.7*($J$2^0.172)/(H9+22)^1.025</f>
        <v>1.8628343802929519</v>
      </c>
      <c r="J9" s="4">
        <f>G9*I9*E9*166.67/1000</f>
        <v>0.13195340761945615</v>
      </c>
      <c r="K9" s="4">
        <f>J9</f>
        <v>0.13195340761945615</v>
      </c>
      <c r="L9" s="3">
        <f>0.8*(0.375*(0.02^0.5)*(16/0.17)*(R9^(8/3)))</f>
        <v>1.0556272609556494E-2</v>
      </c>
      <c r="M9" s="6">
        <v>0</v>
      </c>
      <c r="N9" s="3">
        <f>1.703*1*(R9)^(3/2)</f>
        <v>6.0423237997360872E-2</v>
      </c>
      <c r="O9" s="4">
        <f>J9-N9</f>
        <v>7.1530169622095269E-2</v>
      </c>
      <c r="P9" s="5">
        <f>J9/(R9*(16*R9)/2)</f>
        <v>1.4147449769932452</v>
      </c>
      <c r="Q9" s="5">
        <f>O9/(S9*(16*S9)/2)</f>
        <v>1.2139346890207725</v>
      </c>
      <c r="R9" s="4">
        <f>(J9/(0.375*(0.02^0.5)*(16/0.017)))^(3/8)</f>
        <v>0.1079757504681054</v>
      </c>
      <c r="S9" s="7">
        <f>(O9/(0.375*(0.02^0.5)*(16/0.017)))^(3/8)</f>
        <v>8.5822660401831258E-2</v>
      </c>
      <c r="T9" s="6">
        <v>0.8</v>
      </c>
      <c r="U9" s="4">
        <f t="shared" ref="U9:U11" si="1">T9*J9</f>
        <v>0.10556272609556493</v>
      </c>
    </row>
    <row r="10" spans="1:21" s="1" customFormat="1" x14ac:dyDescent="0.25">
      <c r="A10" s="6" t="s">
        <v>53</v>
      </c>
      <c r="B10" s="6">
        <v>2</v>
      </c>
      <c r="C10" s="6">
        <v>170</v>
      </c>
      <c r="D10" s="3">
        <f>('PARTE II'!B12-'PARTE II'!C12)/C10</f>
        <v>2.7529411764705924E-2</v>
      </c>
      <c r="E10" s="4">
        <f>(170*100/2)/10000</f>
        <v>0.85</v>
      </c>
      <c r="F10" s="4">
        <f>E10+E8</f>
        <v>1.7</v>
      </c>
      <c r="G10" s="6">
        <v>0.5</v>
      </c>
      <c r="H10" s="6">
        <v>10</v>
      </c>
      <c r="I10" s="4">
        <f t="shared" si="0"/>
        <v>1.8628343802929519</v>
      </c>
      <c r="J10" s="4">
        <f>G10*I10*F10*166.67/1000</f>
        <v>0.2639068152389123</v>
      </c>
      <c r="K10" s="3">
        <f>J10-N10</f>
        <v>0.17467219754208474</v>
      </c>
      <c r="L10" s="3">
        <f>0.8*(0.375*(0.02^0.5)*(16/0.17)*(R10^(8/3)))</f>
        <v>2.1112545219112988E-2</v>
      </c>
      <c r="M10" s="6">
        <v>1</v>
      </c>
      <c r="N10" s="3">
        <f t="shared" ref="N10" si="2">1.703*1*(R10)^(3/2)</f>
        <v>8.923461769682757E-2</v>
      </c>
      <c r="O10" s="3">
        <f>J10-N10</f>
        <v>0.17467219754208474</v>
      </c>
      <c r="P10" s="5">
        <f>J10/(R10*(16*R10)/2)</f>
        <v>1.6824247925547278</v>
      </c>
      <c r="Q10" s="5">
        <f>O10/(S10*(16*S10)/2)</f>
        <v>1.5175008889825048</v>
      </c>
      <c r="R10" s="4">
        <f t="shared" ref="R10" si="3">(J10/(0.375*(0.02^0.5)*(16/0.017)))^(3/8)</f>
        <v>0.14002722415016636</v>
      </c>
      <c r="S10" s="7">
        <f>(O10/(0.375*(0.02^0.5)*(16/0.017)))^(3/8)</f>
        <v>0.11995059911744013</v>
      </c>
      <c r="T10" s="6">
        <v>0.8</v>
      </c>
      <c r="U10" s="4">
        <f t="shared" si="1"/>
        <v>0.21112545219112985</v>
      </c>
    </row>
    <row r="11" spans="1:21" s="1" customFormat="1" x14ac:dyDescent="0.25">
      <c r="A11" s="6" t="s">
        <v>54</v>
      </c>
      <c r="B11" s="6">
        <v>2</v>
      </c>
      <c r="C11" s="6"/>
      <c r="D11" s="6"/>
      <c r="E11" s="4">
        <f>E9+((65*200)+(40*20/2)+(65*25/2))/10000</f>
        <v>2.2712499999999998</v>
      </c>
      <c r="F11" s="4">
        <f>E11+E9</f>
        <v>3.1212499999999999</v>
      </c>
      <c r="G11" s="6">
        <v>0.5</v>
      </c>
      <c r="H11" s="6">
        <v>10</v>
      </c>
      <c r="I11" s="4">
        <f t="shared" si="0"/>
        <v>1.8628343802929519</v>
      </c>
      <c r="J11" s="4">
        <f>G11*I11*F11*166.67/1000</f>
        <v>0.48454067474379708</v>
      </c>
      <c r="K11" s="6"/>
      <c r="L11" s="3">
        <f>0.8*(0.375*(0.02^0.5)*(16/0.17)*(R11^(8/3)))</f>
        <v>3.8763253979503809E-2</v>
      </c>
      <c r="M11" s="9">
        <v>2</v>
      </c>
      <c r="N11" s="3">
        <f>2*(1.703*1*(R11)^(3/2))</f>
        <v>0.25118613132500123</v>
      </c>
      <c r="O11" s="3">
        <f>J11-N11</f>
        <v>0.23335454341879586</v>
      </c>
      <c r="P11" s="5">
        <f>J11/(R11*(16*R11)/2)</f>
        <v>1.9584187934260153</v>
      </c>
      <c r="Q11" s="5">
        <f>O11/(S11*(16*S11)/2)</f>
        <v>1.6314624159849298</v>
      </c>
      <c r="R11" s="8">
        <f>(J11/(0.375*(0.02^0.5)*(16/0.017)))^(3/8)</f>
        <v>0.17586011075675126</v>
      </c>
      <c r="S11" s="8">
        <f>(O11/(0.375*(0.02^0.5)*(16/0.017)))^(3/8)</f>
        <v>0.13371329788766784</v>
      </c>
      <c r="T11" s="6">
        <v>0.8</v>
      </c>
      <c r="U11" s="4">
        <f t="shared" si="1"/>
        <v>0.3876325397950377</v>
      </c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mergeCells count="2">
    <mergeCell ref="T6:T7"/>
    <mergeCell ref="U6:U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29"/>
  <sheetViews>
    <sheetView zoomScale="80" zoomScaleNormal="80" workbookViewId="0">
      <selection activeCell="P13" sqref="P13"/>
    </sheetView>
  </sheetViews>
  <sheetFormatPr defaultRowHeight="15" x14ac:dyDescent="0.25"/>
  <cols>
    <col min="1" max="3" width="9.140625" style="19"/>
    <col min="4" max="4" width="9.7109375" style="19" customWidth="1"/>
    <col min="5" max="5" width="12.42578125" style="19" customWidth="1"/>
    <col min="6" max="6" width="12" style="19" customWidth="1"/>
    <col min="7" max="8" width="9.140625" style="19"/>
    <col min="9" max="9" width="11.42578125" style="19" customWidth="1"/>
    <col min="10" max="10" width="9.140625" style="19"/>
    <col min="11" max="11" width="10.42578125" style="19" customWidth="1"/>
    <col min="12" max="12" width="9.7109375" style="19" customWidth="1"/>
    <col min="13" max="13" width="9.85546875" style="19" customWidth="1"/>
    <col min="14" max="14" width="11.140625" style="19" customWidth="1"/>
    <col min="15" max="15" width="13" style="19" customWidth="1"/>
    <col min="16" max="18" width="9.140625" style="19"/>
    <col min="19" max="19" width="12.7109375" style="19" customWidth="1"/>
    <col min="20" max="21" width="9.140625" style="19"/>
    <col min="22" max="22" width="12.7109375" style="19" customWidth="1"/>
    <col min="23" max="254" width="9.140625" style="19"/>
    <col min="255" max="255" width="12" style="19" customWidth="1"/>
    <col min="256" max="256" width="12.42578125" style="19" customWidth="1"/>
    <col min="257" max="257" width="12" style="19" customWidth="1"/>
    <col min="258" max="262" width="9.140625" style="19"/>
    <col min="263" max="263" width="13.140625" style="19" customWidth="1"/>
    <col min="264" max="264" width="10.28515625" style="19" customWidth="1"/>
    <col min="265" max="266" width="9.140625" style="19"/>
    <col min="267" max="267" width="10.42578125" style="19" customWidth="1"/>
    <col min="268" max="269" width="9.140625" style="19"/>
    <col min="270" max="270" width="10.28515625" style="19" customWidth="1"/>
    <col min="271" max="271" width="11.7109375" style="19" customWidth="1"/>
    <col min="272" max="274" width="9.140625" style="19"/>
    <col min="275" max="275" width="11.42578125" style="19" customWidth="1"/>
    <col min="276" max="277" width="9.140625" style="19"/>
    <col min="278" max="278" width="11.42578125" style="19" customWidth="1"/>
    <col min="279" max="510" width="9.140625" style="19"/>
    <col min="511" max="511" width="12" style="19" customWidth="1"/>
    <col min="512" max="512" width="12.42578125" style="19" customWidth="1"/>
    <col min="513" max="513" width="12" style="19" customWidth="1"/>
    <col min="514" max="518" width="9.140625" style="19"/>
    <col min="519" max="519" width="13.140625" style="19" customWidth="1"/>
    <col min="520" max="520" width="10.28515625" style="19" customWidth="1"/>
    <col min="521" max="522" width="9.140625" style="19"/>
    <col min="523" max="523" width="10.42578125" style="19" customWidth="1"/>
    <col min="524" max="525" width="9.140625" style="19"/>
    <col min="526" max="526" width="10.28515625" style="19" customWidth="1"/>
    <col min="527" max="527" width="11.7109375" style="19" customWidth="1"/>
    <col min="528" max="530" width="9.140625" style="19"/>
    <col min="531" max="531" width="11.42578125" style="19" customWidth="1"/>
    <col min="532" max="533" width="9.140625" style="19"/>
    <col min="534" max="534" width="11.42578125" style="19" customWidth="1"/>
    <col min="535" max="766" width="9.140625" style="19"/>
    <col min="767" max="767" width="12" style="19" customWidth="1"/>
    <col min="768" max="768" width="12.42578125" style="19" customWidth="1"/>
    <col min="769" max="769" width="12" style="19" customWidth="1"/>
    <col min="770" max="774" width="9.140625" style="19"/>
    <col min="775" max="775" width="13.140625" style="19" customWidth="1"/>
    <col min="776" max="776" width="10.28515625" style="19" customWidth="1"/>
    <col min="777" max="778" width="9.140625" style="19"/>
    <col min="779" max="779" width="10.42578125" style="19" customWidth="1"/>
    <col min="780" max="781" width="9.140625" style="19"/>
    <col min="782" max="782" width="10.28515625" style="19" customWidth="1"/>
    <col min="783" max="783" width="11.7109375" style="19" customWidth="1"/>
    <col min="784" max="786" width="9.140625" style="19"/>
    <col min="787" max="787" width="11.42578125" style="19" customWidth="1"/>
    <col min="788" max="789" width="9.140625" style="19"/>
    <col min="790" max="790" width="11.42578125" style="19" customWidth="1"/>
    <col min="791" max="1022" width="9.140625" style="19"/>
    <col min="1023" max="1023" width="12" style="19" customWidth="1"/>
    <col min="1024" max="1024" width="12.42578125" style="19" customWidth="1"/>
    <col min="1025" max="1025" width="12" style="19" customWidth="1"/>
    <col min="1026" max="1030" width="9.140625" style="19"/>
    <col min="1031" max="1031" width="13.140625" style="19" customWidth="1"/>
    <col min="1032" max="1032" width="10.28515625" style="19" customWidth="1"/>
    <col min="1033" max="1034" width="9.140625" style="19"/>
    <col min="1035" max="1035" width="10.42578125" style="19" customWidth="1"/>
    <col min="1036" max="1037" width="9.140625" style="19"/>
    <col min="1038" max="1038" width="10.28515625" style="19" customWidth="1"/>
    <col min="1039" max="1039" width="11.7109375" style="19" customWidth="1"/>
    <col min="1040" max="1042" width="9.140625" style="19"/>
    <col min="1043" max="1043" width="11.42578125" style="19" customWidth="1"/>
    <col min="1044" max="1045" width="9.140625" style="19"/>
    <col min="1046" max="1046" width="11.42578125" style="19" customWidth="1"/>
    <col min="1047" max="1278" width="9.140625" style="19"/>
    <col min="1279" max="1279" width="12" style="19" customWidth="1"/>
    <col min="1280" max="1280" width="12.42578125" style="19" customWidth="1"/>
    <col min="1281" max="1281" width="12" style="19" customWidth="1"/>
    <col min="1282" max="1286" width="9.140625" style="19"/>
    <col min="1287" max="1287" width="13.140625" style="19" customWidth="1"/>
    <col min="1288" max="1288" width="10.28515625" style="19" customWidth="1"/>
    <col min="1289" max="1290" width="9.140625" style="19"/>
    <col min="1291" max="1291" width="10.42578125" style="19" customWidth="1"/>
    <col min="1292" max="1293" width="9.140625" style="19"/>
    <col min="1294" max="1294" width="10.28515625" style="19" customWidth="1"/>
    <col min="1295" max="1295" width="11.7109375" style="19" customWidth="1"/>
    <col min="1296" max="1298" width="9.140625" style="19"/>
    <col min="1299" max="1299" width="11.42578125" style="19" customWidth="1"/>
    <col min="1300" max="1301" width="9.140625" style="19"/>
    <col min="1302" max="1302" width="11.42578125" style="19" customWidth="1"/>
    <col min="1303" max="1534" width="9.140625" style="19"/>
    <col min="1535" max="1535" width="12" style="19" customWidth="1"/>
    <col min="1536" max="1536" width="12.42578125" style="19" customWidth="1"/>
    <col min="1537" max="1537" width="12" style="19" customWidth="1"/>
    <col min="1538" max="1542" width="9.140625" style="19"/>
    <col min="1543" max="1543" width="13.140625" style="19" customWidth="1"/>
    <col min="1544" max="1544" width="10.28515625" style="19" customWidth="1"/>
    <col min="1545" max="1546" width="9.140625" style="19"/>
    <col min="1547" max="1547" width="10.42578125" style="19" customWidth="1"/>
    <col min="1548" max="1549" width="9.140625" style="19"/>
    <col min="1550" max="1550" width="10.28515625" style="19" customWidth="1"/>
    <col min="1551" max="1551" width="11.7109375" style="19" customWidth="1"/>
    <col min="1552" max="1554" width="9.140625" style="19"/>
    <col min="1555" max="1555" width="11.42578125" style="19" customWidth="1"/>
    <col min="1556" max="1557" width="9.140625" style="19"/>
    <col min="1558" max="1558" width="11.42578125" style="19" customWidth="1"/>
    <col min="1559" max="1790" width="9.140625" style="19"/>
    <col min="1791" max="1791" width="12" style="19" customWidth="1"/>
    <col min="1792" max="1792" width="12.42578125" style="19" customWidth="1"/>
    <col min="1793" max="1793" width="12" style="19" customWidth="1"/>
    <col min="1794" max="1798" width="9.140625" style="19"/>
    <col min="1799" max="1799" width="13.140625" style="19" customWidth="1"/>
    <col min="1800" max="1800" width="10.28515625" style="19" customWidth="1"/>
    <col min="1801" max="1802" width="9.140625" style="19"/>
    <col min="1803" max="1803" width="10.42578125" style="19" customWidth="1"/>
    <col min="1804" max="1805" width="9.140625" style="19"/>
    <col min="1806" max="1806" width="10.28515625" style="19" customWidth="1"/>
    <col min="1807" max="1807" width="11.7109375" style="19" customWidth="1"/>
    <col min="1808" max="1810" width="9.140625" style="19"/>
    <col min="1811" max="1811" width="11.42578125" style="19" customWidth="1"/>
    <col min="1812" max="1813" width="9.140625" style="19"/>
    <col min="1814" max="1814" width="11.42578125" style="19" customWidth="1"/>
    <col min="1815" max="2046" width="9.140625" style="19"/>
    <col min="2047" max="2047" width="12" style="19" customWidth="1"/>
    <col min="2048" max="2048" width="12.42578125" style="19" customWidth="1"/>
    <col min="2049" max="2049" width="12" style="19" customWidth="1"/>
    <col min="2050" max="2054" width="9.140625" style="19"/>
    <col min="2055" max="2055" width="13.140625" style="19" customWidth="1"/>
    <col min="2056" max="2056" width="10.28515625" style="19" customWidth="1"/>
    <col min="2057" max="2058" width="9.140625" style="19"/>
    <col min="2059" max="2059" width="10.42578125" style="19" customWidth="1"/>
    <col min="2060" max="2061" width="9.140625" style="19"/>
    <col min="2062" max="2062" width="10.28515625" style="19" customWidth="1"/>
    <col min="2063" max="2063" width="11.7109375" style="19" customWidth="1"/>
    <col min="2064" max="2066" width="9.140625" style="19"/>
    <col min="2067" max="2067" width="11.42578125" style="19" customWidth="1"/>
    <col min="2068" max="2069" width="9.140625" style="19"/>
    <col min="2070" max="2070" width="11.42578125" style="19" customWidth="1"/>
    <col min="2071" max="2302" width="9.140625" style="19"/>
    <col min="2303" max="2303" width="12" style="19" customWidth="1"/>
    <col min="2304" max="2304" width="12.42578125" style="19" customWidth="1"/>
    <col min="2305" max="2305" width="12" style="19" customWidth="1"/>
    <col min="2306" max="2310" width="9.140625" style="19"/>
    <col min="2311" max="2311" width="13.140625" style="19" customWidth="1"/>
    <col min="2312" max="2312" width="10.28515625" style="19" customWidth="1"/>
    <col min="2313" max="2314" width="9.140625" style="19"/>
    <col min="2315" max="2315" width="10.42578125" style="19" customWidth="1"/>
    <col min="2316" max="2317" width="9.140625" style="19"/>
    <col min="2318" max="2318" width="10.28515625" style="19" customWidth="1"/>
    <col min="2319" max="2319" width="11.7109375" style="19" customWidth="1"/>
    <col min="2320" max="2322" width="9.140625" style="19"/>
    <col min="2323" max="2323" width="11.42578125" style="19" customWidth="1"/>
    <col min="2324" max="2325" width="9.140625" style="19"/>
    <col min="2326" max="2326" width="11.42578125" style="19" customWidth="1"/>
    <col min="2327" max="2558" width="9.140625" style="19"/>
    <col min="2559" max="2559" width="12" style="19" customWidth="1"/>
    <col min="2560" max="2560" width="12.42578125" style="19" customWidth="1"/>
    <col min="2561" max="2561" width="12" style="19" customWidth="1"/>
    <col min="2562" max="2566" width="9.140625" style="19"/>
    <col min="2567" max="2567" width="13.140625" style="19" customWidth="1"/>
    <col min="2568" max="2568" width="10.28515625" style="19" customWidth="1"/>
    <col min="2569" max="2570" width="9.140625" style="19"/>
    <col min="2571" max="2571" width="10.42578125" style="19" customWidth="1"/>
    <col min="2572" max="2573" width="9.140625" style="19"/>
    <col min="2574" max="2574" width="10.28515625" style="19" customWidth="1"/>
    <col min="2575" max="2575" width="11.7109375" style="19" customWidth="1"/>
    <col min="2576" max="2578" width="9.140625" style="19"/>
    <col min="2579" max="2579" width="11.42578125" style="19" customWidth="1"/>
    <col min="2580" max="2581" width="9.140625" style="19"/>
    <col min="2582" max="2582" width="11.42578125" style="19" customWidth="1"/>
    <col min="2583" max="2814" width="9.140625" style="19"/>
    <col min="2815" max="2815" width="12" style="19" customWidth="1"/>
    <col min="2816" max="2816" width="12.42578125" style="19" customWidth="1"/>
    <col min="2817" max="2817" width="12" style="19" customWidth="1"/>
    <col min="2818" max="2822" width="9.140625" style="19"/>
    <col min="2823" max="2823" width="13.140625" style="19" customWidth="1"/>
    <col min="2824" max="2824" width="10.28515625" style="19" customWidth="1"/>
    <col min="2825" max="2826" width="9.140625" style="19"/>
    <col min="2827" max="2827" width="10.42578125" style="19" customWidth="1"/>
    <col min="2828" max="2829" width="9.140625" style="19"/>
    <col min="2830" max="2830" width="10.28515625" style="19" customWidth="1"/>
    <col min="2831" max="2831" width="11.7109375" style="19" customWidth="1"/>
    <col min="2832" max="2834" width="9.140625" style="19"/>
    <col min="2835" max="2835" width="11.42578125" style="19" customWidth="1"/>
    <col min="2836" max="2837" width="9.140625" style="19"/>
    <col min="2838" max="2838" width="11.42578125" style="19" customWidth="1"/>
    <col min="2839" max="3070" width="9.140625" style="19"/>
    <col min="3071" max="3071" width="12" style="19" customWidth="1"/>
    <col min="3072" max="3072" width="12.42578125" style="19" customWidth="1"/>
    <col min="3073" max="3073" width="12" style="19" customWidth="1"/>
    <col min="3074" max="3078" width="9.140625" style="19"/>
    <col min="3079" max="3079" width="13.140625" style="19" customWidth="1"/>
    <col min="3080" max="3080" width="10.28515625" style="19" customWidth="1"/>
    <col min="3081" max="3082" width="9.140625" style="19"/>
    <col min="3083" max="3083" width="10.42578125" style="19" customWidth="1"/>
    <col min="3084" max="3085" width="9.140625" style="19"/>
    <col min="3086" max="3086" width="10.28515625" style="19" customWidth="1"/>
    <col min="3087" max="3087" width="11.7109375" style="19" customWidth="1"/>
    <col min="3088" max="3090" width="9.140625" style="19"/>
    <col min="3091" max="3091" width="11.42578125" style="19" customWidth="1"/>
    <col min="3092" max="3093" width="9.140625" style="19"/>
    <col min="3094" max="3094" width="11.42578125" style="19" customWidth="1"/>
    <col min="3095" max="3326" width="9.140625" style="19"/>
    <col min="3327" max="3327" width="12" style="19" customWidth="1"/>
    <col min="3328" max="3328" width="12.42578125" style="19" customWidth="1"/>
    <col min="3329" max="3329" width="12" style="19" customWidth="1"/>
    <col min="3330" max="3334" width="9.140625" style="19"/>
    <col min="3335" max="3335" width="13.140625" style="19" customWidth="1"/>
    <col min="3336" max="3336" width="10.28515625" style="19" customWidth="1"/>
    <col min="3337" max="3338" width="9.140625" style="19"/>
    <col min="3339" max="3339" width="10.42578125" style="19" customWidth="1"/>
    <col min="3340" max="3341" width="9.140625" style="19"/>
    <col min="3342" max="3342" width="10.28515625" style="19" customWidth="1"/>
    <col min="3343" max="3343" width="11.7109375" style="19" customWidth="1"/>
    <col min="3344" max="3346" width="9.140625" style="19"/>
    <col min="3347" max="3347" width="11.42578125" style="19" customWidth="1"/>
    <col min="3348" max="3349" width="9.140625" style="19"/>
    <col min="3350" max="3350" width="11.42578125" style="19" customWidth="1"/>
    <col min="3351" max="3582" width="9.140625" style="19"/>
    <col min="3583" max="3583" width="12" style="19" customWidth="1"/>
    <col min="3584" max="3584" width="12.42578125" style="19" customWidth="1"/>
    <col min="3585" max="3585" width="12" style="19" customWidth="1"/>
    <col min="3586" max="3590" width="9.140625" style="19"/>
    <col min="3591" max="3591" width="13.140625" style="19" customWidth="1"/>
    <col min="3592" max="3592" width="10.28515625" style="19" customWidth="1"/>
    <col min="3593" max="3594" width="9.140625" style="19"/>
    <col min="3595" max="3595" width="10.42578125" style="19" customWidth="1"/>
    <col min="3596" max="3597" width="9.140625" style="19"/>
    <col min="3598" max="3598" width="10.28515625" style="19" customWidth="1"/>
    <col min="3599" max="3599" width="11.7109375" style="19" customWidth="1"/>
    <col min="3600" max="3602" width="9.140625" style="19"/>
    <col min="3603" max="3603" width="11.42578125" style="19" customWidth="1"/>
    <col min="3604" max="3605" width="9.140625" style="19"/>
    <col min="3606" max="3606" width="11.42578125" style="19" customWidth="1"/>
    <col min="3607" max="3838" width="9.140625" style="19"/>
    <col min="3839" max="3839" width="12" style="19" customWidth="1"/>
    <col min="3840" max="3840" width="12.42578125" style="19" customWidth="1"/>
    <col min="3841" max="3841" width="12" style="19" customWidth="1"/>
    <col min="3842" max="3846" width="9.140625" style="19"/>
    <col min="3847" max="3847" width="13.140625" style="19" customWidth="1"/>
    <col min="3848" max="3848" width="10.28515625" style="19" customWidth="1"/>
    <col min="3849" max="3850" width="9.140625" style="19"/>
    <col min="3851" max="3851" width="10.42578125" style="19" customWidth="1"/>
    <col min="3852" max="3853" width="9.140625" style="19"/>
    <col min="3854" max="3854" width="10.28515625" style="19" customWidth="1"/>
    <col min="3855" max="3855" width="11.7109375" style="19" customWidth="1"/>
    <col min="3856" max="3858" width="9.140625" style="19"/>
    <col min="3859" max="3859" width="11.42578125" style="19" customWidth="1"/>
    <col min="3860" max="3861" width="9.140625" style="19"/>
    <col min="3862" max="3862" width="11.42578125" style="19" customWidth="1"/>
    <col min="3863" max="4094" width="9.140625" style="19"/>
    <col min="4095" max="4095" width="12" style="19" customWidth="1"/>
    <col min="4096" max="4096" width="12.42578125" style="19" customWidth="1"/>
    <col min="4097" max="4097" width="12" style="19" customWidth="1"/>
    <col min="4098" max="4102" width="9.140625" style="19"/>
    <col min="4103" max="4103" width="13.140625" style="19" customWidth="1"/>
    <col min="4104" max="4104" width="10.28515625" style="19" customWidth="1"/>
    <col min="4105" max="4106" width="9.140625" style="19"/>
    <col min="4107" max="4107" width="10.42578125" style="19" customWidth="1"/>
    <col min="4108" max="4109" width="9.140625" style="19"/>
    <col min="4110" max="4110" width="10.28515625" style="19" customWidth="1"/>
    <col min="4111" max="4111" width="11.7109375" style="19" customWidth="1"/>
    <col min="4112" max="4114" width="9.140625" style="19"/>
    <col min="4115" max="4115" width="11.42578125" style="19" customWidth="1"/>
    <col min="4116" max="4117" width="9.140625" style="19"/>
    <col min="4118" max="4118" width="11.42578125" style="19" customWidth="1"/>
    <col min="4119" max="4350" width="9.140625" style="19"/>
    <col min="4351" max="4351" width="12" style="19" customWidth="1"/>
    <col min="4352" max="4352" width="12.42578125" style="19" customWidth="1"/>
    <col min="4353" max="4353" width="12" style="19" customWidth="1"/>
    <col min="4354" max="4358" width="9.140625" style="19"/>
    <col min="4359" max="4359" width="13.140625" style="19" customWidth="1"/>
    <col min="4360" max="4360" width="10.28515625" style="19" customWidth="1"/>
    <col min="4361" max="4362" width="9.140625" style="19"/>
    <col min="4363" max="4363" width="10.42578125" style="19" customWidth="1"/>
    <col min="4364" max="4365" width="9.140625" style="19"/>
    <col min="4366" max="4366" width="10.28515625" style="19" customWidth="1"/>
    <col min="4367" max="4367" width="11.7109375" style="19" customWidth="1"/>
    <col min="4368" max="4370" width="9.140625" style="19"/>
    <col min="4371" max="4371" width="11.42578125" style="19" customWidth="1"/>
    <col min="4372" max="4373" width="9.140625" style="19"/>
    <col min="4374" max="4374" width="11.42578125" style="19" customWidth="1"/>
    <col min="4375" max="4606" width="9.140625" style="19"/>
    <col min="4607" max="4607" width="12" style="19" customWidth="1"/>
    <col min="4608" max="4608" width="12.42578125" style="19" customWidth="1"/>
    <col min="4609" max="4609" width="12" style="19" customWidth="1"/>
    <col min="4610" max="4614" width="9.140625" style="19"/>
    <col min="4615" max="4615" width="13.140625" style="19" customWidth="1"/>
    <col min="4616" max="4616" width="10.28515625" style="19" customWidth="1"/>
    <col min="4617" max="4618" width="9.140625" style="19"/>
    <col min="4619" max="4619" width="10.42578125" style="19" customWidth="1"/>
    <col min="4620" max="4621" width="9.140625" style="19"/>
    <col min="4622" max="4622" width="10.28515625" style="19" customWidth="1"/>
    <col min="4623" max="4623" width="11.7109375" style="19" customWidth="1"/>
    <col min="4624" max="4626" width="9.140625" style="19"/>
    <col min="4627" max="4627" width="11.42578125" style="19" customWidth="1"/>
    <col min="4628" max="4629" width="9.140625" style="19"/>
    <col min="4630" max="4630" width="11.42578125" style="19" customWidth="1"/>
    <col min="4631" max="4862" width="9.140625" style="19"/>
    <col min="4863" max="4863" width="12" style="19" customWidth="1"/>
    <col min="4864" max="4864" width="12.42578125" style="19" customWidth="1"/>
    <col min="4865" max="4865" width="12" style="19" customWidth="1"/>
    <col min="4866" max="4870" width="9.140625" style="19"/>
    <col min="4871" max="4871" width="13.140625" style="19" customWidth="1"/>
    <col min="4872" max="4872" width="10.28515625" style="19" customWidth="1"/>
    <col min="4873" max="4874" width="9.140625" style="19"/>
    <col min="4875" max="4875" width="10.42578125" style="19" customWidth="1"/>
    <col min="4876" max="4877" width="9.140625" style="19"/>
    <col min="4878" max="4878" width="10.28515625" style="19" customWidth="1"/>
    <col min="4879" max="4879" width="11.7109375" style="19" customWidth="1"/>
    <col min="4880" max="4882" width="9.140625" style="19"/>
    <col min="4883" max="4883" width="11.42578125" style="19" customWidth="1"/>
    <col min="4884" max="4885" width="9.140625" style="19"/>
    <col min="4886" max="4886" width="11.42578125" style="19" customWidth="1"/>
    <col min="4887" max="5118" width="9.140625" style="19"/>
    <col min="5119" max="5119" width="12" style="19" customWidth="1"/>
    <col min="5120" max="5120" width="12.42578125" style="19" customWidth="1"/>
    <col min="5121" max="5121" width="12" style="19" customWidth="1"/>
    <col min="5122" max="5126" width="9.140625" style="19"/>
    <col min="5127" max="5127" width="13.140625" style="19" customWidth="1"/>
    <col min="5128" max="5128" width="10.28515625" style="19" customWidth="1"/>
    <col min="5129" max="5130" width="9.140625" style="19"/>
    <col min="5131" max="5131" width="10.42578125" style="19" customWidth="1"/>
    <col min="5132" max="5133" width="9.140625" style="19"/>
    <col min="5134" max="5134" width="10.28515625" style="19" customWidth="1"/>
    <col min="5135" max="5135" width="11.7109375" style="19" customWidth="1"/>
    <col min="5136" max="5138" width="9.140625" style="19"/>
    <col min="5139" max="5139" width="11.42578125" style="19" customWidth="1"/>
    <col min="5140" max="5141" width="9.140625" style="19"/>
    <col min="5142" max="5142" width="11.42578125" style="19" customWidth="1"/>
    <col min="5143" max="5374" width="9.140625" style="19"/>
    <col min="5375" max="5375" width="12" style="19" customWidth="1"/>
    <col min="5376" max="5376" width="12.42578125" style="19" customWidth="1"/>
    <col min="5377" max="5377" width="12" style="19" customWidth="1"/>
    <col min="5378" max="5382" width="9.140625" style="19"/>
    <col min="5383" max="5383" width="13.140625" style="19" customWidth="1"/>
    <col min="5384" max="5384" width="10.28515625" style="19" customWidth="1"/>
    <col min="5385" max="5386" width="9.140625" style="19"/>
    <col min="5387" max="5387" width="10.42578125" style="19" customWidth="1"/>
    <col min="5388" max="5389" width="9.140625" style="19"/>
    <col min="5390" max="5390" width="10.28515625" style="19" customWidth="1"/>
    <col min="5391" max="5391" width="11.7109375" style="19" customWidth="1"/>
    <col min="5392" max="5394" width="9.140625" style="19"/>
    <col min="5395" max="5395" width="11.42578125" style="19" customWidth="1"/>
    <col min="5396" max="5397" width="9.140625" style="19"/>
    <col min="5398" max="5398" width="11.42578125" style="19" customWidth="1"/>
    <col min="5399" max="5630" width="9.140625" style="19"/>
    <col min="5631" max="5631" width="12" style="19" customWidth="1"/>
    <col min="5632" max="5632" width="12.42578125" style="19" customWidth="1"/>
    <col min="5633" max="5633" width="12" style="19" customWidth="1"/>
    <col min="5634" max="5638" width="9.140625" style="19"/>
    <col min="5639" max="5639" width="13.140625" style="19" customWidth="1"/>
    <col min="5640" max="5640" width="10.28515625" style="19" customWidth="1"/>
    <col min="5641" max="5642" width="9.140625" style="19"/>
    <col min="5643" max="5643" width="10.42578125" style="19" customWidth="1"/>
    <col min="5644" max="5645" width="9.140625" style="19"/>
    <col min="5646" max="5646" width="10.28515625" style="19" customWidth="1"/>
    <col min="5647" max="5647" width="11.7109375" style="19" customWidth="1"/>
    <col min="5648" max="5650" width="9.140625" style="19"/>
    <col min="5651" max="5651" width="11.42578125" style="19" customWidth="1"/>
    <col min="5652" max="5653" width="9.140625" style="19"/>
    <col min="5654" max="5654" width="11.42578125" style="19" customWidth="1"/>
    <col min="5655" max="5886" width="9.140625" style="19"/>
    <col min="5887" max="5887" width="12" style="19" customWidth="1"/>
    <col min="5888" max="5888" width="12.42578125" style="19" customWidth="1"/>
    <col min="5889" max="5889" width="12" style="19" customWidth="1"/>
    <col min="5890" max="5894" width="9.140625" style="19"/>
    <col min="5895" max="5895" width="13.140625" style="19" customWidth="1"/>
    <col min="5896" max="5896" width="10.28515625" style="19" customWidth="1"/>
    <col min="5897" max="5898" width="9.140625" style="19"/>
    <col min="5899" max="5899" width="10.42578125" style="19" customWidth="1"/>
    <col min="5900" max="5901" width="9.140625" style="19"/>
    <col min="5902" max="5902" width="10.28515625" style="19" customWidth="1"/>
    <col min="5903" max="5903" width="11.7109375" style="19" customWidth="1"/>
    <col min="5904" max="5906" width="9.140625" style="19"/>
    <col min="5907" max="5907" width="11.42578125" style="19" customWidth="1"/>
    <col min="5908" max="5909" width="9.140625" style="19"/>
    <col min="5910" max="5910" width="11.42578125" style="19" customWidth="1"/>
    <col min="5911" max="6142" width="9.140625" style="19"/>
    <col min="6143" max="6143" width="12" style="19" customWidth="1"/>
    <col min="6144" max="6144" width="12.42578125" style="19" customWidth="1"/>
    <col min="6145" max="6145" width="12" style="19" customWidth="1"/>
    <col min="6146" max="6150" width="9.140625" style="19"/>
    <col min="6151" max="6151" width="13.140625" style="19" customWidth="1"/>
    <col min="6152" max="6152" width="10.28515625" style="19" customWidth="1"/>
    <col min="6153" max="6154" width="9.140625" style="19"/>
    <col min="6155" max="6155" width="10.42578125" style="19" customWidth="1"/>
    <col min="6156" max="6157" width="9.140625" style="19"/>
    <col min="6158" max="6158" width="10.28515625" style="19" customWidth="1"/>
    <col min="6159" max="6159" width="11.7109375" style="19" customWidth="1"/>
    <col min="6160" max="6162" width="9.140625" style="19"/>
    <col min="6163" max="6163" width="11.42578125" style="19" customWidth="1"/>
    <col min="6164" max="6165" width="9.140625" style="19"/>
    <col min="6166" max="6166" width="11.42578125" style="19" customWidth="1"/>
    <col min="6167" max="6398" width="9.140625" style="19"/>
    <col min="6399" max="6399" width="12" style="19" customWidth="1"/>
    <col min="6400" max="6400" width="12.42578125" style="19" customWidth="1"/>
    <col min="6401" max="6401" width="12" style="19" customWidth="1"/>
    <col min="6402" max="6406" width="9.140625" style="19"/>
    <col min="6407" max="6407" width="13.140625" style="19" customWidth="1"/>
    <col min="6408" max="6408" width="10.28515625" style="19" customWidth="1"/>
    <col min="6409" max="6410" width="9.140625" style="19"/>
    <col min="6411" max="6411" width="10.42578125" style="19" customWidth="1"/>
    <col min="6412" max="6413" width="9.140625" style="19"/>
    <col min="6414" max="6414" width="10.28515625" style="19" customWidth="1"/>
    <col min="6415" max="6415" width="11.7109375" style="19" customWidth="1"/>
    <col min="6416" max="6418" width="9.140625" style="19"/>
    <col min="6419" max="6419" width="11.42578125" style="19" customWidth="1"/>
    <col min="6420" max="6421" width="9.140625" style="19"/>
    <col min="6422" max="6422" width="11.42578125" style="19" customWidth="1"/>
    <col min="6423" max="6654" width="9.140625" style="19"/>
    <col min="6655" max="6655" width="12" style="19" customWidth="1"/>
    <col min="6656" max="6656" width="12.42578125" style="19" customWidth="1"/>
    <col min="6657" max="6657" width="12" style="19" customWidth="1"/>
    <col min="6658" max="6662" width="9.140625" style="19"/>
    <col min="6663" max="6663" width="13.140625" style="19" customWidth="1"/>
    <col min="6664" max="6664" width="10.28515625" style="19" customWidth="1"/>
    <col min="6665" max="6666" width="9.140625" style="19"/>
    <col min="6667" max="6667" width="10.42578125" style="19" customWidth="1"/>
    <col min="6668" max="6669" width="9.140625" style="19"/>
    <col min="6670" max="6670" width="10.28515625" style="19" customWidth="1"/>
    <col min="6671" max="6671" width="11.7109375" style="19" customWidth="1"/>
    <col min="6672" max="6674" width="9.140625" style="19"/>
    <col min="6675" max="6675" width="11.42578125" style="19" customWidth="1"/>
    <col min="6676" max="6677" width="9.140625" style="19"/>
    <col min="6678" max="6678" width="11.42578125" style="19" customWidth="1"/>
    <col min="6679" max="6910" width="9.140625" style="19"/>
    <col min="6911" max="6911" width="12" style="19" customWidth="1"/>
    <col min="6912" max="6912" width="12.42578125" style="19" customWidth="1"/>
    <col min="6913" max="6913" width="12" style="19" customWidth="1"/>
    <col min="6914" max="6918" width="9.140625" style="19"/>
    <col min="6919" max="6919" width="13.140625" style="19" customWidth="1"/>
    <col min="6920" max="6920" width="10.28515625" style="19" customWidth="1"/>
    <col min="6921" max="6922" width="9.140625" style="19"/>
    <col min="6923" max="6923" width="10.42578125" style="19" customWidth="1"/>
    <col min="6924" max="6925" width="9.140625" style="19"/>
    <col min="6926" max="6926" width="10.28515625" style="19" customWidth="1"/>
    <col min="6927" max="6927" width="11.7109375" style="19" customWidth="1"/>
    <col min="6928" max="6930" width="9.140625" style="19"/>
    <col min="6931" max="6931" width="11.42578125" style="19" customWidth="1"/>
    <col min="6932" max="6933" width="9.140625" style="19"/>
    <col min="6934" max="6934" width="11.42578125" style="19" customWidth="1"/>
    <col min="6935" max="7166" width="9.140625" style="19"/>
    <col min="7167" max="7167" width="12" style="19" customWidth="1"/>
    <col min="7168" max="7168" width="12.42578125" style="19" customWidth="1"/>
    <col min="7169" max="7169" width="12" style="19" customWidth="1"/>
    <col min="7170" max="7174" width="9.140625" style="19"/>
    <col min="7175" max="7175" width="13.140625" style="19" customWidth="1"/>
    <col min="7176" max="7176" width="10.28515625" style="19" customWidth="1"/>
    <col min="7177" max="7178" width="9.140625" style="19"/>
    <col min="7179" max="7179" width="10.42578125" style="19" customWidth="1"/>
    <col min="7180" max="7181" width="9.140625" style="19"/>
    <col min="7182" max="7182" width="10.28515625" style="19" customWidth="1"/>
    <col min="7183" max="7183" width="11.7109375" style="19" customWidth="1"/>
    <col min="7184" max="7186" width="9.140625" style="19"/>
    <col min="7187" max="7187" width="11.42578125" style="19" customWidth="1"/>
    <col min="7188" max="7189" width="9.140625" style="19"/>
    <col min="7190" max="7190" width="11.42578125" style="19" customWidth="1"/>
    <col min="7191" max="7422" width="9.140625" style="19"/>
    <col min="7423" max="7423" width="12" style="19" customWidth="1"/>
    <col min="7424" max="7424" width="12.42578125" style="19" customWidth="1"/>
    <col min="7425" max="7425" width="12" style="19" customWidth="1"/>
    <col min="7426" max="7430" width="9.140625" style="19"/>
    <col min="7431" max="7431" width="13.140625" style="19" customWidth="1"/>
    <col min="7432" max="7432" width="10.28515625" style="19" customWidth="1"/>
    <col min="7433" max="7434" width="9.140625" style="19"/>
    <col min="7435" max="7435" width="10.42578125" style="19" customWidth="1"/>
    <col min="7436" max="7437" width="9.140625" style="19"/>
    <col min="7438" max="7438" width="10.28515625" style="19" customWidth="1"/>
    <col min="7439" max="7439" width="11.7109375" style="19" customWidth="1"/>
    <col min="7440" max="7442" width="9.140625" style="19"/>
    <col min="7443" max="7443" width="11.42578125" style="19" customWidth="1"/>
    <col min="7444" max="7445" width="9.140625" style="19"/>
    <col min="7446" max="7446" width="11.42578125" style="19" customWidth="1"/>
    <col min="7447" max="7678" width="9.140625" style="19"/>
    <col min="7679" max="7679" width="12" style="19" customWidth="1"/>
    <col min="7680" max="7680" width="12.42578125" style="19" customWidth="1"/>
    <col min="7681" max="7681" width="12" style="19" customWidth="1"/>
    <col min="7682" max="7686" width="9.140625" style="19"/>
    <col min="7687" max="7687" width="13.140625" style="19" customWidth="1"/>
    <col min="7688" max="7688" width="10.28515625" style="19" customWidth="1"/>
    <col min="7689" max="7690" width="9.140625" style="19"/>
    <col min="7691" max="7691" width="10.42578125" style="19" customWidth="1"/>
    <col min="7692" max="7693" width="9.140625" style="19"/>
    <col min="7694" max="7694" width="10.28515625" style="19" customWidth="1"/>
    <col min="7695" max="7695" width="11.7109375" style="19" customWidth="1"/>
    <col min="7696" max="7698" width="9.140625" style="19"/>
    <col min="7699" max="7699" width="11.42578125" style="19" customWidth="1"/>
    <col min="7700" max="7701" width="9.140625" style="19"/>
    <col min="7702" max="7702" width="11.42578125" style="19" customWidth="1"/>
    <col min="7703" max="7934" width="9.140625" style="19"/>
    <col min="7935" max="7935" width="12" style="19" customWidth="1"/>
    <col min="7936" max="7936" width="12.42578125" style="19" customWidth="1"/>
    <col min="7937" max="7937" width="12" style="19" customWidth="1"/>
    <col min="7938" max="7942" width="9.140625" style="19"/>
    <col min="7943" max="7943" width="13.140625" style="19" customWidth="1"/>
    <col min="7944" max="7944" width="10.28515625" style="19" customWidth="1"/>
    <col min="7945" max="7946" width="9.140625" style="19"/>
    <col min="7947" max="7947" width="10.42578125" style="19" customWidth="1"/>
    <col min="7948" max="7949" width="9.140625" style="19"/>
    <col min="7950" max="7950" width="10.28515625" style="19" customWidth="1"/>
    <col min="7951" max="7951" width="11.7109375" style="19" customWidth="1"/>
    <col min="7952" max="7954" width="9.140625" style="19"/>
    <col min="7955" max="7955" width="11.42578125" style="19" customWidth="1"/>
    <col min="7956" max="7957" width="9.140625" style="19"/>
    <col min="7958" max="7958" width="11.42578125" style="19" customWidth="1"/>
    <col min="7959" max="8190" width="9.140625" style="19"/>
    <col min="8191" max="8191" width="12" style="19" customWidth="1"/>
    <col min="8192" max="8192" width="12.42578125" style="19" customWidth="1"/>
    <col min="8193" max="8193" width="12" style="19" customWidth="1"/>
    <col min="8194" max="8198" width="9.140625" style="19"/>
    <col min="8199" max="8199" width="13.140625" style="19" customWidth="1"/>
    <col min="8200" max="8200" width="10.28515625" style="19" customWidth="1"/>
    <col min="8201" max="8202" width="9.140625" style="19"/>
    <col min="8203" max="8203" width="10.42578125" style="19" customWidth="1"/>
    <col min="8204" max="8205" width="9.140625" style="19"/>
    <col min="8206" max="8206" width="10.28515625" style="19" customWidth="1"/>
    <col min="8207" max="8207" width="11.7109375" style="19" customWidth="1"/>
    <col min="8208" max="8210" width="9.140625" style="19"/>
    <col min="8211" max="8211" width="11.42578125" style="19" customWidth="1"/>
    <col min="8212" max="8213" width="9.140625" style="19"/>
    <col min="8214" max="8214" width="11.42578125" style="19" customWidth="1"/>
    <col min="8215" max="8446" width="9.140625" style="19"/>
    <col min="8447" max="8447" width="12" style="19" customWidth="1"/>
    <col min="8448" max="8448" width="12.42578125" style="19" customWidth="1"/>
    <col min="8449" max="8449" width="12" style="19" customWidth="1"/>
    <col min="8450" max="8454" width="9.140625" style="19"/>
    <col min="8455" max="8455" width="13.140625" style="19" customWidth="1"/>
    <col min="8456" max="8456" width="10.28515625" style="19" customWidth="1"/>
    <col min="8457" max="8458" width="9.140625" style="19"/>
    <col min="8459" max="8459" width="10.42578125" style="19" customWidth="1"/>
    <col min="8460" max="8461" width="9.140625" style="19"/>
    <col min="8462" max="8462" width="10.28515625" style="19" customWidth="1"/>
    <col min="8463" max="8463" width="11.7109375" style="19" customWidth="1"/>
    <col min="8464" max="8466" width="9.140625" style="19"/>
    <col min="8467" max="8467" width="11.42578125" style="19" customWidth="1"/>
    <col min="8468" max="8469" width="9.140625" style="19"/>
    <col min="8470" max="8470" width="11.42578125" style="19" customWidth="1"/>
    <col min="8471" max="8702" width="9.140625" style="19"/>
    <col min="8703" max="8703" width="12" style="19" customWidth="1"/>
    <col min="8704" max="8704" width="12.42578125" style="19" customWidth="1"/>
    <col min="8705" max="8705" width="12" style="19" customWidth="1"/>
    <col min="8706" max="8710" width="9.140625" style="19"/>
    <col min="8711" max="8711" width="13.140625" style="19" customWidth="1"/>
    <col min="8712" max="8712" width="10.28515625" style="19" customWidth="1"/>
    <col min="8713" max="8714" width="9.140625" style="19"/>
    <col min="8715" max="8715" width="10.42578125" style="19" customWidth="1"/>
    <col min="8716" max="8717" width="9.140625" style="19"/>
    <col min="8718" max="8718" width="10.28515625" style="19" customWidth="1"/>
    <col min="8719" max="8719" width="11.7109375" style="19" customWidth="1"/>
    <col min="8720" max="8722" width="9.140625" style="19"/>
    <col min="8723" max="8723" width="11.42578125" style="19" customWidth="1"/>
    <col min="8724" max="8725" width="9.140625" style="19"/>
    <col min="8726" max="8726" width="11.42578125" style="19" customWidth="1"/>
    <col min="8727" max="8958" width="9.140625" style="19"/>
    <col min="8959" max="8959" width="12" style="19" customWidth="1"/>
    <col min="8960" max="8960" width="12.42578125" style="19" customWidth="1"/>
    <col min="8961" max="8961" width="12" style="19" customWidth="1"/>
    <col min="8962" max="8966" width="9.140625" style="19"/>
    <col min="8967" max="8967" width="13.140625" style="19" customWidth="1"/>
    <col min="8968" max="8968" width="10.28515625" style="19" customWidth="1"/>
    <col min="8969" max="8970" width="9.140625" style="19"/>
    <col min="8971" max="8971" width="10.42578125" style="19" customWidth="1"/>
    <col min="8972" max="8973" width="9.140625" style="19"/>
    <col min="8974" max="8974" width="10.28515625" style="19" customWidth="1"/>
    <col min="8975" max="8975" width="11.7109375" style="19" customWidth="1"/>
    <col min="8976" max="8978" width="9.140625" style="19"/>
    <col min="8979" max="8979" width="11.42578125" style="19" customWidth="1"/>
    <col min="8980" max="8981" width="9.140625" style="19"/>
    <col min="8982" max="8982" width="11.42578125" style="19" customWidth="1"/>
    <col min="8983" max="9214" width="9.140625" style="19"/>
    <col min="9215" max="9215" width="12" style="19" customWidth="1"/>
    <col min="9216" max="9216" width="12.42578125" style="19" customWidth="1"/>
    <col min="9217" max="9217" width="12" style="19" customWidth="1"/>
    <col min="9218" max="9222" width="9.140625" style="19"/>
    <col min="9223" max="9223" width="13.140625" style="19" customWidth="1"/>
    <col min="9224" max="9224" width="10.28515625" style="19" customWidth="1"/>
    <col min="9225" max="9226" width="9.140625" style="19"/>
    <col min="9227" max="9227" width="10.42578125" style="19" customWidth="1"/>
    <col min="9228" max="9229" width="9.140625" style="19"/>
    <col min="9230" max="9230" width="10.28515625" style="19" customWidth="1"/>
    <col min="9231" max="9231" width="11.7109375" style="19" customWidth="1"/>
    <col min="9232" max="9234" width="9.140625" style="19"/>
    <col min="9235" max="9235" width="11.42578125" style="19" customWidth="1"/>
    <col min="9236" max="9237" width="9.140625" style="19"/>
    <col min="9238" max="9238" width="11.42578125" style="19" customWidth="1"/>
    <col min="9239" max="9470" width="9.140625" style="19"/>
    <col min="9471" max="9471" width="12" style="19" customWidth="1"/>
    <col min="9472" max="9472" width="12.42578125" style="19" customWidth="1"/>
    <col min="9473" max="9473" width="12" style="19" customWidth="1"/>
    <col min="9474" max="9478" width="9.140625" style="19"/>
    <col min="9479" max="9479" width="13.140625" style="19" customWidth="1"/>
    <col min="9480" max="9480" width="10.28515625" style="19" customWidth="1"/>
    <col min="9481" max="9482" width="9.140625" style="19"/>
    <col min="9483" max="9483" width="10.42578125" style="19" customWidth="1"/>
    <col min="9484" max="9485" width="9.140625" style="19"/>
    <col min="9486" max="9486" width="10.28515625" style="19" customWidth="1"/>
    <col min="9487" max="9487" width="11.7109375" style="19" customWidth="1"/>
    <col min="9488" max="9490" width="9.140625" style="19"/>
    <col min="9491" max="9491" width="11.42578125" style="19" customWidth="1"/>
    <col min="9492" max="9493" width="9.140625" style="19"/>
    <col min="9494" max="9494" width="11.42578125" style="19" customWidth="1"/>
    <col min="9495" max="9726" width="9.140625" style="19"/>
    <col min="9727" max="9727" width="12" style="19" customWidth="1"/>
    <col min="9728" max="9728" width="12.42578125" style="19" customWidth="1"/>
    <col min="9729" max="9729" width="12" style="19" customWidth="1"/>
    <col min="9730" max="9734" width="9.140625" style="19"/>
    <col min="9735" max="9735" width="13.140625" style="19" customWidth="1"/>
    <col min="9736" max="9736" width="10.28515625" style="19" customWidth="1"/>
    <col min="9737" max="9738" width="9.140625" style="19"/>
    <col min="9739" max="9739" width="10.42578125" style="19" customWidth="1"/>
    <col min="9740" max="9741" width="9.140625" style="19"/>
    <col min="9742" max="9742" width="10.28515625" style="19" customWidth="1"/>
    <col min="9743" max="9743" width="11.7109375" style="19" customWidth="1"/>
    <col min="9744" max="9746" width="9.140625" style="19"/>
    <col min="9747" max="9747" width="11.42578125" style="19" customWidth="1"/>
    <col min="9748" max="9749" width="9.140625" style="19"/>
    <col min="9750" max="9750" width="11.42578125" style="19" customWidth="1"/>
    <col min="9751" max="9982" width="9.140625" style="19"/>
    <col min="9983" max="9983" width="12" style="19" customWidth="1"/>
    <col min="9984" max="9984" width="12.42578125" style="19" customWidth="1"/>
    <col min="9985" max="9985" width="12" style="19" customWidth="1"/>
    <col min="9986" max="9990" width="9.140625" style="19"/>
    <col min="9991" max="9991" width="13.140625" style="19" customWidth="1"/>
    <col min="9992" max="9992" width="10.28515625" style="19" customWidth="1"/>
    <col min="9993" max="9994" width="9.140625" style="19"/>
    <col min="9995" max="9995" width="10.42578125" style="19" customWidth="1"/>
    <col min="9996" max="9997" width="9.140625" style="19"/>
    <col min="9998" max="9998" width="10.28515625" style="19" customWidth="1"/>
    <col min="9999" max="9999" width="11.7109375" style="19" customWidth="1"/>
    <col min="10000" max="10002" width="9.140625" style="19"/>
    <col min="10003" max="10003" width="11.42578125" style="19" customWidth="1"/>
    <col min="10004" max="10005" width="9.140625" style="19"/>
    <col min="10006" max="10006" width="11.42578125" style="19" customWidth="1"/>
    <col min="10007" max="10238" width="9.140625" style="19"/>
    <col min="10239" max="10239" width="12" style="19" customWidth="1"/>
    <col min="10240" max="10240" width="12.42578125" style="19" customWidth="1"/>
    <col min="10241" max="10241" width="12" style="19" customWidth="1"/>
    <col min="10242" max="10246" width="9.140625" style="19"/>
    <col min="10247" max="10247" width="13.140625" style="19" customWidth="1"/>
    <col min="10248" max="10248" width="10.28515625" style="19" customWidth="1"/>
    <col min="10249" max="10250" width="9.140625" style="19"/>
    <col min="10251" max="10251" width="10.42578125" style="19" customWidth="1"/>
    <col min="10252" max="10253" width="9.140625" style="19"/>
    <col min="10254" max="10254" width="10.28515625" style="19" customWidth="1"/>
    <col min="10255" max="10255" width="11.7109375" style="19" customWidth="1"/>
    <col min="10256" max="10258" width="9.140625" style="19"/>
    <col min="10259" max="10259" width="11.42578125" style="19" customWidth="1"/>
    <col min="10260" max="10261" width="9.140625" style="19"/>
    <col min="10262" max="10262" width="11.42578125" style="19" customWidth="1"/>
    <col min="10263" max="10494" width="9.140625" style="19"/>
    <col min="10495" max="10495" width="12" style="19" customWidth="1"/>
    <col min="10496" max="10496" width="12.42578125" style="19" customWidth="1"/>
    <col min="10497" max="10497" width="12" style="19" customWidth="1"/>
    <col min="10498" max="10502" width="9.140625" style="19"/>
    <col min="10503" max="10503" width="13.140625" style="19" customWidth="1"/>
    <col min="10504" max="10504" width="10.28515625" style="19" customWidth="1"/>
    <col min="10505" max="10506" width="9.140625" style="19"/>
    <col min="10507" max="10507" width="10.42578125" style="19" customWidth="1"/>
    <col min="10508" max="10509" width="9.140625" style="19"/>
    <col min="10510" max="10510" width="10.28515625" style="19" customWidth="1"/>
    <col min="10511" max="10511" width="11.7109375" style="19" customWidth="1"/>
    <col min="10512" max="10514" width="9.140625" style="19"/>
    <col min="10515" max="10515" width="11.42578125" style="19" customWidth="1"/>
    <col min="10516" max="10517" width="9.140625" style="19"/>
    <col min="10518" max="10518" width="11.42578125" style="19" customWidth="1"/>
    <col min="10519" max="10750" width="9.140625" style="19"/>
    <col min="10751" max="10751" width="12" style="19" customWidth="1"/>
    <col min="10752" max="10752" width="12.42578125" style="19" customWidth="1"/>
    <col min="10753" max="10753" width="12" style="19" customWidth="1"/>
    <col min="10754" max="10758" width="9.140625" style="19"/>
    <col min="10759" max="10759" width="13.140625" style="19" customWidth="1"/>
    <col min="10760" max="10760" width="10.28515625" style="19" customWidth="1"/>
    <col min="10761" max="10762" width="9.140625" style="19"/>
    <col min="10763" max="10763" width="10.42578125" style="19" customWidth="1"/>
    <col min="10764" max="10765" width="9.140625" style="19"/>
    <col min="10766" max="10766" width="10.28515625" style="19" customWidth="1"/>
    <col min="10767" max="10767" width="11.7109375" style="19" customWidth="1"/>
    <col min="10768" max="10770" width="9.140625" style="19"/>
    <col min="10771" max="10771" width="11.42578125" style="19" customWidth="1"/>
    <col min="10772" max="10773" width="9.140625" style="19"/>
    <col min="10774" max="10774" width="11.42578125" style="19" customWidth="1"/>
    <col min="10775" max="11006" width="9.140625" style="19"/>
    <col min="11007" max="11007" width="12" style="19" customWidth="1"/>
    <col min="11008" max="11008" width="12.42578125" style="19" customWidth="1"/>
    <col min="11009" max="11009" width="12" style="19" customWidth="1"/>
    <col min="11010" max="11014" width="9.140625" style="19"/>
    <col min="11015" max="11015" width="13.140625" style="19" customWidth="1"/>
    <col min="11016" max="11016" width="10.28515625" style="19" customWidth="1"/>
    <col min="11017" max="11018" width="9.140625" style="19"/>
    <col min="11019" max="11019" width="10.42578125" style="19" customWidth="1"/>
    <col min="11020" max="11021" width="9.140625" style="19"/>
    <col min="11022" max="11022" width="10.28515625" style="19" customWidth="1"/>
    <col min="11023" max="11023" width="11.7109375" style="19" customWidth="1"/>
    <col min="11024" max="11026" width="9.140625" style="19"/>
    <col min="11027" max="11027" width="11.42578125" style="19" customWidth="1"/>
    <col min="11028" max="11029" width="9.140625" style="19"/>
    <col min="11030" max="11030" width="11.42578125" style="19" customWidth="1"/>
    <col min="11031" max="11262" width="9.140625" style="19"/>
    <col min="11263" max="11263" width="12" style="19" customWidth="1"/>
    <col min="11264" max="11264" width="12.42578125" style="19" customWidth="1"/>
    <col min="11265" max="11265" width="12" style="19" customWidth="1"/>
    <col min="11266" max="11270" width="9.140625" style="19"/>
    <col min="11271" max="11271" width="13.140625" style="19" customWidth="1"/>
    <col min="11272" max="11272" width="10.28515625" style="19" customWidth="1"/>
    <col min="11273" max="11274" width="9.140625" style="19"/>
    <col min="11275" max="11275" width="10.42578125" style="19" customWidth="1"/>
    <col min="11276" max="11277" width="9.140625" style="19"/>
    <col min="11278" max="11278" width="10.28515625" style="19" customWidth="1"/>
    <col min="11279" max="11279" width="11.7109375" style="19" customWidth="1"/>
    <col min="11280" max="11282" width="9.140625" style="19"/>
    <col min="11283" max="11283" width="11.42578125" style="19" customWidth="1"/>
    <col min="11284" max="11285" width="9.140625" style="19"/>
    <col min="11286" max="11286" width="11.42578125" style="19" customWidth="1"/>
    <col min="11287" max="11518" width="9.140625" style="19"/>
    <col min="11519" max="11519" width="12" style="19" customWidth="1"/>
    <col min="11520" max="11520" width="12.42578125" style="19" customWidth="1"/>
    <col min="11521" max="11521" width="12" style="19" customWidth="1"/>
    <col min="11522" max="11526" width="9.140625" style="19"/>
    <col min="11527" max="11527" width="13.140625" style="19" customWidth="1"/>
    <col min="11528" max="11528" width="10.28515625" style="19" customWidth="1"/>
    <col min="11529" max="11530" width="9.140625" style="19"/>
    <col min="11531" max="11531" width="10.42578125" style="19" customWidth="1"/>
    <col min="11532" max="11533" width="9.140625" style="19"/>
    <col min="11534" max="11534" width="10.28515625" style="19" customWidth="1"/>
    <col min="11535" max="11535" width="11.7109375" style="19" customWidth="1"/>
    <col min="11536" max="11538" width="9.140625" style="19"/>
    <col min="11539" max="11539" width="11.42578125" style="19" customWidth="1"/>
    <col min="11540" max="11541" width="9.140625" style="19"/>
    <col min="11542" max="11542" width="11.42578125" style="19" customWidth="1"/>
    <col min="11543" max="11774" width="9.140625" style="19"/>
    <col min="11775" max="11775" width="12" style="19" customWidth="1"/>
    <col min="11776" max="11776" width="12.42578125" style="19" customWidth="1"/>
    <col min="11777" max="11777" width="12" style="19" customWidth="1"/>
    <col min="11778" max="11782" width="9.140625" style="19"/>
    <col min="11783" max="11783" width="13.140625" style="19" customWidth="1"/>
    <col min="11784" max="11784" width="10.28515625" style="19" customWidth="1"/>
    <col min="11785" max="11786" width="9.140625" style="19"/>
    <col min="11787" max="11787" width="10.42578125" style="19" customWidth="1"/>
    <col min="11788" max="11789" width="9.140625" style="19"/>
    <col min="11790" max="11790" width="10.28515625" style="19" customWidth="1"/>
    <col min="11791" max="11791" width="11.7109375" style="19" customWidth="1"/>
    <col min="11792" max="11794" width="9.140625" style="19"/>
    <col min="11795" max="11795" width="11.42578125" style="19" customWidth="1"/>
    <col min="11796" max="11797" width="9.140625" style="19"/>
    <col min="11798" max="11798" width="11.42578125" style="19" customWidth="1"/>
    <col min="11799" max="12030" width="9.140625" style="19"/>
    <col min="12031" max="12031" width="12" style="19" customWidth="1"/>
    <col min="12032" max="12032" width="12.42578125" style="19" customWidth="1"/>
    <col min="12033" max="12033" width="12" style="19" customWidth="1"/>
    <col min="12034" max="12038" width="9.140625" style="19"/>
    <col min="12039" max="12039" width="13.140625" style="19" customWidth="1"/>
    <col min="12040" max="12040" width="10.28515625" style="19" customWidth="1"/>
    <col min="12041" max="12042" width="9.140625" style="19"/>
    <col min="12043" max="12043" width="10.42578125" style="19" customWidth="1"/>
    <col min="12044" max="12045" width="9.140625" style="19"/>
    <col min="12046" max="12046" width="10.28515625" style="19" customWidth="1"/>
    <col min="12047" max="12047" width="11.7109375" style="19" customWidth="1"/>
    <col min="12048" max="12050" width="9.140625" style="19"/>
    <col min="12051" max="12051" width="11.42578125" style="19" customWidth="1"/>
    <col min="12052" max="12053" width="9.140625" style="19"/>
    <col min="12054" max="12054" width="11.42578125" style="19" customWidth="1"/>
    <col min="12055" max="12286" width="9.140625" style="19"/>
    <col min="12287" max="12287" width="12" style="19" customWidth="1"/>
    <col min="12288" max="12288" width="12.42578125" style="19" customWidth="1"/>
    <col min="12289" max="12289" width="12" style="19" customWidth="1"/>
    <col min="12290" max="12294" width="9.140625" style="19"/>
    <col min="12295" max="12295" width="13.140625" style="19" customWidth="1"/>
    <col min="12296" max="12296" width="10.28515625" style="19" customWidth="1"/>
    <col min="12297" max="12298" width="9.140625" style="19"/>
    <col min="12299" max="12299" width="10.42578125" style="19" customWidth="1"/>
    <col min="12300" max="12301" width="9.140625" style="19"/>
    <col min="12302" max="12302" width="10.28515625" style="19" customWidth="1"/>
    <col min="12303" max="12303" width="11.7109375" style="19" customWidth="1"/>
    <col min="12304" max="12306" width="9.140625" style="19"/>
    <col min="12307" max="12307" width="11.42578125" style="19" customWidth="1"/>
    <col min="12308" max="12309" width="9.140625" style="19"/>
    <col min="12310" max="12310" width="11.42578125" style="19" customWidth="1"/>
    <col min="12311" max="12542" width="9.140625" style="19"/>
    <col min="12543" max="12543" width="12" style="19" customWidth="1"/>
    <col min="12544" max="12544" width="12.42578125" style="19" customWidth="1"/>
    <col min="12545" max="12545" width="12" style="19" customWidth="1"/>
    <col min="12546" max="12550" width="9.140625" style="19"/>
    <col min="12551" max="12551" width="13.140625" style="19" customWidth="1"/>
    <col min="12552" max="12552" width="10.28515625" style="19" customWidth="1"/>
    <col min="12553" max="12554" width="9.140625" style="19"/>
    <col min="12555" max="12555" width="10.42578125" style="19" customWidth="1"/>
    <col min="12556" max="12557" width="9.140625" style="19"/>
    <col min="12558" max="12558" width="10.28515625" style="19" customWidth="1"/>
    <col min="12559" max="12559" width="11.7109375" style="19" customWidth="1"/>
    <col min="12560" max="12562" width="9.140625" style="19"/>
    <col min="12563" max="12563" width="11.42578125" style="19" customWidth="1"/>
    <col min="12564" max="12565" width="9.140625" style="19"/>
    <col min="12566" max="12566" width="11.42578125" style="19" customWidth="1"/>
    <col min="12567" max="12798" width="9.140625" style="19"/>
    <col min="12799" max="12799" width="12" style="19" customWidth="1"/>
    <col min="12800" max="12800" width="12.42578125" style="19" customWidth="1"/>
    <col min="12801" max="12801" width="12" style="19" customWidth="1"/>
    <col min="12802" max="12806" width="9.140625" style="19"/>
    <col min="12807" max="12807" width="13.140625" style="19" customWidth="1"/>
    <col min="12808" max="12808" width="10.28515625" style="19" customWidth="1"/>
    <col min="12809" max="12810" width="9.140625" style="19"/>
    <col min="12811" max="12811" width="10.42578125" style="19" customWidth="1"/>
    <col min="12812" max="12813" width="9.140625" style="19"/>
    <col min="12814" max="12814" width="10.28515625" style="19" customWidth="1"/>
    <col min="12815" max="12815" width="11.7109375" style="19" customWidth="1"/>
    <col min="12816" max="12818" width="9.140625" style="19"/>
    <col min="12819" max="12819" width="11.42578125" style="19" customWidth="1"/>
    <col min="12820" max="12821" width="9.140625" style="19"/>
    <col min="12822" max="12822" width="11.42578125" style="19" customWidth="1"/>
    <col min="12823" max="13054" width="9.140625" style="19"/>
    <col min="13055" max="13055" width="12" style="19" customWidth="1"/>
    <col min="13056" max="13056" width="12.42578125" style="19" customWidth="1"/>
    <col min="13057" max="13057" width="12" style="19" customWidth="1"/>
    <col min="13058" max="13062" width="9.140625" style="19"/>
    <col min="13063" max="13063" width="13.140625" style="19" customWidth="1"/>
    <col min="13064" max="13064" width="10.28515625" style="19" customWidth="1"/>
    <col min="13065" max="13066" width="9.140625" style="19"/>
    <col min="13067" max="13067" width="10.42578125" style="19" customWidth="1"/>
    <col min="13068" max="13069" width="9.140625" style="19"/>
    <col min="13070" max="13070" width="10.28515625" style="19" customWidth="1"/>
    <col min="13071" max="13071" width="11.7109375" style="19" customWidth="1"/>
    <col min="13072" max="13074" width="9.140625" style="19"/>
    <col min="13075" max="13075" width="11.42578125" style="19" customWidth="1"/>
    <col min="13076" max="13077" width="9.140625" style="19"/>
    <col min="13078" max="13078" width="11.42578125" style="19" customWidth="1"/>
    <col min="13079" max="13310" width="9.140625" style="19"/>
    <col min="13311" max="13311" width="12" style="19" customWidth="1"/>
    <col min="13312" max="13312" width="12.42578125" style="19" customWidth="1"/>
    <col min="13313" max="13313" width="12" style="19" customWidth="1"/>
    <col min="13314" max="13318" width="9.140625" style="19"/>
    <col min="13319" max="13319" width="13.140625" style="19" customWidth="1"/>
    <col min="13320" max="13320" width="10.28515625" style="19" customWidth="1"/>
    <col min="13321" max="13322" width="9.140625" style="19"/>
    <col min="13323" max="13323" width="10.42578125" style="19" customWidth="1"/>
    <col min="13324" max="13325" width="9.140625" style="19"/>
    <col min="13326" max="13326" width="10.28515625" style="19" customWidth="1"/>
    <col min="13327" max="13327" width="11.7109375" style="19" customWidth="1"/>
    <col min="13328" max="13330" width="9.140625" style="19"/>
    <col min="13331" max="13331" width="11.42578125" style="19" customWidth="1"/>
    <col min="13332" max="13333" width="9.140625" style="19"/>
    <col min="13334" max="13334" width="11.42578125" style="19" customWidth="1"/>
    <col min="13335" max="13566" width="9.140625" style="19"/>
    <col min="13567" max="13567" width="12" style="19" customWidth="1"/>
    <col min="13568" max="13568" width="12.42578125" style="19" customWidth="1"/>
    <col min="13569" max="13569" width="12" style="19" customWidth="1"/>
    <col min="13570" max="13574" width="9.140625" style="19"/>
    <col min="13575" max="13575" width="13.140625" style="19" customWidth="1"/>
    <col min="13576" max="13576" width="10.28515625" style="19" customWidth="1"/>
    <col min="13577" max="13578" width="9.140625" style="19"/>
    <col min="13579" max="13579" width="10.42578125" style="19" customWidth="1"/>
    <col min="13580" max="13581" width="9.140625" style="19"/>
    <col min="13582" max="13582" width="10.28515625" style="19" customWidth="1"/>
    <col min="13583" max="13583" width="11.7109375" style="19" customWidth="1"/>
    <col min="13584" max="13586" width="9.140625" style="19"/>
    <col min="13587" max="13587" width="11.42578125" style="19" customWidth="1"/>
    <col min="13588" max="13589" width="9.140625" style="19"/>
    <col min="13590" max="13590" width="11.42578125" style="19" customWidth="1"/>
    <col min="13591" max="13822" width="9.140625" style="19"/>
    <col min="13823" max="13823" width="12" style="19" customWidth="1"/>
    <col min="13824" max="13824" width="12.42578125" style="19" customWidth="1"/>
    <col min="13825" max="13825" width="12" style="19" customWidth="1"/>
    <col min="13826" max="13830" width="9.140625" style="19"/>
    <col min="13831" max="13831" width="13.140625" style="19" customWidth="1"/>
    <col min="13832" max="13832" width="10.28515625" style="19" customWidth="1"/>
    <col min="13833" max="13834" width="9.140625" style="19"/>
    <col min="13835" max="13835" width="10.42578125" style="19" customWidth="1"/>
    <col min="13836" max="13837" width="9.140625" style="19"/>
    <col min="13838" max="13838" width="10.28515625" style="19" customWidth="1"/>
    <col min="13839" max="13839" width="11.7109375" style="19" customWidth="1"/>
    <col min="13840" max="13842" width="9.140625" style="19"/>
    <col min="13843" max="13843" width="11.42578125" style="19" customWidth="1"/>
    <col min="13844" max="13845" width="9.140625" style="19"/>
    <col min="13846" max="13846" width="11.42578125" style="19" customWidth="1"/>
    <col min="13847" max="14078" width="9.140625" style="19"/>
    <col min="14079" max="14079" width="12" style="19" customWidth="1"/>
    <col min="14080" max="14080" width="12.42578125" style="19" customWidth="1"/>
    <col min="14081" max="14081" width="12" style="19" customWidth="1"/>
    <col min="14082" max="14086" width="9.140625" style="19"/>
    <col min="14087" max="14087" width="13.140625" style="19" customWidth="1"/>
    <col min="14088" max="14088" width="10.28515625" style="19" customWidth="1"/>
    <col min="14089" max="14090" width="9.140625" style="19"/>
    <col min="14091" max="14091" width="10.42578125" style="19" customWidth="1"/>
    <col min="14092" max="14093" width="9.140625" style="19"/>
    <col min="14094" max="14094" width="10.28515625" style="19" customWidth="1"/>
    <col min="14095" max="14095" width="11.7109375" style="19" customWidth="1"/>
    <col min="14096" max="14098" width="9.140625" style="19"/>
    <col min="14099" max="14099" width="11.42578125" style="19" customWidth="1"/>
    <col min="14100" max="14101" width="9.140625" style="19"/>
    <col min="14102" max="14102" width="11.42578125" style="19" customWidth="1"/>
    <col min="14103" max="14334" width="9.140625" style="19"/>
    <col min="14335" max="14335" width="12" style="19" customWidth="1"/>
    <col min="14336" max="14336" width="12.42578125" style="19" customWidth="1"/>
    <col min="14337" max="14337" width="12" style="19" customWidth="1"/>
    <col min="14338" max="14342" width="9.140625" style="19"/>
    <col min="14343" max="14343" width="13.140625" style="19" customWidth="1"/>
    <col min="14344" max="14344" width="10.28515625" style="19" customWidth="1"/>
    <col min="14345" max="14346" width="9.140625" style="19"/>
    <col min="14347" max="14347" width="10.42578125" style="19" customWidth="1"/>
    <col min="14348" max="14349" width="9.140625" style="19"/>
    <col min="14350" max="14350" width="10.28515625" style="19" customWidth="1"/>
    <col min="14351" max="14351" width="11.7109375" style="19" customWidth="1"/>
    <col min="14352" max="14354" width="9.140625" style="19"/>
    <col min="14355" max="14355" width="11.42578125" style="19" customWidth="1"/>
    <col min="14356" max="14357" width="9.140625" style="19"/>
    <col min="14358" max="14358" width="11.42578125" style="19" customWidth="1"/>
    <col min="14359" max="14590" width="9.140625" style="19"/>
    <col min="14591" max="14591" width="12" style="19" customWidth="1"/>
    <col min="14592" max="14592" width="12.42578125" style="19" customWidth="1"/>
    <col min="14593" max="14593" width="12" style="19" customWidth="1"/>
    <col min="14594" max="14598" width="9.140625" style="19"/>
    <col min="14599" max="14599" width="13.140625" style="19" customWidth="1"/>
    <col min="14600" max="14600" width="10.28515625" style="19" customWidth="1"/>
    <col min="14601" max="14602" width="9.140625" style="19"/>
    <col min="14603" max="14603" width="10.42578125" style="19" customWidth="1"/>
    <col min="14604" max="14605" width="9.140625" style="19"/>
    <col min="14606" max="14606" width="10.28515625" style="19" customWidth="1"/>
    <col min="14607" max="14607" width="11.7109375" style="19" customWidth="1"/>
    <col min="14608" max="14610" width="9.140625" style="19"/>
    <col min="14611" max="14611" width="11.42578125" style="19" customWidth="1"/>
    <col min="14612" max="14613" width="9.140625" style="19"/>
    <col min="14614" max="14614" width="11.42578125" style="19" customWidth="1"/>
    <col min="14615" max="14846" width="9.140625" style="19"/>
    <col min="14847" max="14847" width="12" style="19" customWidth="1"/>
    <col min="14848" max="14848" width="12.42578125" style="19" customWidth="1"/>
    <col min="14849" max="14849" width="12" style="19" customWidth="1"/>
    <col min="14850" max="14854" width="9.140625" style="19"/>
    <col min="14855" max="14855" width="13.140625" style="19" customWidth="1"/>
    <col min="14856" max="14856" width="10.28515625" style="19" customWidth="1"/>
    <col min="14857" max="14858" width="9.140625" style="19"/>
    <col min="14859" max="14859" width="10.42578125" style="19" customWidth="1"/>
    <col min="14860" max="14861" width="9.140625" style="19"/>
    <col min="14862" max="14862" width="10.28515625" style="19" customWidth="1"/>
    <col min="14863" max="14863" width="11.7109375" style="19" customWidth="1"/>
    <col min="14864" max="14866" width="9.140625" style="19"/>
    <col min="14867" max="14867" width="11.42578125" style="19" customWidth="1"/>
    <col min="14868" max="14869" width="9.140625" style="19"/>
    <col min="14870" max="14870" width="11.42578125" style="19" customWidth="1"/>
    <col min="14871" max="15102" width="9.140625" style="19"/>
    <col min="15103" max="15103" width="12" style="19" customWidth="1"/>
    <col min="15104" max="15104" width="12.42578125" style="19" customWidth="1"/>
    <col min="15105" max="15105" width="12" style="19" customWidth="1"/>
    <col min="15106" max="15110" width="9.140625" style="19"/>
    <col min="15111" max="15111" width="13.140625" style="19" customWidth="1"/>
    <col min="15112" max="15112" width="10.28515625" style="19" customWidth="1"/>
    <col min="15113" max="15114" width="9.140625" style="19"/>
    <col min="15115" max="15115" width="10.42578125" style="19" customWidth="1"/>
    <col min="15116" max="15117" width="9.140625" style="19"/>
    <col min="15118" max="15118" width="10.28515625" style="19" customWidth="1"/>
    <col min="15119" max="15119" width="11.7109375" style="19" customWidth="1"/>
    <col min="15120" max="15122" width="9.140625" style="19"/>
    <col min="15123" max="15123" width="11.42578125" style="19" customWidth="1"/>
    <col min="15124" max="15125" width="9.140625" style="19"/>
    <col min="15126" max="15126" width="11.42578125" style="19" customWidth="1"/>
    <col min="15127" max="15358" width="9.140625" style="19"/>
    <col min="15359" max="15359" width="12" style="19" customWidth="1"/>
    <col min="15360" max="15360" width="12.42578125" style="19" customWidth="1"/>
    <col min="15361" max="15361" width="12" style="19" customWidth="1"/>
    <col min="15362" max="15366" width="9.140625" style="19"/>
    <col min="15367" max="15367" width="13.140625" style="19" customWidth="1"/>
    <col min="15368" max="15368" width="10.28515625" style="19" customWidth="1"/>
    <col min="15369" max="15370" width="9.140625" style="19"/>
    <col min="15371" max="15371" width="10.42578125" style="19" customWidth="1"/>
    <col min="15372" max="15373" width="9.140625" style="19"/>
    <col min="15374" max="15374" width="10.28515625" style="19" customWidth="1"/>
    <col min="15375" max="15375" width="11.7109375" style="19" customWidth="1"/>
    <col min="15376" max="15378" width="9.140625" style="19"/>
    <col min="15379" max="15379" width="11.42578125" style="19" customWidth="1"/>
    <col min="15380" max="15381" width="9.140625" style="19"/>
    <col min="15382" max="15382" width="11.42578125" style="19" customWidth="1"/>
    <col min="15383" max="15614" width="9.140625" style="19"/>
    <col min="15615" max="15615" width="12" style="19" customWidth="1"/>
    <col min="15616" max="15616" width="12.42578125" style="19" customWidth="1"/>
    <col min="15617" max="15617" width="12" style="19" customWidth="1"/>
    <col min="15618" max="15622" width="9.140625" style="19"/>
    <col min="15623" max="15623" width="13.140625" style="19" customWidth="1"/>
    <col min="15624" max="15624" width="10.28515625" style="19" customWidth="1"/>
    <col min="15625" max="15626" width="9.140625" style="19"/>
    <col min="15627" max="15627" width="10.42578125" style="19" customWidth="1"/>
    <col min="15628" max="15629" width="9.140625" style="19"/>
    <col min="15630" max="15630" width="10.28515625" style="19" customWidth="1"/>
    <col min="15631" max="15631" width="11.7109375" style="19" customWidth="1"/>
    <col min="15632" max="15634" width="9.140625" style="19"/>
    <col min="15635" max="15635" width="11.42578125" style="19" customWidth="1"/>
    <col min="15636" max="15637" width="9.140625" style="19"/>
    <col min="15638" max="15638" width="11.42578125" style="19" customWidth="1"/>
    <col min="15639" max="15870" width="9.140625" style="19"/>
    <col min="15871" max="15871" width="12" style="19" customWidth="1"/>
    <col min="15872" max="15872" width="12.42578125" style="19" customWidth="1"/>
    <col min="15873" max="15873" width="12" style="19" customWidth="1"/>
    <col min="15874" max="15878" width="9.140625" style="19"/>
    <col min="15879" max="15879" width="13.140625" style="19" customWidth="1"/>
    <col min="15880" max="15880" width="10.28515625" style="19" customWidth="1"/>
    <col min="15881" max="15882" width="9.140625" style="19"/>
    <col min="15883" max="15883" width="10.42578125" style="19" customWidth="1"/>
    <col min="15884" max="15885" width="9.140625" style="19"/>
    <col min="15886" max="15886" width="10.28515625" style="19" customWidth="1"/>
    <col min="15887" max="15887" width="11.7109375" style="19" customWidth="1"/>
    <col min="15888" max="15890" width="9.140625" style="19"/>
    <col min="15891" max="15891" width="11.42578125" style="19" customWidth="1"/>
    <col min="15892" max="15893" width="9.140625" style="19"/>
    <col min="15894" max="15894" width="11.42578125" style="19" customWidth="1"/>
    <col min="15895" max="16126" width="9.140625" style="19"/>
    <col min="16127" max="16127" width="12" style="19" customWidth="1"/>
    <col min="16128" max="16128" width="12.42578125" style="19" customWidth="1"/>
    <col min="16129" max="16129" width="12" style="19" customWidth="1"/>
    <col min="16130" max="16134" width="9.140625" style="19"/>
    <col min="16135" max="16135" width="13.140625" style="19" customWidth="1"/>
    <col min="16136" max="16136" width="10.28515625" style="19" customWidth="1"/>
    <col min="16137" max="16138" width="9.140625" style="19"/>
    <col min="16139" max="16139" width="10.42578125" style="19" customWidth="1"/>
    <col min="16140" max="16141" width="9.140625" style="19"/>
    <col min="16142" max="16142" width="10.28515625" style="19" customWidth="1"/>
    <col min="16143" max="16143" width="11.7109375" style="19" customWidth="1"/>
    <col min="16144" max="16146" width="9.140625" style="19"/>
    <col min="16147" max="16147" width="11.42578125" style="19" customWidth="1"/>
    <col min="16148" max="16149" width="9.140625" style="19"/>
    <col min="16150" max="16150" width="11.42578125" style="19" customWidth="1"/>
    <col min="16151" max="16384" width="9.140625" style="19"/>
  </cols>
  <sheetData>
    <row r="2" spans="1:22" x14ac:dyDescent="0.25">
      <c r="A2" s="20"/>
      <c r="B2" s="20"/>
      <c r="C2" s="20"/>
      <c r="D2" s="20"/>
      <c r="E2" s="20"/>
      <c r="F2" s="20"/>
      <c r="I2" s="15" t="s">
        <v>8</v>
      </c>
      <c r="J2" s="16">
        <v>10</v>
      </c>
    </row>
    <row r="3" spans="1:22" x14ac:dyDescent="0.25">
      <c r="D3" s="20"/>
      <c r="E3" s="20"/>
      <c r="F3" s="20"/>
      <c r="I3" s="17" t="s">
        <v>9</v>
      </c>
      <c r="J3" s="18">
        <v>1.2999999999999999E-2</v>
      </c>
    </row>
    <row r="4" spans="1:22" x14ac:dyDescent="0.25">
      <c r="C4" s="21"/>
      <c r="D4" s="20"/>
      <c r="E4" s="22"/>
      <c r="F4" s="20"/>
    </row>
    <row r="5" spans="1:22" x14ac:dyDescent="0.25">
      <c r="C5" s="21"/>
      <c r="D5" s="20"/>
      <c r="E5" s="20"/>
      <c r="F5" s="20"/>
    </row>
    <row r="7" spans="1:22" ht="15" customHeight="1" x14ac:dyDescent="0.25">
      <c r="A7" s="35" t="s">
        <v>0</v>
      </c>
      <c r="B7" s="35"/>
      <c r="C7" s="35"/>
      <c r="D7" s="35"/>
      <c r="E7" s="35" t="s">
        <v>57</v>
      </c>
      <c r="F7" s="35"/>
      <c r="G7" s="35" t="s">
        <v>11</v>
      </c>
      <c r="H7" s="35"/>
      <c r="I7" s="35"/>
      <c r="J7" s="35"/>
      <c r="K7" s="35" t="s">
        <v>12</v>
      </c>
      <c r="L7" s="35"/>
      <c r="M7" s="35"/>
      <c r="N7" s="35"/>
      <c r="O7" s="35"/>
      <c r="P7" s="35"/>
      <c r="Q7" s="35" t="s">
        <v>10</v>
      </c>
      <c r="R7" s="35"/>
      <c r="S7" s="35"/>
      <c r="T7" s="35"/>
      <c r="U7" s="35"/>
      <c r="V7" s="35"/>
    </row>
    <row r="8" spans="1:22" ht="15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 t="s">
        <v>13</v>
      </c>
      <c r="R8" s="35"/>
      <c r="S8" s="35"/>
      <c r="T8" s="35" t="s">
        <v>14</v>
      </c>
      <c r="U8" s="35"/>
      <c r="V8" s="35"/>
    </row>
    <row r="9" spans="1:22" s="30" customFormat="1" ht="45" x14ac:dyDescent="0.25">
      <c r="A9" s="31" t="s">
        <v>1</v>
      </c>
      <c r="B9" s="32" t="s">
        <v>2</v>
      </c>
      <c r="C9" s="32" t="s">
        <v>3</v>
      </c>
      <c r="D9" s="32" t="s">
        <v>4</v>
      </c>
      <c r="E9" s="32" t="s">
        <v>6</v>
      </c>
      <c r="F9" s="32" t="s">
        <v>55</v>
      </c>
      <c r="G9" s="32" t="s">
        <v>15</v>
      </c>
      <c r="H9" s="32" t="s">
        <v>16</v>
      </c>
      <c r="I9" s="32" t="s">
        <v>5</v>
      </c>
      <c r="J9" s="32" t="s">
        <v>17</v>
      </c>
      <c r="K9" s="32" t="s">
        <v>18</v>
      </c>
      <c r="L9" s="32" t="s">
        <v>19</v>
      </c>
      <c r="M9" s="32" t="s">
        <v>20</v>
      </c>
      <c r="N9" s="32" t="s">
        <v>21</v>
      </c>
      <c r="O9" s="32" t="s">
        <v>22</v>
      </c>
      <c r="P9" s="32" t="s">
        <v>23</v>
      </c>
      <c r="Q9" s="32" t="s">
        <v>24</v>
      </c>
      <c r="R9" s="32" t="s">
        <v>25</v>
      </c>
      <c r="S9" s="32" t="s">
        <v>26</v>
      </c>
      <c r="T9" s="32" t="s">
        <v>24</v>
      </c>
      <c r="U9" s="32" t="s">
        <v>25</v>
      </c>
      <c r="V9" s="32" t="s">
        <v>26</v>
      </c>
    </row>
    <row r="10" spans="1:22" x14ac:dyDescent="0.25">
      <c r="A10" s="23">
        <v>1</v>
      </c>
      <c r="B10" s="23">
        <v>498.03</v>
      </c>
      <c r="C10" s="23">
        <v>494.67</v>
      </c>
      <c r="D10" s="24" t="s">
        <v>56</v>
      </c>
      <c r="E10" s="26">
        <f>'PARTE I'!T8</f>
        <v>0.8</v>
      </c>
      <c r="F10" s="25">
        <f>'PARTE I'!U8</f>
        <v>0.10556272609556493</v>
      </c>
      <c r="G10" s="27">
        <f>'PARTE I'!J8</f>
        <v>0.13195340761945615</v>
      </c>
      <c r="H10" s="27">
        <f>'PARTE I'!U8</f>
        <v>0.10556272609556493</v>
      </c>
      <c r="I10" s="25">
        <f>'PARTE I'!I8</f>
        <v>1.8628343802929519</v>
      </c>
      <c r="J10" s="27" t="str">
        <f>IF(G10&gt;F10,"SIM","NÃO")</f>
        <v>SIM</v>
      </c>
      <c r="K10" s="27">
        <f>((Q10-S10)-(T10-V10))/O10</f>
        <v>2.5647058823529158E-2</v>
      </c>
      <c r="L10" s="25">
        <f>(1.55*($J$3*G10/K10^(1/2))^(3/8))*1000</f>
        <v>282.82880599890791</v>
      </c>
      <c r="M10" s="25">
        <f>ROUNDUP(L10/1000,1)*1000</f>
        <v>300.00000000000006</v>
      </c>
      <c r="N10" s="27">
        <f>(0.397*M10^(2/3)*(K10^0.5)/$J$3)/100</f>
        <v>2.1916949563740671</v>
      </c>
      <c r="O10" s="25">
        <v>170</v>
      </c>
      <c r="P10" s="27">
        <f>O10/(N10*60)</f>
        <v>1.2927589786585951</v>
      </c>
      <c r="Q10" s="25">
        <f>B10</f>
        <v>498.03</v>
      </c>
      <c r="R10" s="25">
        <f>Q10-M10/1000-S10</f>
        <v>495.72999999999996</v>
      </c>
      <c r="S10" s="25">
        <v>2</v>
      </c>
      <c r="T10" s="25">
        <f>C10</f>
        <v>494.67</v>
      </c>
      <c r="U10" s="25">
        <f>T10-M10/1000-V10</f>
        <v>491.37</v>
      </c>
      <c r="V10" s="25">
        <v>3</v>
      </c>
    </row>
    <row r="11" spans="1:22" x14ac:dyDescent="0.25">
      <c r="A11" s="23"/>
      <c r="B11" s="23"/>
      <c r="C11" s="23"/>
      <c r="D11" s="24"/>
      <c r="E11" s="23">
        <v>0.8</v>
      </c>
      <c r="F11" s="25">
        <f>'PARTE I'!U9</f>
        <v>0.10556272609556493</v>
      </c>
      <c r="G11" s="27">
        <f>'PARTE I'!J9</f>
        <v>0.13195340761945615</v>
      </c>
      <c r="H11" s="27">
        <f>'[1]Capacidade de sarjetas'!X13</f>
        <v>0.14009669486742909</v>
      </c>
      <c r="I11" s="25">
        <f>'PARTE I'!I9</f>
        <v>1.8628343802929519</v>
      </c>
      <c r="J11" s="27" t="str">
        <f t="shared" ref="J11:J13" si="0">IF(G11&gt;F11,"SIM","NÃO")</f>
        <v>SIM</v>
      </c>
      <c r="K11" s="27"/>
      <c r="L11" s="25"/>
      <c r="M11" s="25"/>
      <c r="N11" s="27"/>
      <c r="O11" s="25"/>
      <c r="P11" s="27"/>
      <c r="Q11" s="25"/>
      <c r="R11" s="25"/>
      <c r="S11" s="25"/>
      <c r="T11" s="25"/>
      <c r="U11" s="25"/>
      <c r="V11" s="25"/>
    </row>
    <row r="12" spans="1:22" x14ac:dyDescent="0.25">
      <c r="A12" s="23">
        <v>2</v>
      </c>
      <c r="B12" s="23">
        <f>C10</f>
        <v>494.67</v>
      </c>
      <c r="C12" s="23">
        <v>489.99</v>
      </c>
      <c r="D12" s="24" t="s">
        <v>56</v>
      </c>
      <c r="E12" s="23">
        <v>0.8</v>
      </c>
      <c r="F12" s="25">
        <f>'PARTE I'!U10</f>
        <v>0.21112545219112985</v>
      </c>
      <c r="G12" s="27">
        <f>'PARTE I'!J10</f>
        <v>0.2639068152389123</v>
      </c>
      <c r="H12" s="27">
        <f>'[1]Capacidade de sarjetas'!X14</f>
        <v>0.19684384862200419</v>
      </c>
      <c r="I12" s="25">
        <f>'PARTE I'!I10</f>
        <v>1.8628343802929519</v>
      </c>
      <c r="J12" s="27" t="str">
        <f t="shared" si="0"/>
        <v>SIM</v>
      </c>
      <c r="K12" s="27">
        <f t="shared" ref="K12" si="1">((Q12-S12)-(T12-V12))/O12</f>
        <v>3.3216374269005887E-2</v>
      </c>
      <c r="L12" s="25">
        <f>(1.55*($J$3*(G12+G13)/K12^(1/2))^(3/8))*1000</f>
        <v>516.55600443109029</v>
      </c>
      <c r="M12" s="25">
        <f t="shared" ref="M12" si="2">ROUNDUP(L12/1000,1)*1000</f>
        <v>600</v>
      </c>
      <c r="N12" s="27">
        <f>(0.397*M12^(2/3)*(K12^0.5)/$J$3)/100</f>
        <v>3.9593518811560848</v>
      </c>
      <c r="O12" s="25">
        <v>171</v>
      </c>
      <c r="P12" s="27">
        <f>O12/(N12*60)</f>
        <v>0.71981477917235104</v>
      </c>
      <c r="Q12" s="25">
        <f>B12</f>
        <v>494.67</v>
      </c>
      <c r="R12" s="25">
        <f>Q12-M12/1000-S12</f>
        <v>491.07</v>
      </c>
      <c r="S12" s="25">
        <v>3</v>
      </c>
      <c r="T12" s="25">
        <f>C12</f>
        <v>489.99</v>
      </c>
      <c r="U12" s="25">
        <f t="shared" ref="U12" si="3">T12-M12/1000-V12</f>
        <v>485.39</v>
      </c>
      <c r="V12" s="25">
        <v>4</v>
      </c>
    </row>
    <row r="13" spans="1:22" x14ac:dyDescent="0.25">
      <c r="A13" s="23"/>
      <c r="B13" s="23"/>
      <c r="C13" s="23"/>
      <c r="D13" s="24"/>
      <c r="E13" s="23">
        <v>0.8</v>
      </c>
      <c r="F13" s="25">
        <f>'PARTE I'!U11</f>
        <v>0.3876325397950377</v>
      </c>
      <c r="G13" s="27">
        <f>'PARTE I'!J11</f>
        <v>0.48454067474379708</v>
      </c>
      <c r="H13" s="27">
        <f>'[1]Capacidade de sarjetas'!X15</f>
        <v>0.14009669486742909</v>
      </c>
      <c r="I13" s="25">
        <f>'PARTE I'!I11</f>
        <v>1.8628343802929519</v>
      </c>
      <c r="J13" s="27" t="str">
        <f t="shared" si="0"/>
        <v>SIM</v>
      </c>
      <c r="K13" s="27"/>
      <c r="L13" s="25"/>
      <c r="M13" s="25"/>
      <c r="N13" s="27"/>
      <c r="O13" s="25"/>
      <c r="P13" s="27"/>
      <c r="Q13" s="25"/>
      <c r="R13" s="25"/>
      <c r="S13" s="25"/>
      <c r="T13" s="25"/>
      <c r="U13" s="25"/>
      <c r="V13" s="25"/>
    </row>
    <row r="14" spans="1:22" x14ac:dyDescent="0.25">
      <c r="A14" s="23">
        <v>3</v>
      </c>
      <c r="B14" s="23"/>
      <c r="C14" s="23"/>
      <c r="D14" s="24" t="s">
        <v>56</v>
      </c>
      <c r="E14" s="23"/>
      <c r="F14" s="23"/>
      <c r="G14" s="27"/>
      <c r="H14" s="27"/>
      <c r="I14" s="27"/>
      <c r="J14" s="27"/>
      <c r="K14" s="27"/>
      <c r="L14" s="25"/>
      <c r="M14" s="25"/>
      <c r="N14" s="27"/>
      <c r="O14" s="25">
        <v>172</v>
      </c>
      <c r="P14" s="27"/>
      <c r="Q14" s="25"/>
      <c r="R14" s="25"/>
      <c r="S14" s="25">
        <v>4</v>
      </c>
      <c r="T14" s="25"/>
      <c r="U14" s="25"/>
      <c r="V14" s="25">
        <v>5</v>
      </c>
    </row>
    <row r="15" spans="1:22" x14ac:dyDescent="0.25">
      <c r="A15" s="23"/>
      <c r="B15" s="23"/>
      <c r="C15" s="23"/>
      <c r="D15" s="24"/>
      <c r="E15" s="28"/>
      <c r="F15" s="23"/>
      <c r="G15" s="27"/>
      <c r="H15" s="27"/>
      <c r="I15" s="27"/>
      <c r="J15" s="27"/>
      <c r="K15" s="27"/>
      <c r="L15" s="25"/>
      <c r="M15" s="25"/>
      <c r="N15" s="27"/>
      <c r="O15" s="25"/>
      <c r="P15" s="27"/>
      <c r="Q15" s="25"/>
      <c r="R15" s="25"/>
      <c r="S15" s="25"/>
      <c r="T15" s="25"/>
      <c r="U15" s="25"/>
      <c r="V15" s="25"/>
    </row>
    <row r="16" spans="1:22" x14ac:dyDescent="0.25">
      <c r="A16" s="23">
        <v>4</v>
      </c>
      <c r="B16" s="23"/>
      <c r="C16" s="23"/>
      <c r="D16" s="24"/>
      <c r="E16" s="29"/>
      <c r="F16" s="23"/>
      <c r="G16" s="27"/>
      <c r="H16" s="27"/>
      <c r="I16" s="27"/>
      <c r="J16" s="27"/>
      <c r="K16" s="27"/>
      <c r="L16" s="25"/>
      <c r="M16" s="25"/>
      <c r="N16" s="27"/>
      <c r="O16" s="25"/>
      <c r="P16" s="27"/>
      <c r="Q16" s="25"/>
      <c r="R16" s="25"/>
      <c r="S16" s="25"/>
      <c r="T16" s="25"/>
      <c r="U16" s="25"/>
      <c r="V16" s="25"/>
    </row>
    <row r="17" spans="1:22" x14ac:dyDescent="0.25">
      <c r="A17" s="23"/>
      <c r="B17" s="23"/>
      <c r="C17" s="23"/>
      <c r="D17" s="24"/>
      <c r="E17" s="28"/>
      <c r="F17" s="23"/>
      <c r="G17" s="27"/>
      <c r="H17" s="27"/>
      <c r="I17" s="27"/>
      <c r="J17" s="27"/>
      <c r="K17" s="27"/>
      <c r="L17" s="25"/>
      <c r="M17" s="25"/>
      <c r="N17" s="27"/>
      <c r="O17" s="25"/>
      <c r="P17" s="27"/>
      <c r="Q17" s="25"/>
      <c r="R17" s="25"/>
      <c r="S17" s="25"/>
      <c r="T17" s="25"/>
      <c r="U17" s="25"/>
      <c r="V17" s="25"/>
    </row>
    <row r="18" spans="1:22" x14ac:dyDescent="0.25">
      <c r="A18" s="23"/>
      <c r="B18" s="23"/>
      <c r="C18" s="23"/>
      <c r="D18" s="24"/>
      <c r="E18" s="28"/>
      <c r="F18" s="23"/>
      <c r="G18" s="27"/>
      <c r="H18" s="27"/>
      <c r="I18" s="27"/>
      <c r="J18" s="27"/>
      <c r="K18" s="27"/>
      <c r="L18" s="25"/>
      <c r="M18" s="25"/>
      <c r="N18" s="27"/>
      <c r="O18" s="25"/>
      <c r="P18" s="27"/>
      <c r="Q18" s="25"/>
      <c r="R18" s="25"/>
      <c r="S18" s="25"/>
      <c r="T18" s="25"/>
      <c r="U18" s="25"/>
      <c r="V18" s="25"/>
    </row>
    <row r="19" spans="1:22" x14ac:dyDescent="0.25">
      <c r="A19" s="23"/>
      <c r="B19" s="23"/>
      <c r="C19" s="23"/>
      <c r="D19" s="24"/>
      <c r="E19" s="29"/>
      <c r="F19" s="23"/>
      <c r="G19" s="27"/>
      <c r="H19" s="27"/>
      <c r="I19" s="27"/>
      <c r="J19" s="27"/>
      <c r="K19" s="27"/>
      <c r="L19" s="25"/>
      <c r="M19" s="25"/>
      <c r="N19" s="27"/>
      <c r="O19" s="25"/>
      <c r="P19" s="27"/>
      <c r="Q19" s="25"/>
      <c r="R19" s="25"/>
      <c r="S19" s="25"/>
      <c r="T19" s="25"/>
      <c r="U19" s="25"/>
      <c r="V19" s="25"/>
    </row>
    <row r="20" spans="1:22" x14ac:dyDescent="0.25">
      <c r="A20" s="23"/>
      <c r="B20" s="23"/>
      <c r="C20" s="23"/>
      <c r="D20" s="24"/>
      <c r="E20" s="29"/>
      <c r="F20" s="23"/>
      <c r="G20" s="27"/>
      <c r="H20" s="27"/>
      <c r="I20" s="27"/>
      <c r="J20" s="27"/>
      <c r="K20" s="27"/>
      <c r="L20" s="25"/>
      <c r="M20" s="25"/>
      <c r="N20" s="27"/>
      <c r="O20" s="25"/>
      <c r="P20" s="27"/>
      <c r="Q20" s="25"/>
      <c r="R20" s="25"/>
      <c r="S20" s="25"/>
      <c r="T20" s="25"/>
      <c r="U20" s="25"/>
      <c r="V20" s="25"/>
    </row>
    <row r="21" spans="1:22" x14ac:dyDescent="0.25">
      <c r="A21" s="23"/>
      <c r="B21" s="23"/>
      <c r="C21" s="23"/>
      <c r="D21" s="24"/>
      <c r="E21" s="29"/>
      <c r="F21" s="23"/>
      <c r="G21" s="27"/>
      <c r="H21" s="27"/>
      <c r="I21" s="27"/>
      <c r="J21" s="27"/>
      <c r="K21" s="27"/>
      <c r="L21" s="25"/>
      <c r="M21" s="25"/>
      <c r="N21" s="27"/>
      <c r="O21" s="25"/>
      <c r="P21" s="27"/>
      <c r="Q21" s="25"/>
      <c r="R21" s="25"/>
      <c r="S21" s="25"/>
      <c r="T21" s="25"/>
      <c r="U21" s="25"/>
      <c r="V21" s="25"/>
    </row>
    <row r="22" spans="1:22" x14ac:dyDescent="0.25">
      <c r="A22" s="23"/>
      <c r="B22" s="23"/>
      <c r="C22" s="23"/>
      <c r="D22" s="24"/>
      <c r="E22" s="29"/>
      <c r="F22" s="23"/>
      <c r="G22" s="27"/>
      <c r="H22" s="27"/>
      <c r="I22" s="27"/>
      <c r="J22" s="27"/>
      <c r="K22" s="27"/>
      <c r="L22" s="25"/>
      <c r="M22" s="25"/>
      <c r="N22" s="27"/>
      <c r="O22" s="25"/>
      <c r="P22" s="27"/>
      <c r="Q22" s="25"/>
      <c r="R22" s="25"/>
      <c r="S22" s="25"/>
      <c r="T22" s="25"/>
      <c r="U22" s="25"/>
      <c r="V22" s="25"/>
    </row>
    <row r="23" spans="1:22" x14ac:dyDescent="0.25">
      <c r="A23" s="23"/>
      <c r="B23" s="23"/>
      <c r="C23" s="23"/>
      <c r="D23" s="24"/>
      <c r="E23" s="29"/>
      <c r="F23" s="23"/>
      <c r="G23" s="27"/>
      <c r="H23" s="27"/>
      <c r="I23" s="27"/>
      <c r="J23" s="27"/>
      <c r="K23" s="27"/>
      <c r="L23" s="25"/>
      <c r="M23" s="25"/>
      <c r="N23" s="27"/>
      <c r="O23" s="25"/>
      <c r="P23" s="27"/>
      <c r="Q23" s="25"/>
      <c r="R23" s="25"/>
      <c r="S23" s="25"/>
      <c r="T23" s="25"/>
      <c r="U23" s="25"/>
      <c r="V23" s="25"/>
    </row>
    <row r="24" spans="1:22" x14ac:dyDescent="0.25">
      <c r="A24" s="23"/>
      <c r="B24" s="23"/>
      <c r="C24" s="23"/>
      <c r="D24" s="23"/>
      <c r="E24" s="23"/>
      <c r="F24" s="23"/>
      <c r="G24" s="27"/>
      <c r="H24" s="27"/>
      <c r="I24" s="27"/>
      <c r="J24" s="27"/>
      <c r="K24" s="27"/>
      <c r="L24" s="25"/>
      <c r="M24" s="25"/>
      <c r="N24" s="27"/>
      <c r="O24" s="25"/>
      <c r="P24" s="27"/>
      <c r="Q24" s="25"/>
      <c r="R24" s="25"/>
      <c r="S24" s="25"/>
      <c r="T24" s="25"/>
      <c r="U24" s="25"/>
      <c r="V24" s="25"/>
    </row>
    <row r="25" spans="1:22" x14ac:dyDescent="0.25">
      <c r="A25" s="23"/>
      <c r="B25" s="23"/>
      <c r="C25" s="23"/>
      <c r="D25" s="23"/>
      <c r="E25" s="23"/>
      <c r="F25" s="23"/>
      <c r="G25" s="27"/>
      <c r="H25" s="27"/>
      <c r="I25" s="27"/>
      <c r="J25" s="27"/>
      <c r="K25" s="27"/>
      <c r="L25" s="25"/>
      <c r="M25" s="25"/>
      <c r="N25" s="27"/>
      <c r="O25" s="25"/>
      <c r="P25" s="27"/>
      <c r="Q25" s="25"/>
      <c r="R25" s="25"/>
      <c r="S25" s="25"/>
      <c r="T25" s="25"/>
      <c r="U25" s="25"/>
      <c r="V25" s="25"/>
    </row>
    <row r="26" spans="1:22" x14ac:dyDescent="0.25">
      <c r="A26" s="23"/>
      <c r="B26" s="23"/>
      <c r="C26" s="23"/>
      <c r="D26" s="23"/>
      <c r="E26" s="23"/>
      <c r="F26" s="23"/>
      <c r="G26" s="27"/>
      <c r="H26" s="27"/>
      <c r="I26" s="27"/>
      <c r="J26" s="27"/>
      <c r="K26" s="27"/>
      <c r="L26" s="25"/>
      <c r="M26" s="25"/>
      <c r="N26" s="27"/>
      <c r="O26" s="25"/>
      <c r="P26" s="27"/>
      <c r="Q26" s="25"/>
      <c r="R26" s="25"/>
      <c r="S26" s="25"/>
      <c r="T26" s="25"/>
      <c r="U26" s="25"/>
      <c r="V26" s="25"/>
    </row>
    <row r="27" spans="1:22" x14ac:dyDescent="0.25">
      <c r="A27" s="23"/>
      <c r="B27" s="23"/>
      <c r="C27" s="23"/>
      <c r="D27" s="23"/>
      <c r="E27" s="23"/>
      <c r="F27" s="23"/>
      <c r="G27" s="27"/>
      <c r="H27" s="27"/>
      <c r="I27" s="27"/>
      <c r="J27" s="27"/>
      <c r="K27" s="27"/>
      <c r="L27" s="25"/>
      <c r="M27" s="25"/>
      <c r="N27" s="27"/>
      <c r="O27" s="25"/>
      <c r="P27" s="27"/>
      <c r="Q27" s="25"/>
      <c r="R27" s="25"/>
      <c r="S27" s="25"/>
      <c r="T27" s="25"/>
      <c r="U27" s="25"/>
      <c r="V27" s="25"/>
    </row>
    <row r="28" spans="1:22" x14ac:dyDescent="0.25">
      <c r="A28" s="23"/>
      <c r="B28" s="23"/>
      <c r="C28" s="23"/>
      <c r="D28" s="23"/>
      <c r="E28" s="23"/>
      <c r="F28" s="23"/>
      <c r="G28" s="27"/>
      <c r="H28" s="27"/>
      <c r="I28" s="27"/>
      <c r="J28" s="27"/>
      <c r="K28" s="27"/>
      <c r="L28" s="25"/>
      <c r="M28" s="25"/>
      <c r="N28" s="27"/>
      <c r="O28" s="25"/>
      <c r="P28" s="27"/>
      <c r="Q28" s="25"/>
      <c r="R28" s="25"/>
      <c r="S28" s="25"/>
      <c r="T28" s="25"/>
      <c r="U28" s="25"/>
      <c r="V28" s="25"/>
    </row>
    <row r="29" spans="1:22" x14ac:dyDescent="0.25">
      <c r="A29" s="23"/>
      <c r="B29" s="23"/>
      <c r="C29" s="23"/>
      <c r="D29" s="23"/>
      <c r="E29" s="23"/>
      <c r="F29" s="23"/>
      <c r="G29" s="27"/>
      <c r="H29" s="27"/>
      <c r="I29" s="27"/>
      <c r="J29" s="27"/>
      <c r="K29" s="27"/>
      <c r="L29" s="25"/>
      <c r="M29" s="25"/>
      <c r="N29" s="27"/>
      <c r="O29" s="25"/>
      <c r="P29" s="27"/>
      <c r="Q29" s="25"/>
      <c r="R29" s="25"/>
      <c r="S29" s="25"/>
      <c r="T29" s="25"/>
      <c r="U29" s="25"/>
      <c r="V29" s="25"/>
    </row>
  </sheetData>
  <mergeCells count="7">
    <mergeCell ref="Q8:S8"/>
    <mergeCell ref="T8:V8"/>
    <mergeCell ref="Q7:V7"/>
    <mergeCell ref="A7:D8"/>
    <mergeCell ref="E7:F8"/>
    <mergeCell ref="G7:J8"/>
    <mergeCell ref="K7:P8"/>
  </mergeCells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Enunciado</vt:lpstr>
      <vt:lpstr>PARTE I</vt:lpstr>
      <vt:lpstr>PARTE II</vt:lpstr>
    </vt:vector>
  </TitlesOfParts>
  <Company>RHBL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Rodolfo S Martins</dc:creator>
  <cp:lastModifiedBy>Joaquin Garcia</cp:lastModifiedBy>
  <cp:lastPrinted>2011-09-26T10:54:26Z</cp:lastPrinted>
  <dcterms:created xsi:type="dcterms:W3CDTF">2011-09-26T09:02:07Z</dcterms:created>
  <dcterms:modified xsi:type="dcterms:W3CDTF">2017-09-26T20:21:36Z</dcterms:modified>
</cp:coreProperties>
</file>