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702"/>
  <workbookPr/>
  <mc:AlternateContent xmlns:mc="http://schemas.openxmlformats.org/markup-compatibility/2006">
    <mc:Choice Requires="x15">
      <x15ac:absPath xmlns:x15ac="http://schemas.microsoft.com/office/spreadsheetml/2010/11/ac" url="/Users/eugeniobitti/Dropbox/DISCIPLINAS GRADUAÇÃO FEARP/RCC0320 - Gestão Estratégica de Custos/"/>
    </mc:Choice>
  </mc:AlternateContent>
  <bookViews>
    <workbookView xWindow="0" yWindow="460" windowWidth="28800" windowHeight="16060" tabRatio="500" activeTab="2"/>
  </bookViews>
  <sheets>
    <sheet name="2A.1" sheetId="5" r:id="rId1"/>
    <sheet name="2A.4" sheetId="6" r:id="rId2"/>
    <sheet name="6.14" sheetId="1" r:id="rId3"/>
    <sheet name="6.31" sheetId="2" r:id="rId4"/>
    <sheet name="6.32" sheetId="3" r:id="rId5"/>
    <sheet name="8.60" sheetId="7" r:id="rId6"/>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3" i="5" l="1"/>
  <c r="J22" i="5"/>
  <c r="J21" i="5"/>
  <c r="E54" i="3"/>
  <c r="E53" i="3"/>
  <c r="E52" i="3"/>
  <c r="E51" i="3"/>
  <c r="C38" i="3"/>
  <c r="C39" i="3"/>
  <c r="C41" i="3"/>
  <c r="C43" i="3"/>
  <c r="E48" i="3"/>
  <c r="E47" i="3"/>
  <c r="E46" i="3"/>
  <c r="E45" i="3"/>
  <c r="B46" i="2"/>
</calcChain>
</file>

<file path=xl/sharedStrings.xml><?xml version="1.0" encoding="utf-8"?>
<sst xmlns="http://schemas.openxmlformats.org/spreadsheetml/2006/main" count="323" uniqueCount="131">
  <si>
    <t>obs.: 6.14 na edição em portugues</t>
  </si>
  <si>
    <t>6.26</t>
  </si>
  <si>
    <t>Classificação de custos: combine cada custo descrito aqui com o padrão apropriado de comportamento dos custos mostrado nos gráficos de (a) a (l). Qualquer gráfico pode se ajustar a dois ou mais padrões.</t>
  </si>
  <si>
    <t>O custo da madeira usada para fabricar mesas de cozinha de madeira.</t>
  </si>
  <si>
    <t>O custo de pessoas que preenchem pedidos em um armazém. Quando a demanda se eleva, o número é aumentado, e quando a demanda diminui, o número é reduzido.  </t>
  </si>
  <si>
    <t>O salário de um inspetor de controle de qualidade da instalação, que inspeciona cada lote de produtos.  </t>
  </si>
  <si>
    <t>O custo dos serviços de água e esgoto para a instalação da fábrica. A municipalidade local cobra uma taxa fixa por galão para uso de até 10.000 galões, e uma cobrança mais alta por galão para uso acima desse ponto.</t>
  </si>
  <si>
    <t>O custo de uma conexão com a Internet de $ 23 por mês.</t>
  </si>
  <si>
    <t>O custo de uma conexão com a Internet de $10 por mês mais $2 por hora de uso acima de 10 horas.</t>
  </si>
  <si>
    <t>O custo de se fazer cópias de certo documento em uma xerocopiadora, que reduz a cobrança por cópia para os clientes que fazem mais de 100 cópias do documento.</t>
  </si>
  <si>
    <t>O custo total de fabricação de uma nova câmera durante todo o seu ciclo de vida.</t>
  </si>
  <si>
    <t>Para desencorajar o uso em excesso e nivelar a demanda, especialmente nas horas de pico, o serviço de eletricidade local aumentou a cobrança por quilowatt/hora para cada uso adicional de 5.000 quilowatts/hora.</t>
  </si>
  <si>
    <t>Uma loja de roupas no SunnyVale Mall paga um aluguel fixo de $ 1.000 por mês mais 2% do recebimento bruto das vendas.</t>
  </si>
  <si>
    <t>O custo do conserto para uma máquina usada em uma indústria.</t>
  </si>
  <si>
    <r>
      <t xml:space="preserve">Uma loja de sapatos no SunnyVale Mall paga 6% dos recebimentos brutos das vendas, até um máximo de $ 3.000 por mês, como cobrança de aluguel. </t>
    </r>
    <r>
      <rPr>
        <sz val="12"/>
        <color rgb="FF000000"/>
        <rFont val="MS Mincho"/>
        <family val="1"/>
        <charset val="128"/>
      </rPr>
      <t> </t>
    </r>
  </si>
  <si>
    <t>1b</t>
  </si>
  <si>
    <t>2f</t>
  </si>
  <si>
    <t>3e</t>
  </si>
  <si>
    <t>4i</t>
  </si>
  <si>
    <t>5e</t>
  </si>
  <si>
    <t>6h</t>
  </si>
  <si>
    <t>7l</t>
  </si>
  <si>
    <t>8f ou 8j</t>
  </si>
  <si>
    <t>9k</t>
  </si>
  <si>
    <t>10g</t>
  </si>
  <si>
    <t>obs.: 6.31 na edição em portugues</t>
  </si>
  <si>
    <t>Regressão 1</t>
  </si>
  <si>
    <t>Regressão 2</t>
  </si>
  <si>
    <t>Equação</t>
  </si>
  <si>
    <t>SC = 804,3 + 15,68 DL</t>
  </si>
  <si>
    <t>SC = 642,9 + 3,92 NR</t>
  </si>
  <si>
    <t>R-quadrado</t>
  </si>
  <si>
    <t>Erro-padrão da estimativa</t>
  </si>
  <si>
    <t>Valor t</t>
  </si>
  <si>
    <t>em que:</t>
  </si>
  <si>
    <t>SC = custos totais do departamento de expedição</t>
  </si>
  <si>
    <t>DL = total de horas de trabalho diretas</t>
  </si>
  <si>
    <t>NR = número de pacotes despachados</t>
  </si>
  <si>
    <t>Pede-se:
1. Identifique qual função de custo (regressão 1 ou regressão 2) que a Pilot Shop deveria adotar para prever os custos totais do departamento de expedição e explique por quê.
2. Se a Pilot Shop projeta que 600 pedidos serão atendidos na próxima semana, calcule o total de custos de expedição do departamento usando a regressão que você selecionou no item 1.
3. Explique duas ou três limitações importantes da regressão que você selecionou no item 1 e identifique uma ou duas maneiras para contornar essas limitações. Inclua em sua discussão o efeito, se é que existe algum, da natureza global dos negócios da Pilot Shop.</t>
  </si>
  <si>
    <t>regressão 2 - maior r2, menor erro padrão e maior estatistica t</t>
  </si>
  <si>
    <t>obs.: 6.32 na edição em portugues</t>
  </si>
  <si>
    <t>Estimação de Custo, Método Alto-baixo, Análise de Regressão A DVD Express é uma grande fábrica de aparelhos de DVD de preços razoáveis. A gerência recentemente ficou preocupada com o aumento dos custos resultante da devolução de produtos com falhas de funcionamento. Como um ponto de partida para as análises subseqüentes, Bridget Forrester, controller, quer testar diferentes métodos de previsão e então utilizar o melhor deles para prever as despesas trimestrais para 2004. Os dados relevantes dos três anos anteriores são os seguintes:</t>
  </si>
  <si>
    <t>Ano</t>
  </si>
  <si>
    <t>Trimestres</t>
  </si>
  <si>
    <t>Despesas de Devolução</t>
  </si>
  <si>
    <t>O resultado de uma análise de regressão simples usando todos os 12 pontos indicou o intercepto
de $ 16.559,09 e coeficiente para a variável independente de $ 183,22
(R-quadrado = 0,27, t = 1,94, EP = 1.128).
Pede-se
1. Calcule as previsões trimestrais para 2004 utilizando o método alto-baixo e a análise
de regressão. Recomende qual método Bridget deve utilizar.
2. Como a sua análise do tópico 1 muda se DVD Express passar a fabricar seus produtos
em diversas instalações ao redor do mundo para atender ao mercado global?</t>
  </si>
  <si>
    <t>Custo</t>
  </si>
  <si>
    <t>Trimestre</t>
  </si>
  <si>
    <t>Máximo</t>
  </si>
  <si>
    <t>Mínimo</t>
  </si>
  <si>
    <t>CV</t>
  </si>
  <si>
    <t>CF</t>
  </si>
  <si>
    <t>Considerando a equação de regressão fornecida, teriamos:</t>
  </si>
  <si>
    <t>RESUMO DOS RESULTADOS</t>
  </si>
  <si>
    <t>Estatística de regressão</t>
  </si>
  <si>
    <t>R múltiplo</t>
  </si>
  <si>
    <t>R-Quadrado</t>
  </si>
  <si>
    <t>R-quadrado ajustado</t>
  </si>
  <si>
    <t>Erro padrão</t>
  </si>
  <si>
    <t>Observações</t>
  </si>
  <si>
    <t>ANOVA</t>
  </si>
  <si>
    <t>gl</t>
  </si>
  <si>
    <t>SQ</t>
  </si>
  <si>
    <t>MQ</t>
  </si>
  <si>
    <t>F</t>
  </si>
  <si>
    <t>F de significação</t>
  </si>
  <si>
    <t>Regressão</t>
  </si>
  <si>
    <t>Resíduo</t>
  </si>
  <si>
    <t>Total</t>
  </si>
  <si>
    <t>Coeficientes</t>
  </si>
  <si>
    <t>Stat t</t>
  </si>
  <si>
    <t>valor-P</t>
  </si>
  <si>
    <t>95% inferiores</t>
  </si>
  <si>
    <t>95% superiores</t>
  </si>
  <si>
    <t>Interseção</t>
  </si>
  <si>
    <t>O gráfico indica sazonalidade, o que pode sugerir a necessidade para uma dummy</t>
  </si>
  <si>
    <t>Dummy</t>
  </si>
  <si>
    <t>Pilot Shop é uma empresa de vendas por catálogo que fornece grande variedade de produtos de aviação para pilotos ao redor do mundo. Maynard Shephard, o controller-assistente recentemente contratado recebeu a solicitação de desenvolver uma função de custo para prever o custo de expedição. O controller-assistente anterior tinha previsto os custos do departamento de expedição a cada ano pela comparação gráfica dos dados de custo contra a mão-de-obra direta dos últimos 12 meses, e ajustando visualmente uma linha pelos pontos. Os resultados não foram satisfatórios.
Após discussões com a equipe do departamento de expedição, Maynard decidiu que os custos de expedição poderiam ser estreitamente relacionados com o número de pedidos preenchidos. Ele baseou sua conclusão no fato de que 10 meses atrás o departamento de expedição adquiriu alguns equipamentos automáticos. Além disso, ele acredita que o uso da análise de regressão linear vai melhorar as previsões dos custos de expedição. Os dados de custos de expedição foram acumulados nas últimas 25 semanas. Maynard preparou duas análises de regressão; uma usando mão-de-obra direta e outra utilizando o número de pacotes despachados. A informação para as duas regressões lineares é dada a seguir:</t>
  </si>
  <si>
    <t>Mes</t>
  </si>
  <si>
    <t>Carros Retornados</t>
  </si>
  <si>
    <t>Custo LAVA-JTO</t>
  </si>
  <si>
    <t>Janeiro</t>
  </si>
  <si>
    <t>Fevereiro</t>
  </si>
  <si>
    <t>Março</t>
  </si>
  <si>
    <t>Abril</t>
  </si>
  <si>
    <t>Maio</t>
  </si>
  <si>
    <t>Junho</t>
  </si>
  <si>
    <t>Julho</t>
  </si>
  <si>
    <t>Agosto</t>
  </si>
  <si>
    <t>Setembro</t>
  </si>
  <si>
    <t>Outubro</t>
  </si>
  <si>
    <t>Novembro</t>
  </si>
  <si>
    <t>Dezembro</t>
  </si>
  <si>
    <t>Intercepto (CF)</t>
  </si>
  <si>
    <t>Inclinação (CV)</t>
  </si>
  <si>
    <t>R2</t>
  </si>
  <si>
    <t>SUMÁRIO DOS RESULTADOS</t>
  </si>
  <si>
    <t>Quadrado de R</t>
  </si>
  <si>
    <t>Quadrado de R ajustado</t>
  </si>
  <si>
    <t>Erro-padrão</t>
  </si>
  <si>
    <t>Residual</t>
  </si>
  <si>
    <t>Interceptar</t>
  </si>
  <si>
    <t>F de significância</t>
  </si>
  <si>
    <t>valor P</t>
  </si>
  <si>
    <t>95% inferior</t>
  </si>
  <si>
    <t>95% superior</t>
  </si>
  <si>
    <t>Inferior 95,0%</t>
  </si>
  <si>
    <t>Superior 95,0%</t>
  </si>
  <si>
    <t>Toneladas Mineradas</t>
  </si>
  <si>
    <t>HMOD</t>
  </si>
  <si>
    <t>Custo Utilidades</t>
  </si>
  <si>
    <t>Ano 1</t>
  </si>
  <si>
    <t>Primeiro</t>
  </si>
  <si>
    <t>Segundo</t>
  </si>
  <si>
    <t>Terceiro</t>
  </si>
  <si>
    <t>Quarto</t>
  </si>
  <si>
    <t>Ano 2</t>
  </si>
  <si>
    <t>A empresa provavelmente deve usar diretos horas de trabalho como a base de atividade, uma vez que o ajuste da linha de regressão aos dados é muito mais apertado do que é com toneladas mineradas. O R2 para a regressão utilizando directos horas de trabalho como a base actividade é duas vezes tão grande como para a regressão utilizando toneladas minadas como a base de actividade. No entanto, os gestores devem olhar mais de perto os custos e tentar determinar por que os custos de serviços públicos estão mais estreitamente ligada ao dirigir trabalhistas horas do que o número de toneladas mineradas.</t>
  </si>
  <si>
    <t xml:space="preserve">Jim Manzano é representa um grupo de ivestidores que possui uma série de propriedades comerciais e industriais, incluindo uma cadeia de 15 lojas de conveniência localizadas na maior área metropolitana de Cleveland, Ohio. Jim está preocupado com o recente aumento em roubos e desperdícios (ele chama isso de "deterioração") em suas lojas. A deterioração aumentou em mais de 20% nos últimos dois anos. Em algumas lojas, o principal motivo é o roubo; em outros, o problema é o vandalismo; e em outros ainda, a mercadoria realmente estraga e deve ser descartada. Jim recolheu dados sobre a deterioração em cada uma das lojas no último mês e está procurando padrões em relação ao tamanho da loja (medido em pés quadrados, número de funcionários e vendas totais) e à localização da loja (localização 1 significa áreas com pequeno número de prisões por roubo, desordem ou vandalismo, enquanto na localização 3 essas ocorrências são mais comuns).
Jim não tem certeza, mas ele suspeita, com base em sua experiência na gestão de lojas de conveniência, que existe uma relação entre esses fatores. Um colega disse-lhe que um tipo de regressão chamado regressão "cross-section" corresponderia às suas necessidades. Esse método considera dados de um único período de tempo e determina as previsões para a variável dependente em diferentes objetos de custo (neste caso, diferentes lojas).
O objetivo da regressão cross-section é comparar o valor real conhecido para a variável dependente com o valor previsto como base para avaliar a razoabilidade do valor real. Essa abordagem é freqüentemente usada em casos semelhantes aos de Jim, na qual a precisão ou razoabilidade da variável dependente relatada é uma preocupação. Com efeito, a regressão transversal desenvolve um modelo que representa os padrões globais em todos os dados, e as lojas incomuns serão identificadas pelos maiores termos de erro na regressão. Os seguintes dados são para as operações do mês mais recente:
</t>
  </si>
  <si>
    <t>Loja</t>
  </si>
  <si>
    <t>Deterioração</t>
  </si>
  <si>
    <t>Área</t>
  </si>
  <si>
    <t>Localização</t>
  </si>
  <si>
    <t># Empregados</t>
  </si>
  <si>
    <t>Vendas</t>
  </si>
  <si>
    <t>Modelo estranho… intercepto nao significante</t>
  </si>
  <si>
    <t>Vendas não significante e com sinal contrário… QPE?</t>
  </si>
  <si>
    <t>O valor negativo do estimador para o número de empregados pode sugerir menos funcionarios do que o necessário, mas só é possivel aceitar isso a 10% sig… será?</t>
  </si>
  <si>
    <t>Totais</t>
  </si>
  <si>
    <t>Refazendo a regressão…</t>
  </si>
  <si>
    <t xml:space="preserve">Pede-se: 
1. Prepare uma análise de regressão que preveja a deterioração em cada uma das lojas. Use qualquer uma das 4 potenciais variáveis (ou uma combinação delas) de forma a sustentar seu argumento. Avalie também a precisão e confiabilidade do modelo.
2. Use a equação que você encontrou para determinar qual das 15 lojas poderia ter um nível de deterioração fora da linha que representa a cadeia como um todo. Explique sua resposta.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</si>
</sst>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_-;\-* #,##0.00_-;_-* &quot;-&quot;??_-;_-@_-"/>
    <numFmt numFmtId="165" formatCode="#,##0.00;\(#,##0.00\)"/>
    <numFmt numFmtId="166" formatCode="#,##0;\(#,##0\)"/>
  </numFmts>
  <fonts count="12" x14ac:knownFonts="1">
    <font>
      <sz val="12"/>
      <color theme="1"/>
      <name val="Calibri"/>
      <family val="2"/>
      <scheme val="minor"/>
    </font>
    <font>
      <sz val="12"/>
      <color theme="1"/>
      <name val="Calibri"/>
      <family val="2"/>
      <scheme val="minor"/>
    </font>
    <font>
      <b/>
      <sz val="12"/>
      <color theme="1"/>
      <name val="Calibri"/>
      <family val="2"/>
      <scheme val="minor"/>
    </font>
    <font>
      <sz val="12"/>
      <color rgb="FF000000"/>
      <name val="Times"/>
      <family val="1"/>
    </font>
    <font>
      <sz val="12"/>
      <color rgb="FF000000"/>
      <name val="MS Mincho"/>
      <family val="1"/>
      <charset val="128"/>
    </font>
    <font>
      <i/>
      <sz val="12"/>
      <color theme="1"/>
      <name val="Calibri"/>
      <family val="2"/>
      <scheme val="minor"/>
    </font>
    <font>
      <u/>
      <sz val="12"/>
      <color theme="10"/>
      <name val="Calibri"/>
      <family val="2"/>
      <scheme val="minor"/>
    </font>
    <font>
      <u/>
      <sz val="12"/>
      <color theme="11"/>
      <name val="Calibri"/>
      <family val="2"/>
      <scheme val="minor"/>
    </font>
    <font>
      <sz val="10"/>
      <color theme="1"/>
      <name val="Times New Roman"/>
      <family val="1"/>
    </font>
    <font>
      <b/>
      <sz val="10"/>
      <color theme="1"/>
      <name val="Times New Roman"/>
      <family val="1"/>
    </font>
    <font>
      <b/>
      <sz val="12"/>
      <color rgb="FF000000"/>
      <name val="Calibri"/>
      <family val="2"/>
      <scheme val="minor"/>
    </font>
    <font>
      <sz val="12"/>
      <color rgb="FF000000"/>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18">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42">
    <xf numFmtId="0" fontId="0" fillId="0" borderId="0" xfId="0"/>
    <xf numFmtId="0" fontId="0" fillId="2" borderId="0" xfId="0" applyFill="1"/>
    <xf numFmtId="0" fontId="3" fillId="0" borderId="0" xfId="0" applyFont="1" applyAlignment="1">
      <alignment vertical="center"/>
    </xf>
    <xf numFmtId="0" fontId="0" fillId="0" borderId="0" xfId="0" applyAlignment="1">
      <alignment vertical="center" wrapText="1"/>
    </xf>
    <xf numFmtId="0" fontId="2" fillId="0" borderId="0" xfId="0" applyFont="1" applyAlignment="1">
      <alignment horizontal="center"/>
    </xf>
    <xf numFmtId="0" fontId="0" fillId="0" borderId="0" xfId="0" applyAlignment="1">
      <alignment horizontal="center"/>
    </xf>
    <xf numFmtId="43" fontId="0" fillId="0" borderId="0" xfId="1" applyFont="1" applyAlignment="1">
      <alignment vertical="center" wrapText="1"/>
    </xf>
    <xf numFmtId="3" fontId="0" fillId="0" borderId="0" xfId="0" applyNumberFormat="1" applyAlignment="1">
      <alignment horizontal="center"/>
    </xf>
    <xf numFmtId="3" fontId="0" fillId="0" borderId="0" xfId="0" applyNumberFormat="1"/>
    <xf numFmtId="43" fontId="0" fillId="0" borderId="0" xfId="1" applyFont="1"/>
    <xf numFmtId="43" fontId="0" fillId="0" borderId="0" xfId="0" applyNumberFormat="1"/>
    <xf numFmtId="164" fontId="0" fillId="0" borderId="0" xfId="0" applyNumberFormat="1"/>
    <xf numFmtId="0" fontId="5" fillId="0" borderId="1" xfId="0" applyFont="1" applyFill="1" applyBorder="1" applyAlignment="1">
      <alignment horizontal="centerContinuous"/>
    </xf>
    <xf numFmtId="0" fontId="0" fillId="0" borderId="0" xfId="0" applyFill="1" applyBorder="1" applyAlignment="1"/>
    <xf numFmtId="0" fontId="0" fillId="0" borderId="2" xfId="0" applyFill="1" applyBorder="1" applyAlignment="1"/>
    <xf numFmtId="0" fontId="5" fillId="0" borderId="1" xfId="0" applyFont="1" applyFill="1" applyBorder="1" applyAlignment="1">
      <alignment horizontal="center"/>
    </xf>
    <xf numFmtId="165" fontId="8" fillId="0" borderId="0" xfId="0" applyNumberFormat="1" applyFont="1" applyBorder="1"/>
    <xf numFmtId="165" fontId="9" fillId="0" borderId="0" xfId="0" applyNumberFormat="1" applyFont="1" applyBorder="1" applyAlignment="1"/>
    <xf numFmtId="165" fontId="8" fillId="0" borderId="0" xfId="0" applyNumberFormat="1" applyFont="1"/>
    <xf numFmtId="165" fontId="9" fillId="0" borderId="3" xfId="0" applyNumberFormat="1" applyFont="1" applyBorder="1" applyAlignment="1">
      <alignment horizontal="center" vertical="center" wrapText="1"/>
    </xf>
    <xf numFmtId="166" fontId="8" fillId="0" borderId="0" xfId="0" applyNumberFormat="1" applyFont="1" applyBorder="1"/>
    <xf numFmtId="165" fontId="8" fillId="0" borderId="4" xfId="0" applyNumberFormat="1" applyFont="1" applyBorder="1"/>
    <xf numFmtId="166" fontId="8" fillId="0" borderId="4" xfId="0" applyNumberFormat="1" applyFont="1" applyBorder="1"/>
    <xf numFmtId="43" fontId="0" fillId="0" borderId="0" xfId="1" applyFont="1" applyFill="1" applyBorder="1" applyAlignment="1"/>
    <xf numFmtId="43" fontId="0" fillId="0" borderId="2" xfId="1" applyFont="1" applyFill="1" applyBorder="1" applyAlignment="1"/>
    <xf numFmtId="165" fontId="8" fillId="0" borderId="0" xfId="0" applyNumberFormat="1" applyFont="1" applyAlignment="1">
      <alignment horizontal="center"/>
    </xf>
    <xf numFmtId="165" fontId="8" fillId="0" borderId="5" xfId="0" applyNumberFormat="1" applyFont="1" applyBorder="1"/>
    <xf numFmtId="166" fontId="8" fillId="0" borderId="5" xfId="0" applyNumberFormat="1" applyFont="1" applyBorder="1"/>
    <xf numFmtId="3" fontId="10" fillId="0" borderId="3" xfId="0" applyNumberFormat="1" applyFont="1" applyBorder="1" applyAlignment="1">
      <alignment horizontal="center"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4" fontId="11" fillId="0" borderId="0" xfId="0" applyNumberFormat="1" applyFont="1" applyAlignment="1">
      <alignment horizontal="center" vertical="center"/>
    </xf>
    <xf numFmtId="0" fontId="11" fillId="0" borderId="0" xfId="0" applyFont="1" applyBorder="1" applyAlignment="1">
      <alignment horizontal="center" vertical="center"/>
    </xf>
    <xf numFmtId="3" fontId="11" fillId="0" borderId="0" xfId="0" applyNumberFormat="1" applyFont="1" applyBorder="1" applyAlignment="1">
      <alignment horizontal="center" vertical="center"/>
    </xf>
    <xf numFmtId="4" fontId="11" fillId="0" borderId="0" xfId="0" applyNumberFormat="1" applyFont="1" applyBorder="1" applyAlignment="1">
      <alignment horizontal="center" vertical="center"/>
    </xf>
    <xf numFmtId="0" fontId="10" fillId="0" borderId="3" xfId="0" applyFont="1" applyBorder="1" applyAlignment="1">
      <alignment horizontal="center" vertical="center"/>
    </xf>
    <xf numFmtId="0" fontId="0" fillId="0" borderId="3" xfId="0" applyBorder="1" applyAlignment="1">
      <alignment vertical="center"/>
    </xf>
    <xf numFmtId="4" fontId="10" fillId="0" borderId="3" xfId="0" applyNumberFormat="1" applyFont="1" applyBorder="1" applyAlignment="1">
      <alignment horizontal="center" vertical="center"/>
    </xf>
    <xf numFmtId="165" fontId="9" fillId="0" borderId="3" xfId="0" applyNumberFormat="1" applyFont="1" applyBorder="1" applyAlignment="1">
      <alignment horizontal="center" vertical="center" wrapText="1"/>
    </xf>
    <xf numFmtId="165" fontId="8"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cellXfs>
  <cellStyles count="18">
    <cellStyle name="Hiperlink" xfId="2" builtinId="8" hidden="1"/>
    <cellStyle name="Hiperlink" xfId="4" builtinId="8" hidden="1"/>
    <cellStyle name="Hiperlink" xfId="6" builtinId="8" hidden="1"/>
    <cellStyle name="Hiperlink" xfId="8" builtinId="8" hidden="1"/>
    <cellStyle name="Hiperlink" xfId="10" builtinId="8" hidden="1"/>
    <cellStyle name="Hiperlink" xfId="12" builtinId="8" hidden="1"/>
    <cellStyle name="Hiperlink" xfId="14" builtinId="8" hidden="1"/>
    <cellStyle name="Hiperlink" xfId="16" builtinId="8" hidden="1"/>
    <cellStyle name="Hiperlink Visitado" xfId="3" builtinId="9" hidden="1"/>
    <cellStyle name="Hiperlink Visitado" xfId="5" builtinId="9" hidden="1"/>
    <cellStyle name="Hiperlink Visitado" xfId="7" builtinId="9" hidden="1"/>
    <cellStyle name="Hiperlink Visitado" xfId="9" builtinId="9" hidden="1"/>
    <cellStyle name="Hiperlink Visitado" xfId="11" builtinId="9" hidden="1"/>
    <cellStyle name="Hiperlink Visitado" xfId="13" builtinId="9" hidden="1"/>
    <cellStyle name="Hiperlink Visitado" xfId="15" builtinId="9" hidden="1"/>
    <cellStyle name="Hiperlink Visitado" xfId="17" builtinId="9" hidden="1"/>
    <cellStyle name="Normal" xfId="0" builtinId="0"/>
    <cellStyle name="Vírgula" xfId="1"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34950131233596"/>
                  <c:y val="0.0134722222222222"/>
                </c:manualLayout>
              </c:layout>
              <c:numFmt formatCode="General" sourceLinked="0"/>
              <c:spPr>
                <a:solidFill>
                  <a:schemeClr val="bg2">
                    <a:lumMod val="90000"/>
                  </a:schemeClr>
                </a:solid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trendlineLbl>
          </c:trendline>
          <c:xVal>
            <c:numRef>
              <c:f>'2A.1'!$J$5:$J$16</c:f>
              <c:numCache>
                <c:formatCode>#,##0;\(#,##0\)</c:formatCode>
                <c:ptCount val="12"/>
                <c:pt idx="0">
                  <c:v>2310.0</c:v>
                </c:pt>
                <c:pt idx="1">
                  <c:v>2453.0</c:v>
                </c:pt>
                <c:pt idx="2">
                  <c:v>2641.0</c:v>
                </c:pt>
                <c:pt idx="3">
                  <c:v>2874.0</c:v>
                </c:pt>
                <c:pt idx="4">
                  <c:v>3540.0</c:v>
                </c:pt>
                <c:pt idx="5">
                  <c:v>4861.0</c:v>
                </c:pt>
                <c:pt idx="6">
                  <c:v>5432.0</c:v>
                </c:pt>
                <c:pt idx="7">
                  <c:v>5268.0</c:v>
                </c:pt>
                <c:pt idx="8">
                  <c:v>4628.0</c:v>
                </c:pt>
                <c:pt idx="9">
                  <c:v>3720.0</c:v>
                </c:pt>
                <c:pt idx="10">
                  <c:v>2106.0</c:v>
                </c:pt>
                <c:pt idx="11">
                  <c:v>2495.0</c:v>
                </c:pt>
              </c:numCache>
            </c:numRef>
          </c:xVal>
          <c:yVal>
            <c:numRef>
              <c:f>'2A.1'!$K$5:$K$16</c:f>
              <c:numCache>
                <c:formatCode>#,##0.00;\(#,##0.00\)</c:formatCode>
                <c:ptCount val="12"/>
                <c:pt idx="0">
                  <c:v>10113.0</c:v>
                </c:pt>
                <c:pt idx="1">
                  <c:v>12691.0</c:v>
                </c:pt>
                <c:pt idx="2">
                  <c:v>10905.0</c:v>
                </c:pt>
                <c:pt idx="3">
                  <c:v>12949.0</c:v>
                </c:pt>
                <c:pt idx="4">
                  <c:v>15334.0</c:v>
                </c:pt>
                <c:pt idx="5">
                  <c:v>21455.0</c:v>
                </c:pt>
                <c:pt idx="6">
                  <c:v>21270.0</c:v>
                </c:pt>
                <c:pt idx="7">
                  <c:v>19930.0</c:v>
                </c:pt>
                <c:pt idx="8">
                  <c:v>21860.0</c:v>
                </c:pt>
                <c:pt idx="9">
                  <c:v>18383.0</c:v>
                </c:pt>
                <c:pt idx="10">
                  <c:v>9830.0</c:v>
                </c:pt>
                <c:pt idx="11">
                  <c:v>11081.0</c:v>
                </c:pt>
              </c:numCache>
            </c:numRef>
          </c:yVal>
          <c:smooth val="0"/>
        </c:ser>
        <c:dLbls>
          <c:showLegendKey val="0"/>
          <c:showVal val="0"/>
          <c:showCatName val="0"/>
          <c:showSerName val="0"/>
          <c:showPercent val="0"/>
          <c:showBubbleSize val="0"/>
        </c:dLbls>
        <c:axId val="679982304"/>
        <c:axId val="679984624"/>
      </c:scatterChart>
      <c:valAx>
        <c:axId val="6799823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79984624"/>
        <c:crosses val="autoZero"/>
        <c:crossBetween val="midCat"/>
      </c:valAx>
      <c:valAx>
        <c:axId val="679984624"/>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799823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5" l="0.511811024" r="0.511811024" t="0.787401575" header="0.31496062" footer="0.3149606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0.192935883014623"/>
                  <c:y val="-0.0771483467104651"/>
                </c:manualLayout>
              </c:layout>
              <c:numFmt formatCode="General" sourceLinked="0"/>
              <c:spPr>
                <a:solidFill>
                  <a:schemeClr val="accent6">
                    <a:lumMod val="60000"/>
                    <a:lumOff val="40000"/>
                  </a:schemeClr>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trendlineLbl>
          </c:trendline>
          <c:xVal>
            <c:numRef>
              <c:f>'2A.4'!$K$4:$K$11</c:f>
              <c:numCache>
                <c:formatCode>#,##0;\(#,##0\)</c:formatCode>
                <c:ptCount val="8"/>
                <c:pt idx="0">
                  <c:v>15000.0</c:v>
                </c:pt>
                <c:pt idx="1">
                  <c:v>11000.0</c:v>
                </c:pt>
                <c:pt idx="2">
                  <c:v>21000.0</c:v>
                </c:pt>
                <c:pt idx="3">
                  <c:v>12000.0</c:v>
                </c:pt>
                <c:pt idx="4">
                  <c:v>18000.0</c:v>
                </c:pt>
                <c:pt idx="5">
                  <c:v>25000.0</c:v>
                </c:pt>
                <c:pt idx="6">
                  <c:v>30000.0</c:v>
                </c:pt>
                <c:pt idx="7">
                  <c:v>28000.0</c:v>
                </c:pt>
              </c:numCache>
            </c:numRef>
          </c:xVal>
          <c:yVal>
            <c:numRef>
              <c:f>'2A.4'!$M$4:$M$11</c:f>
              <c:numCache>
                <c:formatCode>#,##0.00;\(#,##0.00\)</c:formatCode>
                <c:ptCount val="8"/>
                <c:pt idx="0">
                  <c:v>50000.0</c:v>
                </c:pt>
                <c:pt idx="1">
                  <c:v>45000.0</c:v>
                </c:pt>
                <c:pt idx="2">
                  <c:v>60000.0</c:v>
                </c:pt>
                <c:pt idx="3">
                  <c:v>75000.0</c:v>
                </c:pt>
                <c:pt idx="4">
                  <c:v>100000.0</c:v>
                </c:pt>
                <c:pt idx="5">
                  <c:v>105000.0</c:v>
                </c:pt>
                <c:pt idx="6">
                  <c:v>85000.0</c:v>
                </c:pt>
                <c:pt idx="7">
                  <c:v>120000.0</c:v>
                </c:pt>
              </c:numCache>
            </c:numRef>
          </c:yVal>
          <c:smooth val="0"/>
        </c:ser>
        <c:dLbls>
          <c:showLegendKey val="0"/>
          <c:showVal val="0"/>
          <c:showCatName val="0"/>
          <c:showSerName val="0"/>
          <c:showPercent val="0"/>
          <c:showBubbleSize val="0"/>
        </c:dLbls>
        <c:axId val="680018384"/>
        <c:axId val="680020448"/>
      </c:scatterChart>
      <c:valAx>
        <c:axId val="6800183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020448"/>
        <c:crosses val="autoZero"/>
        <c:crossBetween val="midCat"/>
      </c:valAx>
      <c:valAx>
        <c:axId val="680020448"/>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0183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0.350142575928009"/>
                  <c:y val="-0.0307473891350832"/>
                </c:manualLayout>
              </c:layout>
              <c:numFmt formatCode="General" sourceLinked="0"/>
              <c:spPr>
                <a:solidFill>
                  <a:schemeClr val="accent6">
                    <a:lumMod val="60000"/>
                    <a:lumOff val="40000"/>
                  </a:schemeClr>
                </a:solid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trendlineLbl>
          </c:trendline>
          <c:xVal>
            <c:numRef>
              <c:f>'2A.4'!$L$4:$L$11</c:f>
              <c:numCache>
                <c:formatCode>#,##0;\(#,##0\)</c:formatCode>
                <c:ptCount val="8"/>
                <c:pt idx="0">
                  <c:v>5000.0</c:v>
                </c:pt>
                <c:pt idx="1">
                  <c:v>3000.0</c:v>
                </c:pt>
                <c:pt idx="2">
                  <c:v>4000.0</c:v>
                </c:pt>
                <c:pt idx="3">
                  <c:v>6000.0</c:v>
                </c:pt>
                <c:pt idx="4">
                  <c:v>10000.0</c:v>
                </c:pt>
                <c:pt idx="5">
                  <c:v>9000.0</c:v>
                </c:pt>
                <c:pt idx="6">
                  <c:v>8000.0</c:v>
                </c:pt>
                <c:pt idx="7">
                  <c:v>11000.0</c:v>
                </c:pt>
              </c:numCache>
            </c:numRef>
          </c:xVal>
          <c:yVal>
            <c:numRef>
              <c:f>'2A.4'!$M$4:$M$11</c:f>
              <c:numCache>
                <c:formatCode>#,##0.00;\(#,##0.00\)</c:formatCode>
                <c:ptCount val="8"/>
                <c:pt idx="0">
                  <c:v>50000.0</c:v>
                </c:pt>
                <c:pt idx="1">
                  <c:v>45000.0</c:v>
                </c:pt>
                <c:pt idx="2">
                  <c:v>60000.0</c:v>
                </c:pt>
                <c:pt idx="3">
                  <c:v>75000.0</c:v>
                </c:pt>
                <c:pt idx="4">
                  <c:v>100000.0</c:v>
                </c:pt>
                <c:pt idx="5">
                  <c:v>105000.0</c:v>
                </c:pt>
                <c:pt idx="6">
                  <c:v>85000.0</c:v>
                </c:pt>
                <c:pt idx="7">
                  <c:v>120000.0</c:v>
                </c:pt>
              </c:numCache>
            </c:numRef>
          </c:yVal>
          <c:smooth val="0"/>
        </c:ser>
        <c:dLbls>
          <c:showLegendKey val="0"/>
          <c:showVal val="0"/>
          <c:showCatName val="0"/>
          <c:showSerName val="0"/>
          <c:showPercent val="0"/>
          <c:showBubbleSize val="0"/>
        </c:dLbls>
        <c:axId val="577338704"/>
        <c:axId val="577392768"/>
      </c:scatterChart>
      <c:valAx>
        <c:axId val="5773387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77392768"/>
        <c:crosses val="autoZero"/>
        <c:crossBetween val="midCat"/>
      </c:valAx>
      <c:valAx>
        <c:axId val="577392768"/>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773387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smoothMarker"/>
        <c:varyColors val="0"/>
        <c:ser>
          <c:idx val="0"/>
          <c:order val="0"/>
          <c:tx>
            <c:strRef>
              <c:f>'6.32'!$E$12</c:f>
              <c:strCache>
                <c:ptCount val="1"/>
                <c:pt idx="0">
                  <c:v>Despesas de Devolução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0666666666666667"/>
                  <c:y val="0.10648148148148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E16-4DCC-95C9-617F88DFA20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4E16-4DCC-95C9-617F88DFA20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4E16-4DCC-95C9-617F88DFA20A}"/>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4E16-4DCC-95C9-617F88DFA20A}"/>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4E16-4DCC-95C9-617F88DFA20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E16-4DCC-95C9-617F88DFA20A}"/>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06-4E16-4DCC-95C9-617F88DFA20A}"/>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7-4E16-4DCC-95C9-617F88DFA20A}"/>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8-4E16-4DCC-95C9-617F88DFA20A}"/>
                </c:ext>
                <c:ext xmlns:c15="http://schemas.microsoft.com/office/drawing/2012/chart" uri="{CE6537A1-D6FC-4f65-9D91-7224C49458BB}"/>
              </c:extLst>
            </c:dLbl>
            <c:dLbl>
              <c:idx val="9"/>
              <c:delete val="1"/>
              <c:extLst xmlns:c16r2="http://schemas.microsoft.com/office/drawing/2015/06/chart">
                <c:ext xmlns:c16="http://schemas.microsoft.com/office/drawing/2014/chart" uri="{C3380CC4-5D6E-409C-BE32-E72D297353CC}">
                  <c16:uniqueId val="{00000009-4E16-4DCC-95C9-617F88DFA20A}"/>
                </c:ext>
                <c:ext xmlns:c15="http://schemas.microsoft.com/office/drawing/2012/chart" uri="{CE6537A1-D6FC-4f65-9D91-7224C49458BB}"/>
              </c:extLst>
            </c:dLbl>
            <c:dLbl>
              <c:idx val="10"/>
              <c:delete val="1"/>
              <c:extLst xmlns:c16r2="http://schemas.microsoft.com/office/drawing/2015/06/chart">
                <c:ext xmlns:c16="http://schemas.microsoft.com/office/drawing/2014/chart" uri="{C3380CC4-5D6E-409C-BE32-E72D297353CC}">
                  <c16:uniqueId val="{0000000A-4E16-4DCC-95C9-617F88DFA20A}"/>
                </c:ext>
                <c:ext xmlns:c15="http://schemas.microsoft.com/office/drawing/2012/chart" uri="{CE6537A1-D6FC-4f65-9D91-7224C49458BB}"/>
              </c:extLst>
            </c:dLbl>
            <c:dLbl>
              <c:idx val="11"/>
              <c:layout>
                <c:manualLayout>
                  <c:x val="0.00833333333333333"/>
                  <c:y val="-0.097222222222222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4E16-4DCC-95C9-617F88DFA20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xVal>
            <c:numRef>
              <c:f>'6.32'!$D$13:$D$24</c:f>
              <c:numCache>
                <c:formatCode>General</c:formatCode>
                <c:ptCount val="12"/>
                <c:pt idx="0">
                  <c:v>1.0</c:v>
                </c:pt>
                <c:pt idx="1">
                  <c:v>2.0</c:v>
                </c:pt>
                <c:pt idx="2">
                  <c:v>3.0</c:v>
                </c:pt>
                <c:pt idx="3">
                  <c:v>4.0</c:v>
                </c:pt>
                <c:pt idx="4">
                  <c:v>5.0</c:v>
                </c:pt>
                <c:pt idx="5">
                  <c:v>6.0</c:v>
                </c:pt>
                <c:pt idx="6">
                  <c:v>7.0</c:v>
                </c:pt>
                <c:pt idx="7">
                  <c:v>8.0</c:v>
                </c:pt>
                <c:pt idx="8">
                  <c:v>9.0</c:v>
                </c:pt>
                <c:pt idx="9">
                  <c:v>10.0</c:v>
                </c:pt>
                <c:pt idx="10">
                  <c:v>11.0</c:v>
                </c:pt>
                <c:pt idx="11">
                  <c:v>12.0</c:v>
                </c:pt>
              </c:numCache>
            </c:numRef>
          </c:xVal>
          <c:yVal>
            <c:numRef>
              <c:f>'6.32'!$E$13:$E$24</c:f>
              <c:numCache>
                <c:formatCode>#,##0</c:formatCode>
                <c:ptCount val="12"/>
                <c:pt idx="0">
                  <c:v>15000.0</c:v>
                </c:pt>
                <c:pt idx="1">
                  <c:v>17500.0</c:v>
                </c:pt>
                <c:pt idx="2">
                  <c:v>18500.0</c:v>
                </c:pt>
                <c:pt idx="3">
                  <c:v>18600.0</c:v>
                </c:pt>
                <c:pt idx="4">
                  <c:v>16200.0</c:v>
                </c:pt>
                <c:pt idx="5">
                  <c:v>17800.0</c:v>
                </c:pt>
                <c:pt idx="6">
                  <c:v>18800.0</c:v>
                </c:pt>
                <c:pt idx="7">
                  <c:v>17700.0</c:v>
                </c:pt>
                <c:pt idx="8">
                  <c:v>16600.0</c:v>
                </c:pt>
                <c:pt idx="9">
                  <c:v>18100.0</c:v>
                </c:pt>
                <c:pt idx="10">
                  <c:v>19000.0</c:v>
                </c:pt>
                <c:pt idx="11">
                  <c:v>19200.0</c:v>
                </c:pt>
              </c:numCache>
            </c:numRef>
          </c:yVal>
          <c:smooth val="1"/>
          <c:extLst xmlns:c16r2="http://schemas.microsoft.com/office/drawing/2015/06/chart">
            <c:ext xmlns:c16="http://schemas.microsoft.com/office/drawing/2014/chart" uri="{C3380CC4-5D6E-409C-BE32-E72D297353CC}">
              <c16:uniqueId val="{0000000D-4E16-4DCC-95C9-617F88DFA20A}"/>
            </c:ext>
          </c:extLst>
        </c:ser>
        <c:dLbls>
          <c:showLegendKey val="0"/>
          <c:showVal val="0"/>
          <c:showCatName val="0"/>
          <c:showSerName val="0"/>
          <c:showPercent val="0"/>
          <c:showBubbleSize val="0"/>
        </c:dLbls>
        <c:axId val="680063152"/>
        <c:axId val="680065632"/>
      </c:scatterChart>
      <c:valAx>
        <c:axId val="680063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065632"/>
        <c:crosses val="autoZero"/>
        <c:crossBetween val="midCat"/>
      </c:valAx>
      <c:valAx>
        <c:axId val="680065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0631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5" l="0.511811024" r="0.511811024" t="0.787401575" header="0.31496062" footer="0.3149606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tx>
            <c:strRef>
              <c:f>'8.60'!$D$20</c:f>
              <c:strCache>
                <c:ptCount val="1"/>
                <c:pt idx="0">
                  <c:v>Área</c:v>
                </c:pt>
              </c:strCache>
            </c:strRef>
          </c:tx>
          <c:spPr>
            <a:ln w="31750" cap="rnd">
              <a:noFill/>
              <a:round/>
            </a:ln>
            <a:effectLst/>
          </c:spPr>
          <c:marker>
            <c:symbol val="circle"/>
            <c:size val="5"/>
            <c:spPr>
              <a:solidFill>
                <a:schemeClr val="accent1"/>
              </a:solidFill>
              <a:ln w="9525">
                <a:solidFill>
                  <a:schemeClr val="accent1"/>
                </a:solidFill>
              </a:ln>
              <a:effectLst/>
            </c:spPr>
          </c:marker>
          <c:xVal>
            <c:numRef>
              <c:f>'8.60'!$C$21:$C$35</c:f>
              <c:numCache>
                <c:formatCode>#,##0</c:formatCode>
                <c:ptCount val="15"/>
                <c:pt idx="0">
                  <c:v>1512.0</c:v>
                </c:pt>
                <c:pt idx="1">
                  <c:v>3005.0</c:v>
                </c:pt>
                <c:pt idx="2">
                  <c:v>1686.0</c:v>
                </c:pt>
                <c:pt idx="3">
                  <c:v>1908.0</c:v>
                </c:pt>
                <c:pt idx="4">
                  <c:v>2384.0</c:v>
                </c:pt>
                <c:pt idx="5">
                  <c:v>4806.0</c:v>
                </c:pt>
                <c:pt idx="6">
                  <c:v>2253.0</c:v>
                </c:pt>
                <c:pt idx="7">
                  <c:v>1443.0</c:v>
                </c:pt>
                <c:pt idx="8">
                  <c:v>3755.0</c:v>
                </c:pt>
                <c:pt idx="9">
                  <c:v>1023.0</c:v>
                </c:pt>
                <c:pt idx="10">
                  <c:v>1552.0</c:v>
                </c:pt>
                <c:pt idx="11">
                  <c:v>2119.0</c:v>
                </c:pt>
                <c:pt idx="12">
                  <c:v>5506.0</c:v>
                </c:pt>
                <c:pt idx="13">
                  <c:v>3034.0</c:v>
                </c:pt>
                <c:pt idx="14" formatCode="General">
                  <c:v>772.0</c:v>
                </c:pt>
              </c:numCache>
            </c:numRef>
          </c:xVal>
          <c:yVal>
            <c:numRef>
              <c:f>'8.60'!$D$21:$D$35</c:f>
              <c:numCache>
                <c:formatCode>#,##0</c:formatCode>
                <c:ptCount val="15"/>
                <c:pt idx="0">
                  <c:v>2400.0</c:v>
                </c:pt>
                <c:pt idx="1">
                  <c:v>3900.0</c:v>
                </c:pt>
                <c:pt idx="2">
                  <c:v>3200.0</c:v>
                </c:pt>
                <c:pt idx="3">
                  <c:v>3400.0</c:v>
                </c:pt>
                <c:pt idx="4">
                  <c:v>3750.0</c:v>
                </c:pt>
                <c:pt idx="5">
                  <c:v>4800.0</c:v>
                </c:pt>
                <c:pt idx="6">
                  <c:v>3500.0</c:v>
                </c:pt>
                <c:pt idx="7">
                  <c:v>3000.0</c:v>
                </c:pt>
                <c:pt idx="8">
                  <c:v>5550.0</c:v>
                </c:pt>
                <c:pt idx="9">
                  <c:v>2250.0</c:v>
                </c:pt>
                <c:pt idx="10">
                  <c:v>2500.0</c:v>
                </c:pt>
                <c:pt idx="11">
                  <c:v>3500.0</c:v>
                </c:pt>
                <c:pt idx="12">
                  <c:v>7500.0</c:v>
                </c:pt>
                <c:pt idx="13">
                  <c:v>5700.0</c:v>
                </c:pt>
                <c:pt idx="14">
                  <c:v>2200.0</c:v>
                </c:pt>
              </c:numCache>
            </c:numRef>
          </c:yVal>
          <c:smooth val="0"/>
        </c:ser>
        <c:dLbls>
          <c:showLegendKey val="0"/>
          <c:showVal val="0"/>
          <c:showCatName val="0"/>
          <c:showSerName val="0"/>
          <c:showPercent val="0"/>
          <c:showBubbleSize val="0"/>
        </c:dLbls>
        <c:axId val="680101568"/>
        <c:axId val="680104048"/>
      </c:scatterChart>
      <c:valAx>
        <c:axId val="68010156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104048"/>
        <c:crosses val="autoZero"/>
        <c:crossBetween val="midCat"/>
      </c:valAx>
      <c:valAx>
        <c:axId val="68010404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1015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tx>
            <c:strRef>
              <c:f>'8.60'!$F$20</c:f>
              <c:strCache>
                <c:ptCount val="1"/>
                <c:pt idx="0">
                  <c:v># Empregados</c:v>
                </c:pt>
              </c:strCache>
            </c:strRef>
          </c:tx>
          <c:spPr>
            <a:ln w="31750" cap="rnd">
              <a:noFill/>
              <a:round/>
            </a:ln>
            <a:effectLst/>
          </c:spPr>
          <c:marker>
            <c:symbol val="circle"/>
            <c:size val="5"/>
            <c:spPr>
              <a:solidFill>
                <a:schemeClr val="accent1"/>
              </a:solidFill>
              <a:ln w="9525">
                <a:solidFill>
                  <a:schemeClr val="accent1"/>
                </a:solidFill>
              </a:ln>
              <a:effectLst/>
            </c:spPr>
          </c:marker>
          <c:xVal>
            <c:numRef>
              <c:f>'8.60'!$C$21:$C$35</c:f>
              <c:numCache>
                <c:formatCode>#,##0</c:formatCode>
                <c:ptCount val="15"/>
                <c:pt idx="0">
                  <c:v>1512.0</c:v>
                </c:pt>
                <c:pt idx="1">
                  <c:v>3005.0</c:v>
                </c:pt>
                <c:pt idx="2">
                  <c:v>1686.0</c:v>
                </c:pt>
                <c:pt idx="3">
                  <c:v>1908.0</c:v>
                </c:pt>
                <c:pt idx="4">
                  <c:v>2384.0</c:v>
                </c:pt>
                <c:pt idx="5">
                  <c:v>4806.0</c:v>
                </c:pt>
                <c:pt idx="6">
                  <c:v>2253.0</c:v>
                </c:pt>
                <c:pt idx="7">
                  <c:v>1443.0</c:v>
                </c:pt>
                <c:pt idx="8">
                  <c:v>3755.0</c:v>
                </c:pt>
                <c:pt idx="9">
                  <c:v>1023.0</c:v>
                </c:pt>
                <c:pt idx="10">
                  <c:v>1552.0</c:v>
                </c:pt>
                <c:pt idx="11">
                  <c:v>2119.0</c:v>
                </c:pt>
                <c:pt idx="12">
                  <c:v>5506.0</c:v>
                </c:pt>
                <c:pt idx="13">
                  <c:v>3034.0</c:v>
                </c:pt>
                <c:pt idx="14" formatCode="General">
                  <c:v>772.0</c:v>
                </c:pt>
              </c:numCache>
            </c:numRef>
          </c:xVal>
          <c:yVal>
            <c:numRef>
              <c:f>'8.60'!$F$21:$F$35</c:f>
              <c:numCache>
                <c:formatCode>General</c:formatCode>
                <c:ptCount val="15"/>
                <c:pt idx="0">
                  <c:v>8.0</c:v>
                </c:pt>
                <c:pt idx="1">
                  <c:v>10.0</c:v>
                </c:pt>
                <c:pt idx="2">
                  <c:v>12.0</c:v>
                </c:pt>
                <c:pt idx="3">
                  <c:v>12.0</c:v>
                </c:pt>
                <c:pt idx="4">
                  <c:v>9.0</c:v>
                </c:pt>
                <c:pt idx="5">
                  <c:v>10.0</c:v>
                </c:pt>
                <c:pt idx="6">
                  <c:v>8.0</c:v>
                </c:pt>
                <c:pt idx="7">
                  <c:v>10.0</c:v>
                </c:pt>
                <c:pt idx="8">
                  <c:v>15.0</c:v>
                </c:pt>
                <c:pt idx="9">
                  <c:v>15.0</c:v>
                </c:pt>
                <c:pt idx="10">
                  <c:v>9.0</c:v>
                </c:pt>
                <c:pt idx="11">
                  <c:v>16.0</c:v>
                </c:pt>
                <c:pt idx="12">
                  <c:v>15.0</c:v>
                </c:pt>
                <c:pt idx="13">
                  <c:v>16.0</c:v>
                </c:pt>
                <c:pt idx="14">
                  <c:v>8.0</c:v>
                </c:pt>
              </c:numCache>
            </c:numRef>
          </c:yVal>
          <c:smooth val="0"/>
        </c:ser>
        <c:dLbls>
          <c:showLegendKey val="0"/>
          <c:showVal val="0"/>
          <c:showCatName val="0"/>
          <c:showSerName val="0"/>
          <c:showPercent val="0"/>
          <c:showBubbleSize val="0"/>
        </c:dLbls>
        <c:axId val="680124832"/>
        <c:axId val="680127312"/>
      </c:scatterChart>
      <c:valAx>
        <c:axId val="6801248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127312"/>
        <c:crosses val="autoZero"/>
        <c:crossBetween val="midCat"/>
      </c:valAx>
      <c:valAx>
        <c:axId val="68012731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801248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tx>
            <c:strRef>
              <c:f>'8.60'!$G$20</c:f>
              <c:strCache>
                <c:ptCount val="1"/>
                <c:pt idx="0">
                  <c:v>Vendas</c:v>
                </c:pt>
              </c:strCache>
            </c:strRef>
          </c:tx>
          <c:spPr>
            <a:ln w="31750" cap="rnd">
              <a:noFill/>
              <a:round/>
            </a:ln>
            <a:effectLst/>
          </c:spPr>
          <c:marker>
            <c:symbol val="circle"/>
            <c:size val="5"/>
            <c:spPr>
              <a:solidFill>
                <a:schemeClr val="accent1"/>
              </a:solidFill>
              <a:ln w="9525">
                <a:solidFill>
                  <a:schemeClr val="accent1"/>
                </a:solidFill>
              </a:ln>
              <a:effectLst/>
            </c:spPr>
          </c:marker>
          <c:xVal>
            <c:numRef>
              <c:f>'8.60'!$C$21:$C$35</c:f>
              <c:numCache>
                <c:formatCode>#,##0</c:formatCode>
                <c:ptCount val="15"/>
                <c:pt idx="0">
                  <c:v>1512.0</c:v>
                </c:pt>
                <c:pt idx="1">
                  <c:v>3005.0</c:v>
                </c:pt>
                <c:pt idx="2">
                  <c:v>1686.0</c:v>
                </c:pt>
                <c:pt idx="3">
                  <c:v>1908.0</c:v>
                </c:pt>
                <c:pt idx="4">
                  <c:v>2384.0</c:v>
                </c:pt>
                <c:pt idx="5">
                  <c:v>4806.0</c:v>
                </c:pt>
                <c:pt idx="6">
                  <c:v>2253.0</c:v>
                </c:pt>
                <c:pt idx="7">
                  <c:v>1443.0</c:v>
                </c:pt>
                <c:pt idx="8">
                  <c:v>3755.0</c:v>
                </c:pt>
                <c:pt idx="9">
                  <c:v>1023.0</c:v>
                </c:pt>
                <c:pt idx="10">
                  <c:v>1552.0</c:v>
                </c:pt>
                <c:pt idx="11">
                  <c:v>2119.0</c:v>
                </c:pt>
                <c:pt idx="12">
                  <c:v>5506.0</c:v>
                </c:pt>
                <c:pt idx="13">
                  <c:v>3034.0</c:v>
                </c:pt>
                <c:pt idx="14" formatCode="General">
                  <c:v>772.0</c:v>
                </c:pt>
              </c:numCache>
            </c:numRef>
          </c:xVal>
          <c:yVal>
            <c:numRef>
              <c:f>'8.60'!$G$21:$G$35</c:f>
              <c:numCache>
                <c:formatCode>#,##0.00</c:formatCode>
                <c:ptCount val="15"/>
                <c:pt idx="0">
                  <c:v>312389.0</c:v>
                </c:pt>
                <c:pt idx="1">
                  <c:v>346235.0</c:v>
                </c:pt>
                <c:pt idx="2">
                  <c:v>376465.0</c:v>
                </c:pt>
                <c:pt idx="3">
                  <c:v>345723.0</c:v>
                </c:pt>
                <c:pt idx="4">
                  <c:v>453983.0</c:v>
                </c:pt>
                <c:pt idx="5">
                  <c:v>502984.0</c:v>
                </c:pt>
                <c:pt idx="6">
                  <c:v>325436.0</c:v>
                </c:pt>
                <c:pt idx="7">
                  <c:v>253647.0</c:v>
                </c:pt>
                <c:pt idx="8">
                  <c:v>562534.0</c:v>
                </c:pt>
                <c:pt idx="9">
                  <c:v>287364.0</c:v>
                </c:pt>
                <c:pt idx="10">
                  <c:v>198374.0</c:v>
                </c:pt>
                <c:pt idx="11">
                  <c:v>333984.0</c:v>
                </c:pt>
                <c:pt idx="12">
                  <c:v>673345.0</c:v>
                </c:pt>
                <c:pt idx="13">
                  <c:v>588947.0</c:v>
                </c:pt>
                <c:pt idx="14">
                  <c:v>225364.0</c:v>
                </c:pt>
              </c:numCache>
            </c:numRef>
          </c:yVal>
          <c:smooth val="0"/>
        </c:ser>
        <c:dLbls>
          <c:showLegendKey val="0"/>
          <c:showVal val="0"/>
          <c:showCatName val="0"/>
          <c:showSerName val="0"/>
          <c:showPercent val="0"/>
          <c:showBubbleSize val="0"/>
        </c:dLbls>
        <c:axId val="578592272"/>
        <c:axId val="578594320"/>
      </c:scatterChart>
      <c:valAx>
        <c:axId val="57859227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78594320"/>
        <c:crosses val="autoZero"/>
        <c:crossBetween val="midCat"/>
      </c:valAx>
      <c:valAx>
        <c:axId val="57859432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785922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4" Type="http://schemas.openxmlformats.org/officeDocument/2006/relationships/chart" Target="../charts/chart3.xml"/><Relationship Id="rId1" Type="http://schemas.openxmlformats.org/officeDocument/2006/relationships/image" Target="../media/image2.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 Id="rId3"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48846</xdr:colOff>
      <xdr:row>34</xdr:row>
      <xdr:rowOff>155176</xdr:rowOff>
    </xdr:to>
    <xdr:pic>
      <xdr:nvPicPr>
        <xdr:cNvPr id="2" name="Picture 2"/>
        <xdr:cNvPicPr>
          <a:picLocks noChangeAspect="1"/>
        </xdr:cNvPicPr>
      </xdr:nvPicPr>
      <xdr:blipFill>
        <a:blip xmlns:r="http://schemas.openxmlformats.org/officeDocument/2006/relationships" r:embed="rId1"/>
        <a:stretch>
          <a:fillRect/>
        </a:stretch>
      </xdr:blipFill>
      <xdr:spPr>
        <a:xfrm>
          <a:off x="0" y="0"/>
          <a:ext cx="5827346" cy="5954843"/>
        </a:xfrm>
        <a:prstGeom prst="rect">
          <a:avLst/>
        </a:prstGeom>
      </xdr:spPr>
    </xdr:pic>
    <xdr:clientData/>
  </xdr:twoCellAnchor>
  <xdr:twoCellAnchor>
    <xdr:from>
      <xdr:col>12</xdr:col>
      <xdr:colOff>152400</xdr:colOff>
      <xdr:row>6</xdr:row>
      <xdr:rowOff>33337</xdr:rowOff>
    </xdr:from>
    <xdr:to>
      <xdr:col>17</xdr:col>
      <xdr:colOff>581025</xdr:colOff>
      <xdr:row>23</xdr:row>
      <xdr:rowOff>23812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78154</xdr:colOff>
      <xdr:row>41</xdr:row>
      <xdr:rowOff>69098</xdr:rowOff>
    </xdr:to>
    <xdr:grpSp>
      <xdr:nvGrpSpPr>
        <xdr:cNvPr id="2" name="Group 4"/>
        <xdr:cNvGrpSpPr/>
      </xdr:nvGrpSpPr>
      <xdr:grpSpPr>
        <a:xfrm>
          <a:off x="0" y="0"/>
          <a:ext cx="5886287" cy="7291165"/>
          <a:chOff x="0" y="0"/>
          <a:chExt cx="5890846" cy="6477713"/>
        </a:xfrm>
      </xdr:grpSpPr>
      <xdr:pic>
        <xdr:nvPicPr>
          <xdr:cNvPr id="3" name="Picture 2"/>
          <xdr:cNvPicPr>
            <a:picLocks noChangeAspect="1"/>
          </xdr:cNvPicPr>
        </xdr:nvPicPr>
        <xdr:blipFill>
          <a:blip xmlns:r="http://schemas.openxmlformats.org/officeDocument/2006/relationships" r:embed="rId1"/>
          <a:stretch>
            <a:fillRect/>
          </a:stretch>
        </xdr:blipFill>
        <xdr:spPr>
          <a:xfrm>
            <a:off x="0" y="0"/>
            <a:ext cx="5685692" cy="4523470"/>
          </a:xfrm>
          <a:prstGeom prst="rect">
            <a:avLst/>
          </a:prstGeom>
        </xdr:spPr>
      </xdr:pic>
      <xdr:pic>
        <xdr:nvPicPr>
          <xdr:cNvPr id="4" name="Picture 3"/>
          <xdr:cNvPicPr>
            <a:picLocks noChangeAspect="1"/>
          </xdr:cNvPicPr>
        </xdr:nvPicPr>
        <xdr:blipFill>
          <a:blip xmlns:r="http://schemas.openxmlformats.org/officeDocument/2006/relationships" r:embed="rId2"/>
          <a:stretch>
            <a:fillRect/>
          </a:stretch>
        </xdr:blipFill>
        <xdr:spPr>
          <a:xfrm>
            <a:off x="0" y="4386383"/>
            <a:ext cx="5890846" cy="2091330"/>
          </a:xfrm>
          <a:prstGeom prst="rect">
            <a:avLst/>
          </a:prstGeom>
        </xdr:spPr>
      </xdr:pic>
    </xdr:grpSp>
    <xdr:clientData/>
  </xdr:twoCellAnchor>
  <xdr:twoCellAnchor>
    <xdr:from>
      <xdr:col>7</xdr:col>
      <xdr:colOff>166077</xdr:colOff>
      <xdr:row>13</xdr:row>
      <xdr:rowOff>5861</xdr:rowOff>
    </xdr:from>
    <xdr:to>
      <xdr:col>11</xdr:col>
      <xdr:colOff>400538</xdr:colOff>
      <xdr:row>25</xdr:row>
      <xdr:rowOff>78154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576385</xdr:colOff>
      <xdr:row>13</xdr:row>
      <xdr:rowOff>5861</xdr:rowOff>
    </xdr:from>
    <xdr:to>
      <xdr:col>15</xdr:col>
      <xdr:colOff>810847</xdr:colOff>
      <xdr:row>25</xdr:row>
      <xdr:rowOff>78154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744205</xdr:colOff>
      <xdr:row>18</xdr:row>
      <xdr:rowOff>80893</xdr:rowOff>
    </xdr:from>
    <xdr:to>
      <xdr:col>11</xdr:col>
      <xdr:colOff>265245</xdr:colOff>
      <xdr:row>46</xdr:row>
      <xdr:rowOff>95372</xdr:rowOff>
    </xdr:to>
    <xdr:pic>
      <xdr:nvPicPr>
        <xdr:cNvPr id="2" name="Imagem 1">
          <a:extLst>
            <a:ext uri="{FF2B5EF4-FFF2-40B4-BE49-F238E27FC236}">
              <a16:creationId xmlns:a16="http://schemas.microsoft.com/office/drawing/2014/main" xmlns="" id="{00000000-0008-0000-1C00-000002000000}"/>
            </a:ext>
          </a:extLst>
        </xdr:cNvPr>
        <xdr:cNvPicPr>
          <a:picLocks noChangeAspect="1"/>
        </xdr:cNvPicPr>
      </xdr:nvPicPr>
      <xdr:blipFill>
        <a:blip xmlns:r="http://schemas.openxmlformats.org/officeDocument/2006/relationships" r:embed="rId1"/>
        <a:stretch>
          <a:fillRect/>
        </a:stretch>
      </xdr:blipFill>
      <xdr:spPr>
        <a:xfrm>
          <a:off x="2420605" y="3738493"/>
          <a:ext cx="7064840" cy="5704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166687</xdr:colOff>
      <xdr:row>47</xdr:row>
      <xdr:rowOff>71437</xdr:rowOff>
    </xdr:from>
    <xdr:to>
      <xdr:col>6</xdr:col>
      <xdr:colOff>85725</xdr:colOff>
      <xdr:row>64</xdr:row>
      <xdr:rowOff>109537</xdr:rowOff>
    </xdr:to>
    <xdr:pic>
      <xdr:nvPicPr>
        <xdr:cNvPr id="2" name="Imagem 1">
          <a:extLst>
            <a:ext uri="{FF2B5EF4-FFF2-40B4-BE49-F238E27FC236}">
              <a16:creationId xmlns:a16="http://schemas.microsoft.com/office/drawing/2014/main" xmlns="" id="{EC8DE85E-1E3B-4EC3-A3BE-EE0064785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787" y="9596437"/>
          <a:ext cx="5824538" cy="34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77</xdr:row>
      <xdr:rowOff>0</xdr:rowOff>
    </xdr:from>
    <xdr:to>
      <xdr:col>5</xdr:col>
      <xdr:colOff>695325</xdr:colOff>
      <xdr:row>90</xdr:row>
      <xdr:rowOff>142875</xdr:rowOff>
    </xdr:to>
    <xdr:graphicFrame macro="">
      <xdr:nvGraphicFramePr>
        <xdr:cNvPr id="2" name="Gráfico 1">
          <a:extLst>
            <a:ext uri="{FF2B5EF4-FFF2-40B4-BE49-F238E27FC236}">
              <a16:creationId xmlns:a16="http://schemas.microsoft.com/office/drawing/2014/main" xmlns="" id="{FFC8183A-1A94-4981-99F0-BBC30494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333375</xdr:colOff>
      <xdr:row>132</xdr:row>
      <xdr:rowOff>142875</xdr:rowOff>
    </xdr:from>
    <xdr:to>
      <xdr:col>6</xdr:col>
      <xdr:colOff>876300</xdr:colOff>
      <xdr:row>136</xdr:row>
      <xdr:rowOff>95250</xdr:rowOff>
    </xdr:to>
    <xdr:pic>
      <xdr:nvPicPr>
        <xdr:cNvPr id="3" name="Imagem 2">
          <a:extLst>
            <a:ext uri="{FF2B5EF4-FFF2-40B4-BE49-F238E27FC236}">
              <a16:creationId xmlns:a16="http://schemas.microsoft.com/office/drawing/2014/main" xmlns="" id="{B68CD123-59E1-4235-8E43-83F5DD033E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475" y="27104975"/>
          <a:ext cx="5953125"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400538</xdr:colOff>
      <xdr:row>47</xdr:row>
      <xdr:rowOff>142631</xdr:rowOff>
    </xdr:from>
    <xdr:to>
      <xdr:col>8</xdr:col>
      <xdr:colOff>390769</xdr:colOff>
      <xdr:row>60</xdr:row>
      <xdr:rowOff>199292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410307</xdr:colOff>
      <xdr:row>62</xdr:row>
      <xdr:rowOff>201246</xdr:rowOff>
    </xdr:from>
    <xdr:to>
      <xdr:col>8</xdr:col>
      <xdr:colOff>400538</xdr:colOff>
      <xdr:row>76</xdr:row>
      <xdr:rowOff>42985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322384</xdr:colOff>
      <xdr:row>79</xdr:row>
      <xdr:rowOff>201246</xdr:rowOff>
    </xdr:from>
    <xdr:to>
      <xdr:col>8</xdr:col>
      <xdr:colOff>312615</xdr:colOff>
      <xdr:row>93</xdr:row>
      <xdr:rowOff>72293</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I3:Q50"/>
  <sheetViews>
    <sheetView showGridLines="0" zoomScale="150" workbookViewId="0">
      <selection activeCell="K33" sqref="K33"/>
    </sheetView>
  </sheetViews>
  <sheetFormatPr baseColWidth="10" defaultColWidth="10.83203125" defaultRowHeight="13" x14ac:dyDescent="0.15"/>
  <cols>
    <col min="1" max="8" width="10.83203125" style="18"/>
    <col min="9" max="9" width="27.83203125" style="18" customWidth="1"/>
    <col min="10" max="10" width="14.6640625" style="18" bestFit="1" customWidth="1"/>
    <col min="11" max="17" width="18.33203125" style="18" customWidth="1"/>
    <col min="18" max="16384" width="10.83203125" style="18"/>
  </cols>
  <sheetData>
    <row r="3" spans="9:11" x14ac:dyDescent="0.15">
      <c r="I3" s="16"/>
      <c r="J3" s="17"/>
      <c r="K3" s="17"/>
    </row>
    <row r="4" spans="9:11" x14ac:dyDescent="0.15">
      <c r="I4" s="19" t="s">
        <v>78</v>
      </c>
      <c r="J4" s="19" t="s">
        <v>79</v>
      </c>
      <c r="K4" s="19" t="s">
        <v>80</v>
      </c>
    </row>
    <row r="5" spans="9:11" x14ac:dyDescent="0.15">
      <c r="I5" s="16" t="s">
        <v>81</v>
      </c>
      <c r="J5" s="20">
        <v>2310</v>
      </c>
      <c r="K5" s="16">
        <v>10113</v>
      </c>
    </row>
    <row r="6" spans="9:11" x14ac:dyDescent="0.15">
      <c r="I6" s="16" t="s">
        <v>82</v>
      </c>
      <c r="J6" s="20">
        <v>2453</v>
      </c>
      <c r="K6" s="16">
        <v>12691</v>
      </c>
    </row>
    <row r="7" spans="9:11" x14ac:dyDescent="0.15">
      <c r="I7" s="16" t="s">
        <v>83</v>
      </c>
      <c r="J7" s="20">
        <v>2641</v>
      </c>
      <c r="K7" s="16">
        <v>10905</v>
      </c>
    </row>
    <row r="8" spans="9:11" x14ac:dyDescent="0.15">
      <c r="I8" s="16" t="s">
        <v>84</v>
      </c>
      <c r="J8" s="20">
        <v>2874</v>
      </c>
      <c r="K8" s="16">
        <v>12949</v>
      </c>
    </row>
    <row r="9" spans="9:11" x14ac:dyDescent="0.15">
      <c r="I9" s="16" t="s">
        <v>85</v>
      </c>
      <c r="J9" s="20">
        <v>3540</v>
      </c>
      <c r="K9" s="16">
        <v>15334</v>
      </c>
    </row>
    <row r="10" spans="9:11" x14ac:dyDescent="0.15">
      <c r="I10" s="16" t="s">
        <v>86</v>
      </c>
      <c r="J10" s="20">
        <v>4861</v>
      </c>
      <c r="K10" s="16">
        <v>21455</v>
      </c>
    </row>
    <row r="11" spans="9:11" x14ac:dyDescent="0.15">
      <c r="I11" s="16" t="s">
        <v>87</v>
      </c>
      <c r="J11" s="20">
        <v>5432</v>
      </c>
      <c r="K11" s="16">
        <v>21270</v>
      </c>
    </row>
    <row r="12" spans="9:11" x14ac:dyDescent="0.15">
      <c r="I12" s="16" t="s">
        <v>88</v>
      </c>
      <c r="J12" s="20">
        <v>5268</v>
      </c>
      <c r="K12" s="16">
        <v>19930</v>
      </c>
    </row>
    <row r="13" spans="9:11" x14ac:dyDescent="0.15">
      <c r="I13" s="16" t="s">
        <v>89</v>
      </c>
      <c r="J13" s="20">
        <v>4628</v>
      </c>
      <c r="K13" s="16">
        <v>21860</v>
      </c>
    </row>
    <row r="14" spans="9:11" x14ac:dyDescent="0.15">
      <c r="I14" s="16" t="s">
        <v>90</v>
      </c>
      <c r="J14" s="20">
        <v>3720</v>
      </c>
      <c r="K14" s="16">
        <v>18383</v>
      </c>
    </row>
    <row r="15" spans="9:11" x14ac:dyDescent="0.15">
      <c r="I15" s="16" t="s">
        <v>91</v>
      </c>
      <c r="J15" s="20">
        <v>2106</v>
      </c>
      <c r="K15" s="16">
        <v>9830</v>
      </c>
    </row>
    <row r="16" spans="9:11" x14ac:dyDescent="0.15">
      <c r="I16" s="21" t="s">
        <v>92</v>
      </c>
      <c r="J16" s="22">
        <v>2495</v>
      </c>
      <c r="K16" s="21">
        <v>11081</v>
      </c>
    </row>
    <row r="17" spans="9:17" x14ac:dyDescent="0.15">
      <c r="I17" s="16"/>
      <c r="J17" s="16"/>
      <c r="K17" s="16"/>
    </row>
    <row r="18" spans="9:17" x14ac:dyDescent="0.15">
      <c r="I18" s="16"/>
      <c r="J18" s="16"/>
      <c r="K18" s="16"/>
    </row>
    <row r="21" spans="9:17" x14ac:dyDescent="0.15">
      <c r="I21" s="18" t="s">
        <v>93</v>
      </c>
      <c r="J21" s="18">
        <f>INTERCEPT(K5:K16,J5:J16)</f>
        <v>2296.4008257441274</v>
      </c>
    </row>
    <row r="22" spans="9:17" x14ac:dyDescent="0.15">
      <c r="I22" s="18" t="s">
        <v>94</v>
      </c>
      <c r="J22" s="18">
        <f>SLOPE(K5:K16,J5:J16)</f>
        <v>3.7385227294242691</v>
      </c>
    </row>
    <row r="23" spans="9:17" x14ac:dyDescent="0.15">
      <c r="I23" s="18" t="s">
        <v>95</v>
      </c>
      <c r="J23" s="18">
        <f>RSQ(K5:K16,J5:J16)</f>
        <v>0.91676250498833967</v>
      </c>
    </row>
    <row r="30" spans="9:17" ht="16" x14ac:dyDescent="0.2">
      <c r="I30" t="s">
        <v>96</v>
      </c>
      <c r="J30"/>
      <c r="K30"/>
      <c r="L30"/>
      <c r="M30"/>
      <c r="N30"/>
      <c r="O30"/>
      <c r="P30"/>
      <c r="Q30"/>
    </row>
    <row r="31" spans="9:17" ht="17" thickBot="1" x14ac:dyDescent="0.25">
      <c r="I31"/>
      <c r="J31"/>
      <c r="K31"/>
      <c r="L31"/>
      <c r="M31"/>
      <c r="N31"/>
      <c r="O31"/>
      <c r="P31"/>
      <c r="Q31"/>
    </row>
    <row r="32" spans="9:17" ht="16" x14ac:dyDescent="0.2">
      <c r="I32" s="12" t="s">
        <v>54</v>
      </c>
      <c r="J32" s="12"/>
      <c r="K32"/>
      <c r="L32"/>
      <c r="M32"/>
      <c r="N32"/>
      <c r="O32"/>
      <c r="P32"/>
      <c r="Q32"/>
    </row>
    <row r="33" spans="9:17" ht="16" x14ac:dyDescent="0.2">
      <c r="I33" s="13" t="s">
        <v>55</v>
      </c>
      <c r="J33" s="13">
        <v>0.95747715637937791</v>
      </c>
      <c r="K33"/>
      <c r="L33"/>
      <c r="M33"/>
      <c r="N33"/>
      <c r="O33"/>
      <c r="P33"/>
      <c r="Q33"/>
    </row>
    <row r="34" spans="9:17" ht="16" x14ac:dyDescent="0.2">
      <c r="I34" s="13" t="s">
        <v>97</v>
      </c>
      <c r="J34" s="13">
        <v>0.91676250498833978</v>
      </c>
      <c r="K34"/>
      <c r="L34"/>
      <c r="M34"/>
      <c r="N34"/>
      <c r="O34"/>
      <c r="P34"/>
      <c r="Q34"/>
    </row>
    <row r="35" spans="9:17" ht="16" x14ac:dyDescent="0.2">
      <c r="I35" s="13" t="s">
        <v>98</v>
      </c>
      <c r="J35" s="13">
        <v>0.90843875548717379</v>
      </c>
      <c r="K35"/>
      <c r="L35"/>
      <c r="M35"/>
      <c r="N35"/>
      <c r="O35"/>
      <c r="P35"/>
      <c r="Q35"/>
    </row>
    <row r="36" spans="9:17" ht="16" x14ac:dyDescent="0.2">
      <c r="I36" s="13" t="s">
        <v>99</v>
      </c>
      <c r="J36" s="13">
        <v>1452.2462830237132</v>
      </c>
      <c r="K36"/>
      <c r="L36"/>
      <c r="M36"/>
      <c r="N36"/>
      <c r="O36"/>
      <c r="P36"/>
      <c r="Q36"/>
    </row>
    <row r="37" spans="9:17" ht="17" thickBot="1" x14ac:dyDescent="0.25">
      <c r="I37" s="14" t="s">
        <v>59</v>
      </c>
      <c r="J37" s="14">
        <v>12</v>
      </c>
      <c r="K37"/>
      <c r="L37"/>
      <c r="M37"/>
      <c r="N37"/>
      <c r="O37"/>
      <c r="P37"/>
      <c r="Q37"/>
    </row>
    <row r="38" spans="9:17" ht="16" x14ac:dyDescent="0.2">
      <c r="I38"/>
      <c r="J38"/>
      <c r="K38"/>
      <c r="L38"/>
      <c r="M38"/>
      <c r="N38"/>
      <c r="O38"/>
      <c r="P38"/>
      <c r="Q38"/>
    </row>
    <row r="39" spans="9:17" ht="17" thickBot="1" x14ac:dyDescent="0.25">
      <c r="I39" t="s">
        <v>60</v>
      </c>
      <c r="J39"/>
      <c r="K39"/>
      <c r="L39"/>
      <c r="M39"/>
      <c r="N39"/>
      <c r="O39"/>
      <c r="P39"/>
      <c r="Q39"/>
    </row>
    <row r="40" spans="9:17" ht="16" x14ac:dyDescent="0.2">
      <c r="I40" s="15"/>
      <c r="J40" s="15" t="s">
        <v>61</v>
      </c>
      <c r="K40" s="15" t="s">
        <v>62</v>
      </c>
      <c r="L40" s="15" t="s">
        <v>63</v>
      </c>
      <c r="M40" s="15" t="s">
        <v>64</v>
      </c>
      <c r="N40" s="15" t="s">
        <v>102</v>
      </c>
      <c r="O40"/>
      <c r="P40"/>
      <c r="Q40"/>
    </row>
    <row r="41" spans="9:17" ht="16" x14ac:dyDescent="0.2">
      <c r="I41" s="13" t="s">
        <v>66</v>
      </c>
      <c r="J41" s="13">
        <v>1</v>
      </c>
      <c r="K41" s="13">
        <v>232283514.25110477</v>
      </c>
      <c r="L41" s="13">
        <v>232283514.25110477</v>
      </c>
      <c r="M41" s="13">
        <v>110.13816608247473</v>
      </c>
      <c r="N41" s="13">
        <v>1.0193688188464027E-6</v>
      </c>
      <c r="O41"/>
      <c r="P41"/>
      <c r="Q41"/>
    </row>
    <row r="42" spans="9:17" ht="16" x14ac:dyDescent="0.2">
      <c r="I42" s="13" t="s">
        <v>100</v>
      </c>
      <c r="J42" s="13">
        <v>10</v>
      </c>
      <c r="K42" s="13">
        <v>21090192.665561907</v>
      </c>
      <c r="L42" s="13">
        <v>2109019.2665561908</v>
      </c>
      <c r="M42" s="13"/>
      <c r="N42" s="13"/>
      <c r="O42"/>
      <c r="P42"/>
      <c r="Q42"/>
    </row>
    <row r="43" spans="9:17" ht="17" thickBot="1" x14ac:dyDescent="0.25">
      <c r="I43" s="14" t="s">
        <v>68</v>
      </c>
      <c r="J43" s="14">
        <v>11</v>
      </c>
      <c r="K43" s="14">
        <v>253373706.91666669</v>
      </c>
      <c r="L43" s="14"/>
      <c r="M43" s="14"/>
      <c r="N43" s="14"/>
      <c r="O43"/>
      <c r="P43"/>
      <c r="Q43"/>
    </row>
    <row r="44" spans="9:17" ht="17" thickBot="1" x14ac:dyDescent="0.25">
      <c r="I44"/>
      <c r="J44"/>
      <c r="K44"/>
      <c r="L44"/>
      <c r="M44"/>
      <c r="N44"/>
      <c r="O44"/>
      <c r="P44"/>
      <c r="Q44"/>
    </row>
    <row r="45" spans="9:17" ht="16" x14ac:dyDescent="0.2">
      <c r="I45" s="15"/>
      <c r="J45" s="15" t="s">
        <v>69</v>
      </c>
      <c r="K45" s="15" t="s">
        <v>99</v>
      </c>
      <c r="L45" s="15" t="s">
        <v>70</v>
      </c>
      <c r="M45" s="15" t="s">
        <v>103</v>
      </c>
      <c r="N45" s="15" t="s">
        <v>104</v>
      </c>
      <c r="O45" s="15" t="s">
        <v>105</v>
      </c>
      <c r="P45" s="15" t="s">
        <v>106</v>
      </c>
      <c r="Q45" s="15" t="s">
        <v>107</v>
      </c>
    </row>
    <row r="46" spans="9:17" ht="16" x14ac:dyDescent="0.2">
      <c r="I46" s="13" t="s">
        <v>101</v>
      </c>
      <c r="J46" s="13">
        <v>2296.400825744131</v>
      </c>
      <c r="K46" s="13">
        <v>1324.6334404612771</v>
      </c>
      <c r="L46" s="13">
        <v>1.7336123002786759</v>
      </c>
      <c r="M46" s="13">
        <v>0.11365069400472411</v>
      </c>
      <c r="N46" s="13">
        <v>-655.06640758788808</v>
      </c>
      <c r="O46" s="13">
        <v>5247.8680590761505</v>
      </c>
      <c r="P46" s="13">
        <v>-655.06640758788808</v>
      </c>
      <c r="Q46" s="13">
        <v>5247.8680590761505</v>
      </c>
    </row>
    <row r="47" spans="9:17" ht="17" thickBot="1" x14ac:dyDescent="0.25">
      <c r="I47" s="14" t="s">
        <v>79</v>
      </c>
      <c r="J47" s="14">
        <v>3.7385227294242678</v>
      </c>
      <c r="K47" s="14">
        <v>0.35623050375765875</v>
      </c>
      <c r="L47" s="14">
        <v>10.494673224187338</v>
      </c>
      <c r="M47" s="14">
        <v>1.0193688188464043E-6</v>
      </c>
      <c r="N47" s="14">
        <v>2.944791703739186</v>
      </c>
      <c r="O47" s="14">
        <v>4.53225375510935</v>
      </c>
      <c r="P47" s="14">
        <v>2.944791703739186</v>
      </c>
      <c r="Q47" s="14">
        <v>4.53225375510935</v>
      </c>
    </row>
    <row r="48" spans="9:17" ht="16" x14ac:dyDescent="0.2">
      <c r="I48"/>
      <c r="J48"/>
      <c r="K48"/>
      <c r="L48"/>
      <c r="M48"/>
      <c r="N48"/>
      <c r="O48"/>
      <c r="P48"/>
      <c r="Q48"/>
    </row>
    <row r="49" spans="9:17" ht="16" x14ac:dyDescent="0.2">
      <c r="I49"/>
      <c r="J49"/>
      <c r="K49"/>
      <c r="L49"/>
      <c r="M49"/>
      <c r="N49"/>
      <c r="O49"/>
      <c r="P49"/>
      <c r="Q49"/>
    </row>
    <row r="50" spans="9:17" ht="16" x14ac:dyDescent="0.2">
      <c r="I50"/>
      <c r="J50"/>
      <c r="K50"/>
      <c r="L50"/>
      <c r="M50"/>
      <c r="N50"/>
      <c r="O50"/>
      <c r="P50"/>
      <c r="Q50"/>
    </row>
  </sheetData>
  <pageMargins left="0.75" right="0.75" top="1" bottom="1" header="0.5" footer="0.5"/>
  <pageSetup paperSize="9"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I2:Q105"/>
  <sheetViews>
    <sheetView showGridLines="0" zoomScale="150" zoomScaleNormal="130" zoomScalePageLayoutView="130" workbookViewId="0">
      <selection activeCell="K46" sqref="K46"/>
    </sheetView>
  </sheetViews>
  <sheetFormatPr baseColWidth="10" defaultColWidth="10.83203125" defaultRowHeight="13" x14ac:dyDescent="0.15"/>
  <cols>
    <col min="1" max="8" width="10.83203125" style="18"/>
    <col min="9" max="9" width="24.1640625" style="18" bestFit="1" customWidth="1"/>
    <col min="10" max="10" width="12.1640625" style="18" bestFit="1" customWidth="1"/>
    <col min="11" max="11" width="16.1640625" style="18" bestFit="1" customWidth="1"/>
    <col min="12" max="12" width="12.1640625" style="18" bestFit="1" customWidth="1"/>
    <col min="13" max="13" width="12.6640625" style="18" bestFit="1" customWidth="1"/>
    <col min="14" max="14" width="15.6640625" style="18" bestFit="1" customWidth="1"/>
    <col min="15" max="15" width="12.33203125" style="18" bestFit="1" customWidth="1"/>
    <col min="16" max="16" width="13.1640625" style="18" bestFit="1" customWidth="1"/>
    <col min="17" max="17" width="14" style="18" bestFit="1" customWidth="1"/>
    <col min="18" max="16384" width="10.83203125" style="18"/>
  </cols>
  <sheetData>
    <row r="2" spans="9:13" x14ac:dyDescent="0.15">
      <c r="K2" s="25"/>
      <c r="L2" s="25"/>
      <c r="M2" s="25"/>
    </row>
    <row r="3" spans="9:13" ht="26" x14ac:dyDescent="0.15">
      <c r="I3" s="38" t="s">
        <v>47</v>
      </c>
      <c r="J3" s="38"/>
      <c r="K3" s="19" t="s">
        <v>108</v>
      </c>
      <c r="L3" s="19" t="s">
        <v>109</v>
      </c>
      <c r="M3" s="19" t="s">
        <v>110</v>
      </c>
    </row>
    <row r="4" spans="9:13" x14ac:dyDescent="0.15">
      <c r="I4" s="26" t="s">
        <v>111</v>
      </c>
      <c r="J4" s="26" t="s">
        <v>112</v>
      </c>
      <c r="K4" s="27">
        <v>15000</v>
      </c>
      <c r="L4" s="27">
        <v>5000</v>
      </c>
      <c r="M4" s="26">
        <v>50000</v>
      </c>
    </row>
    <row r="5" spans="9:13" x14ac:dyDescent="0.15">
      <c r="I5" s="16" t="s">
        <v>111</v>
      </c>
      <c r="J5" s="16" t="s">
        <v>113</v>
      </c>
      <c r="K5" s="20">
        <v>11000</v>
      </c>
      <c r="L5" s="20">
        <v>3000</v>
      </c>
      <c r="M5" s="16">
        <v>45000</v>
      </c>
    </row>
    <row r="6" spans="9:13" x14ac:dyDescent="0.15">
      <c r="I6" s="16" t="s">
        <v>111</v>
      </c>
      <c r="J6" s="16" t="s">
        <v>114</v>
      </c>
      <c r="K6" s="20">
        <v>21000</v>
      </c>
      <c r="L6" s="20">
        <v>4000</v>
      </c>
      <c r="M6" s="16">
        <v>60000</v>
      </c>
    </row>
    <row r="7" spans="9:13" x14ac:dyDescent="0.15">
      <c r="I7" s="16" t="s">
        <v>111</v>
      </c>
      <c r="J7" s="16" t="s">
        <v>115</v>
      </c>
      <c r="K7" s="20">
        <v>12000</v>
      </c>
      <c r="L7" s="20">
        <v>6000</v>
      </c>
      <c r="M7" s="16">
        <v>75000</v>
      </c>
    </row>
    <row r="8" spans="9:13" x14ac:dyDescent="0.15">
      <c r="I8" s="16" t="s">
        <v>116</v>
      </c>
      <c r="J8" s="16" t="s">
        <v>112</v>
      </c>
      <c r="K8" s="20">
        <v>18000</v>
      </c>
      <c r="L8" s="20">
        <v>10000</v>
      </c>
      <c r="M8" s="16">
        <v>100000</v>
      </c>
    </row>
    <row r="9" spans="9:13" x14ac:dyDescent="0.15">
      <c r="I9" s="16" t="s">
        <v>116</v>
      </c>
      <c r="J9" s="16" t="s">
        <v>113</v>
      </c>
      <c r="K9" s="20">
        <v>25000</v>
      </c>
      <c r="L9" s="20">
        <v>9000</v>
      </c>
      <c r="M9" s="16">
        <v>105000</v>
      </c>
    </row>
    <row r="10" spans="9:13" x14ac:dyDescent="0.15">
      <c r="I10" s="16" t="s">
        <v>116</v>
      </c>
      <c r="J10" s="16" t="s">
        <v>114</v>
      </c>
      <c r="K10" s="20">
        <v>30000</v>
      </c>
      <c r="L10" s="20">
        <v>8000</v>
      </c>
      <c r="M10" s="16">
        <v>85000</v>
      </c>
    </row>
    <row r="11" spans="9:13" x14ac:dyDescent="0.15">
      <c r="I11" s="21" t="s">
        <v>116</v>
      </c>
      <c r="J11" s="21" t="s">
        <v>115</v>
      </c>
      <c r="K11" s="22">
        <v>28000</v>
      </c>
      <c r="L11" s="22">
        <v>11000</v>
      </c>
      <c r="M11" s="21">
        <v>120000</v>
      </c>
    </row>
    <row r="29" spans="9:15" x14ac:dyDescent="0.15">
      <c r="I29" s="39" t="s">
        <v>117</v>
      </c>
      <c r="J29" s="39"/>
      <c r="K29" s="39"/>
      <c r="L29" s="39"/>
      <c r="M29" s="39"/>
      <c r="N29" s="39"/>
      <c r="O29" s="39"/>
    </row>
    <row r="30" spans="9:15" x14ac:dyDescent="0.15">
      <c r="I30" s="39"/>
      <c r="J30" s="39"/>
      <c r="K30" s="39"/>
      <c r="L30" s="39"/>
      <c r="M30" s="39"/>
      <c r="N30" s="39"/>
      <c r="O30" s="39"/>
    </row>
    <row r="31" spans="9:15" x14ac:dyDescent="0.15">
      <c r="I31" s="39"/>
      <c r="J31" s="39"/>
      <c r="K31" s="39"/>
      <c r="L31" s="39"/>
      <c r="M31" s="39"/>
      <c r="N31" s="39"/>
      <c r="O31" s="39"/>
    </row>
    <row r="32" spans="9:15" x14ac:dyDescent="0.15">
      <c r="I32" s="39"/>
      <c r="J32" s="39"/>
      <c r="K32" s="39"/>
      <c r="L32" s="39"/>
      <c r="M32" s="39"/>
      <c r="N32" s="39"/>
      <c r="O32" s="39"/>
    </row>
    <row r="33" spans="9:17" x14ac:dyDescent="0.15">
      <c r="I33" s="39"/>
      <c r="J33" s="39"/>
      <c r="K33" s="39"/>
      <c r="L33" s="39"/>
      <c r="M33" s="39"/>
      <c r="N33" s="39"/>
      <c r="O33" s="39"/>
    </row>
    <row r="34" spans="9:17" x14ac:dyDescent="0.15">
      <c r="I34" s="39"/>
      <c r="J34" s="39"/>
      <c r="K34" s="39"/>
      <c r="L34" s="39"/>
      <c r="M34" s="39"/>
      <c r="N34" s="39"/>
      <c r="O34" s="39"/>
    </row>
    <row r="35" spans="9:17" x14ac:dyDescent="0.15">
      <c r="I35" s="39"/>
      <c r="J35" s="39"/>
      <c r="K35" s="39"/>
      <c r="L35" s="39"/>
      <c r="M35" s="39"/>
      <c r="N35" s="39"/>
      <c r="O35" s="39"/>
    </row>
    <row r="36" spans="9:17" x14ac:dyDescent="0.15">
      <c r="I36" s="39"/>
      <c r="J36" s="39"/>
      <c r="K36" s="39"/>
      <c r="L36" s="39"/>
      <c r="M36" s="39"/>
      <c r="N36" s="39"/>
      <c r="O36" s="39"/>
    </row>
    <row r="37" spans="9:17" x14ac:dyDescent="0.15">
      <c r="I37" s="39"/>
      <c r="J37" s="39"/>
      <c r="K37" s="39"/>
      <c r="L37" s="39"/>
      <c r="M37" s="39"/>
      <c r="N37" s="39"/>
      <c r="O37" s="39"/>
    </row>
    <row r="39" spans="9:17" ht="16" x14ac:dyDescent="0.2">
      <c r="I39" t="s">
        <v>96</v>
      </c>
      <c r="J39"/>
      <c r="K39"/>
      <c r="L39"/>
      <c r="M39"/>
      <c r="N39"/>
      <c r="O39"/>
      <c r="P39"/>
      <c r="Q39"/>
    </row>
    <row r="40" spans="9:17" ht="17" thickBot="1" x14ac:dyDescent="0.25">
      <c r="I40"/>
      <c r="J40"/>
      <c r="K40"/>
      <c r="L40"/>
      <c r="M40"/>
      <c r="N40"/>
      <c r="O40"/>
      <c r="P40"/>
      <c r="Q40"/>
    </row>
    <row r="41" spans="9:17" ht="16" x14ac:dyDescent="0.2">
      <c r="I41" s="12" t="s">
        <v>54</v>
      </c>
      <c r="J41" s="12"/>
      <c r="K41"/>
      <c r="L41"/>
      <c r="M41"/>
      <c r="N41"/>
      <c r="O41"/>
      <c r="P41"/>
      <c r="Q41"/>
    </row>
    <row r="42" spans="9:17" ht="16" x14ac:dyDescent="0.2">
      <c r="I42" s="13" t="s">
        <v>55</v>
      </c>
      <c r="J42" s="13">
        <v>0.68324347043975686</v>
      </c>
      <c r="K42"/>
      <c r="L42"/>
      <c r="M42"/>
      <c r="N42"/>
      <c r="O42"/>
      <c r="P42"/>
      <c r="Q42"/>
    </row>
    <row r="43" spans="9:17" ht="16" x14ac:dyDescent="0.2">
      <c r="I43" s="13" t="s">
        <v>97</v>
      </c>
      <c r="J43" s="13">
        <v>0.46682163989856296</v>
      </c>
      <c r="K43"/>
      <c r="L43"/>
      <c r="M43"/>
      <c r="N43"/>
      <c r="O43"/>
      <c r="P43"/>
      <c r="Q43"/>
    </row>
    <row r="44" spans="9:17" ht="16" x14ac:dyDescent="0.2">
      <c r="I44" s="13" t="s">
        <v>98</v>
      </c>
      <c r="J44" s="13">
        <v>0.37795857988165676</v>
      </c>
      <c r="K44"/>
      <c r="L44"/>
      <c r="M44"/>
      <c r="N44"/>
      <c r="O44"/>
      <c r="P44"/>
      <c r="Q44"/>
    </row>
    <row r="45" spans="9:17" ht="16" x14ac:dyDescent="0.2">
      <c r="I45" s="13" t="s">
        <v>99</v>
      </c>
      <c r="J45" s="13">
        <v>21496.230183171934</v>
      </c>
      <c r="K45"/>
      <c r="L45"/>
      <c r="M45"/>
      <c r="N45"/>
      <c r="O45"/>
      <c r="P45"/>
      <c r="Q45"/>
    </row>
    <row r="46" spans="9:17" ht="17" thickBot="1" x14ac:dyDescent="0.25">
      <c r="I46" s="14" t="s">
        <v>59</v>
      </c>
      <c r="J46" s="14">
        <v>8</v>
      </c>
      <c r="K46"/>
      <c r="L46"/>
      <c r="M46"/>
      <c r="N46"/>
      <c r="O46"/>
      <c r="P46"/>
      <c r="Q46"/>
    </row>
    <row r="47" spans="9:17" ht="16" x14ac:dyDescent="0.2">
      <c r="I47"/>
      <c r="J47"/>
      <c r="K47"/>
      <c r="L47"/>
      <c r="M47"/>
      <c r="N47"/>
      <c r="O47"/>
      <c r="P47"/>
      <c r="Q47"/>
    </row>
    <row r="48" spans="9:17" ht="17" thickBot="1" x14ac:dyDescent="0.25">
      <c r="I48" t="s">
        <v>60</v>
      </c>
      <c r="J48"/>
      <c r="K48"/>
      <c r="L48"/>
      <c r="M48"/>
      <c r="N48"/>
      <c r="O48"/>
      <c r="P48"/>
      <c r="Q48"/>
    </row>
    <row r="49" spans="9:17" ht="16" x14ac:dyDescent="0.2">
      <c r="I49" s="15"/>
      <c r="J49" s="15" t="s">
        <v>61</v>
      </c>
      <c r="K49" s="15" t="s">
        <v>62</v>
      </c>
      <c r="L49" s="15" t="s">
        <v>63</v>
      </c>
      <c r="M49" s="15" t="s">
        <v>64</v>
      </c>
      <c r="N49" s="15" t="s">
        <v>102</v>
      </c>
      <c r="O49"/>
      <c r="P49"/>
      <c r="Q49"/>
    </row>
    <row r="50" spans="9:17" ht="16" x14ac:dyDescent="0.2">
      <c r="I50" s="13" t="s">
        <v>66</v>
      </c>
      <c r="J50" s="13">
        <v>1</v>
      </c>
      <c r="K50" s="13">
        <v>2427472527.4725275</v>
      </c>
      <c r="L50" s="13">
        <v>2427472527.4725275</v>
      </c>
      <c r="M50" s="13">
        <v>5.2532699167657553</v>
      </c>
      <c r="N50" s="13">
        <v>6.1774257113170611E-2</v>
      </c>
      <c r="O50"/>
      <c r="P50"/>
      <c r="Q50"/>
    </row>
    <row r="51" spans="9:17" ht="16" x14ac:dyDescent="0.2">
      <c r="I51" s="13" t="s">
        <v>100</v>
      </c>
      <c r="J51" s="13">
        <v>6</v>
      </c>
      <c r="K51" s="13">
        <v>2772527472.5274725</v>
      </c>
      <c r="L51" s="13">
        <v>462087912.08791208</v>
      </c>
      <c r="M51" s="13"/>
      <c r="N51" s="13"/>
      <c r="O51"/>
      <c r="P51"/>
      <c r="Q51"/>
    </row>
    <row r="52" spans="9:17" ht="17" thickBot="1" x14ac:dyDescent="0.25">
      <c r="I52" s="14" t="s">
        <v>68</v>
      </c>
      <c r="J52" s="14">
        <v>7</v>
      </c>
      <c r="K52" s="14">
        <v>5200000000</v>
      </c>
      <c r="L52" s="14"/>
      <c r="M52" s="14"/>
      <c r="N52" s="14"/>
      <c r="O52"/>
      <c r="P52"/>
      <c r="Q52"/>
    </row>
    <row r="53" spans="9:17" ht="17" thickBot="1" x14ac:dyDescent="0.25">
      <c r="I53"/>
      <c r="J53"/>
      <c r="K53"/>
      <c r="L53"/>
      <c r="M53"/>
      <c r="N53"/>
      <c r="O53"/>
      <c r="P53"/>
      <c r="Q53"/>
    </row>
    <row r="54" spans="9:17" ht="16" x14ac:dyDescent="0.2">
      <c r="I54" s="15"/>
      <c r="J54" s="15" t="s">
        <v>69</v>
      </c>
      <c r="K54" s="15" t="s">
        <v>99</v>
      </c>
      <c r="L54" s="15" t="s">
        <v>70</v>
      </c>
      <c r="M54" s="15" t="s">
        <v>103</v>
      </c>
      <c r="N54" s="15" t="s">
        <v>104</v>
      </c>
      <c r="O54" s="15" t="s">
        <v>105</v>
      </c>
      <c r="P54" s="15" t="s">
        <v>106</v>
      </c>
      <c r="Q54" s="15" t="s">
        <v>107</v>
      </c>
    </row>
    <row r="55" spans="9:17" ht="16" x14ac:dyDescent="0.2">
      <c r="I55" s="13" t="s">
        <v>101</v>
      </c>
      <c r="J55" s="13">
        <v>28351.648351648357</v>
      </c>
      <c r="K55" s="13">
        <v>23781.293139636244</v>
      </c>
      <c r="L55" s="13">
        <v>1.1921827877557554</v>
      </c>
      <c r="M55" s="13">
        <v>0.27819801381407072</v>
      </c>
      <c r="N55" s="13">
        <v>-29839.07966728013</v>
      </c>
      <c r="O55" s="13">
        <v>86542.376370576851</v>
      </c>
      <c r="P55" s="13">
        <v>-29839.07966728013</v>
      </c>
      <c r="Q55" s="13">
        <v>86542.376370576851</v>
      </c>
    </row>
    <row r="56" spans="9:17" ht="17" thickBot="1" x14ac:dyDescent="0.25">
      <c r="I56" s="14" t="s">
        <v>108</v>
      </c>
      <c r="J56" s="14">
        <v>2.5824175824175821</v>
      </c>
      <c r="K56" s="14">
        <v>1.1267086073851582</v>
      </c>
      <c r="L56" s="14">
        <v>2.2920012907426019</v>
      </c>
      <c r="M56" s="14">
        <v>6.1774257113170652E-2</v>
      </c>
      <c r="N56" s="14">
        <v>-0.17453906178020606</v>
      </c>
      <c r="O56" s="14">
        <v>5.3393742266153703</v>
      </c>
      <c r="P56" s="14">
        <v>-0.17453906178020606</v>
      </c>
      <c r="Q56" s="14">
        <v>5.3393742266153703</v>
      </c>
    </row>
    <row r="57" spans="9:17" ht="16" x14ac:dyDescent="0.2">
      <c r="I57"/>
      <c r="J57"/>
      <c r="K57"/>
      <c r="L57"/>
      <c r="M57"/>
      <c r="N57"/>
      <c r="O57"/>
      <c r="P57"/>
      <c r="Q57"/>
    </row>
    <row r="58" spans="9:17" ht="16" x14ac:dyDescent="0.2">
      <c r="I58"/>
      <c r="J58"/>
      <c r="K58"/>
      <c r="L58"/>
      <c r="M58"/>
      <c r="N58"/>
      <c r="O58"/>
      <c r="P58"/>
      <c r="Q58"/>
    </row>
    <row r="59" spans="9:17" ht="16" x14ac:dyDescent="0.2">
      <c r="I59"/>
      <c r="J59"/>
      <c r="K59"/>
      <c r="L59"/>
      <c r="M59"/>
      <c r="N59"/>
      <c r="O59"/>
      <c r="P59"/>
      <c r="Q59"/>
    </row>
    <row r="61" spans="9:17" ht="16" x14ac:dyDescent="0.2">
      <c r="I61" t="s">
        <v>96</v>
      </c>
      <c r="J61"/>
      <c r="K61"/>
      <c r="L61"/>
      <c r="M61"/>
      <c r="N61"/>
      <c r="O61"/>
      <c r="P61"/>
      <c r="Q61"/>
    </row>
    <row r="62" spans="9:17" ht="17" thickBot="1" x14ac:dyDescent="0.25">
      <c r="I62"/>
      <c r="J62"/>
      <c r="K62"/>
      <c r="L62"/>
      <c r="M62"/>
      <c r="N62"/>
      <c r="O62"/>
      <c r="P62"/>
      <c r="Q62"/>
    </row>
    <row r="63" spans="9:17" ht="16" x14ac:dyDescent="0.2">
      <c r="I63" s="12" t="s">
        <v>54</v>
      </c>
      <c r="J63" s="12"/>
      <c r="K63"/>
      <c r="L63"/>
      <c r="M63"/>
      <c r="N63"/>
      <c r="O63"/>
      <c r="P63"/>
      <c r="Q63"/>
    </row>
    <row r="64" spans="9:17" ht="16" x14ac:dyDescent="0.2">
      <c r="I64" s="13" t="s">
        <v>55</v>
      </c>
      <c r="J64" s="13">
        <v>0.9667550799532344</v>
      </c>
      <c r="K64"/>
      <c r="L64"/>
      <c r="M64"/>
      <c r="N64"/>
      <c r="O64"/>
      <c r="P64"/>
      <c r="Q64"/>
    </row>
    <row r="65" spans="9:17" ht="16" x14ac:dyDescent="0.2">
      <c r="I65" s="13" t="s">
        <v>97</v>
      </c>
      <c r="J65" s="13">
        <v>0.93461538461538463</v>
      </c>
      <c r="K65"/>
      <c r="L65"/>
      <c r="M65"/>
      <c r="N65"/>
      <c r="O65"/>
      <c r="P65"/>
      <c r="Q65"/>
    </row>
    <row r="66" spans="9:17" ht="16" x14ac:dyDescent="0.2">
      <c r="I66" s="13" t="s">
        <v>98</v>
      </c>
      <c r="J66" s="13">
        <v>0.92371794871794866</v>
      </c>
      <c r="K66"/>
      <c r="L66"/>
      <c r="M66"/>
      <c r="N66"/>
      <c r="O66"/>
      <c r="P66"/>
      <c r="Q66"/>
    </row>
    <row r="67" spans="9:17" ht="16" x14ac:dyDescent="0.2">
      <c r="I67" s="13" t="s">
        <v>99</v>
      </c>
      <c r="J67" s="13">
        <v>7527.7265270908101</v>
      </c>
      <c r="K67"/>
      <c r="L67"/>
      <c r="M67"/>
      <c r="N67"/>
      <c r="O67"/>
      <c r="P67"/>
      <c r="Q67"/>
    </row>
    <row r="68" spans="9:17" ht="17" thickBot="1" x14ac:dyDescent="0.25">
      <c r="I68" s="14" t="s">
        <v>59</v>
      </c>
      <c r="J68" s="14">
        <v>8</v>
      </c>
      <c r="K68"/>
      <c r="L68"/>
      <c r="M68"/>
      <c r="N68"/>
      <c r="O68"/>
      <c r="P68"/>
      <c r="Q68"/>
    </row>
    <row r="69" spans="9:17" ht="16" x14ac:dyDescent="0.2">
      <c r="I69"/>
      <c r="J69"/>
      <c r="K69"/>
      <c r="L69"/>
      <c r="M69"/>
      <c r="N69"/>
      <c r="O69"/>
      <c r="P69"/>
      <c r="Q69"/>
    </row>
    <row r="70" spans="9:17" ht="17" thickBot="1" x14ac:dyDescent="0.25">
      <c r="I70" t="s">
        <v>60</v>
      </c>
      <c r="J70"/>
      <c r="K70"/>
      <c r="L70"/>
      <c r="M70"/>
      <c r="N70"/>
      <c r="O70"/>
      <c r="P70"/>
      <c r="Q70"/>
    </row>
    <row r="71" spans="9:17" ht="16" x14ac:dyDescent="0.2">
      <c r="I71" s="15"/>
      <c r="J71" s="15" t="s">
        <v>61</v>
      </c>
      <c r="K71" s="15" t="s">
        <v>62</v>
      </c>
      <c r="L71" s="15" t="s">
        <v>63</v>
      </c>
      <c r="M71" s="15" t="s">
        <v>64</v>
      </c>
      <c r="N71" s="15" t="s">
        <v>102</v>
      </c>
      <c r="O71"/>
      <c r="P71"/>
      <c r="Q71"/>
    </row>
    <row r="72" spans="9:17" ht="16" x14ac:dyDescent="0.2">
      <c r="I72" s="13" t="s">
        <v>66</v>
      </c>
      <c r="J72" s="13">
        <v>1</v>
      </c>
      <c r="K72" s="13">
        <v>4860000000</v>
      </c>
      <c r="L72" s="13">
        <v>4860000000</v>
      </c>
      <c r="M72" s="13">
        <v>85.764705882352942</v>
      </c>
      <c r="N72" s="13">
        <v>8.9582643117981542E-5</v>
      </c>
      <c r="O72"/>
      <c r="P72"/>
      <c r="Q72"/>
    </row>
    <row r="73" spans="9:17" ht="16" x14ac:dyDescent="0.2">
      <c r="I73" s="13" t="s">
        <v>100</v>
      </c>
      <c r="J73" s="13">
        <v>6</v>
      </c>
      <c r="K73" s="13">
        <v>340000000</v>
      </c>
      <c r="L73" s="13">
        <v>56666666.666666664</v>
      </c>
      <c r="M73" s="13"/>
      <c r="N73" s="13"/>
      <c r="O73"/>
      <c r="P73"/>
      <c r="Q73"/>
    </row>
    <row r="74" spans="9:17" ht="17" thickBot="1" x14ac:dyDescent="0.25">
      <c r="I74" s="14" t="s">
        <v>68</v>
      </c>
      <c r="J74" s="14">
        <v>7</v>
      </c>
      <c r="K74" s="14">
        <v>5200000000</v>
      </c>
      <c r="L74" s="14"/>
      <c r="M74" s="14"/>
      <c r="N74" s="14"/>
      <c r="O74"/>
      <c r="P74"/>
      <c r="Q74"/>
    </row>
    <row r="75" spans="9:17" ht="17" thickBot="1" x14ac:dyDescent="0.25">
      <c r="I75"/>
      <c r="J75"/>
      <c r="K75"/>
      <c r="L75"/>
      <c r="M75"/>
      <c r="N75"/>
      <c r="O75"/>
      <c r="P75"/>
      <c r="Q75"/>
    </row>
    <row r="76" spans="9:17" ht="16" x14ac:dyDescent="0.2">
      <c r="I76" s="15"/>
      <c r="J76" s="15" t="s">
        <v>69</v>
      </c>
      <c r="K76" s="15" t="s">
        <v>99</v>
      </c>
      <c r="L76" s="15" t="s">
        <v>70</v>
      </c>
      <c r="M76" s="15" t="s">
        <v>103</v>
      </c>
      <c r="N76" s="15" t="s">
        <v>104</v>
      </c>
      <c r="O76" s="15" t="s">
        <v>105</v>
      </c>
      <c r="P76" s="15" t="s">
        <v>106</v>
      </c>
      <c r="Q76" s="15" t="s">
        <v>107</v>
      </c>
    </row>
    <row r="77" spans="9:17" ht="16" x14ac:dyDescent="0.2">
      <c r="I77" s="13" t="s">
        <v>101</v>
      </c>
      <c r="J77" s="13">
        <v>16999.999999999978</v>
      </c>
      <c r="K77" s="13">
        <v>7304.8690002703752</v>
      </c>
      <c r="L77" s="13">
        <v>2.3272149027410016</v>
      </c>
      <c r="M77" s="13">
        <v>5.8864676636605669E-2</v>
      </c>
      <c r="N77" s="13">
        <v>-874.37052782311002</v>
      </c>
      <c r="O77" s="13">
        <v>34874.370527823063</v>
      </c>
      <c r="P77" s="13">
        <v>-874.37052782311002</v>
      </c>
      <c r="Q77" s="13">
        <v>34874.370527823063</v>
      </c>
    </row>
    <row r="78" spans="9:17" ht="17" thickBot="1" x14ac:dyDescent="0.25">
      <c r="I78" s="14" t="s">
        <v>109</v>
      </c>
      <c r="J78" s="14">
        <v>9.0000000000000036</v>
      </c>
      <c r="K78" s="14">
        <v>0.97182531580755005</v>
      </c>
      <c r="L78" s="14">
        <v>9.2609235976954807</v>
      </c>
      <c r="M78" s="14">
        <v>8.9582643117981203E-5</v>
      </c>
      <c r="N78" s="14">
        <v>6.6220291175078065</v>
      </c>
      <c r="O78" s="14">
        <v>11.3779708824922</v>
      </c>
      <c r="P78" s="14">
        <v>6.6220291175078065</v>
      </c>
      <c r="Q78" s="14">
        <v>11.3779708824922</v>
      </c>
    </row>
    <row r="79" spans="9:17" ht="16" x14ac:dyDescent="0.2">
      <c r="I79"/>
      <c r="J79"/>
      <c r="K79"/>
      <c r="L79"/>
      <c r="M79"/>
      <c r="N79"/>
      <c r="O79"/>
      <c r="P79"/>
      <c r="Q79"/>
    </row>
    <row r="80" spans="9:17" ht="16" x14ac:dyDescent="0.2">
      <c r="I80"/>
      <c r="J80"/>
      <c r="K80"/>
      <c r="L80"/>
      <c r="M80"/>
      <c r="N80"/>
      <c r="O80"/>
      <c r="P80"/>
      <c r="Q80"/>
    </row>
    <row r="81" spans="9:17" ht="16" x14ac:dyDescent="0.2">
      <c r="I81"/>
      <c r="J81"/>
      <c r="K81"/>
      <c r="L81"/>
      <c r="M81"/>
      <c r="N81"/>
      <c r="O81"/>
      <c r="P81"/>
      <c r="Q81"/>
    </row>
    <row r="84" spans="9:17" ht="16" x14ac:dyDescent="0.2">
      <c r="I84" t="s">
        <v>96</v>
      </c>
      <c r="J84"/>
      <c r="K84"/>
      <c r="L84"/>
      <c r="M84"/>
      <c r="N84"/>
      <c r="O84"/>
      <c r="P84"/>
      <c r="Q84"/>
    </row>
    <row r="85" spans="9:17" ht="17" thickBot="1" x14ac:dyDescent="0.25">
      <c r="I85"/>
      <c r="J85"/>
      <c r="K85"/>
      <c r="L85"/>
      <c r="M85"/>
      <c r="N85"/>
      <c r="O85"/>
      <c r="P85"/>
      <c r="Q85"/>
    </row>
    <row r="86" spans="9:17" ht="16" x14ac:dyDescent="0.2">
      <c r="I86" s="12" t="s">
        <v>54</v>
      </c>
      <c r="J86" s="12"/>
      <c r="K86"/>
      <c r="L86"/>
      <c r="M86"/>
      <c r="N86"/>
      <c r="O86"/>
      <c r="P86"/>
      <c r="Q86"/>
    </row>
    <row r="87" spans="9:17" ht="16" x14ac:dyDescent="0.2">
      <c r="I87" s="13" t="s">
        <v>55</v>
      </c>
      <c r="J87" s="13">
        <v>0.96890767210575901</v>
      </c>
      <c r="K87"/>
      <c r="L87"/>
      <c r="M87"/>
      <c r="N87"/>
      <c r="O87"/>
      <c r="P87"/>
      <c r="Q87"/>
    </row>
    <row r="88" spans="9:17" ht="16" x14ac:dyDescent="0.2">
      <c r="I88" s="13" t="s">
        <v>97</v>
      </c>
      <c r="J88" s="13">
        <v>0.93878207706540107</v>
      </c>
      <c r="K88"/>
      <c r="L88"/>
      <c r="M88"/>
      <c r="N88"/>
      <c r="O88"/>
      <c r="P88"/>
      <c r="Q88"/>
    </row>
    <row r="89" spans="9:17" ht="16" x14ac:dyDescent="0.2">
      <c r="I89" s="13" t="s">
        <v>98</v>
      </c>
      <c r="J89" s="13">
        <v>0.91429490789156154</v>
      </c>
      <c r="K89"/>
      <c r="L89"/>
      <c r="M89"/>
      <c r="N89"/>
      <c r="O89"/>
      <c r="P89"/>
      <c r="Q89"/>
    </row>
    <row r="90" spans="9:17" ht="16" x14ac:dyDescent="0.2">
      <c r="I90" s="13" t="s">
        <v>99</v>
      </c>
      <c r="J90" s="13">
        <v>7979.1377887578146</v>
      </c>
      <c r="K90"/>
      <c r="L90"/>
      <c r="M90"/>
      <c r="N90"/>
      <c r="O90"/>
      <c r="P90"/>
      <c r="Q90"/>
    </row>
    <row r="91" spans="9:17" ht="17" thickBot="1" x14ac:dyDescent="0.25">
      <c r="I91" s="14" t="s">
        <v>59</v>
      </c>
      <c r="J91" s="14">
        <v>8</v>
      </c>
      <c r="K91"/>
      <c r="L91"/>
      <c r="M91"/>
      <c r="N91"/>
      <c r="O91"/>
      <c r="P91"/>
      <c r="Q91"/>
    </row>
    <row r="92" spans="9:17" ht="16" x14ac:dyDescent="0.2">
      <c r="I92"/>
      <c r="J92"/>
      <c r="K92"/>
      <c r="L92"/>
      <c r="M92"/>
      <c r="N92"/>
      <c r="O92"/>
      <c r="P92"/>
      <c r="Q92"/>
    </row>
    <row r="93" spans="9:17" ht="17" thickBot="1" x14ac:dyDescent="0.25">
      <c r="I93" t="s">
        <v>60</v>
      </c>
      <c r="J93"/>
      <c r="K93"/>
      <c r="L93"/>
      <c r="M93"/>
      <c r="N93"/>
      <c r="O93"/>
      <c r="P93"/>
      <c r="Q93"/>
    </row>
    <row r="94" spans="9:17" ht="16" x14ac:dyDescent="0.2">
      <c r="I94" s="15"/>
      <c r="J94" s="15" t="s">
        <v>61</v>
      </c>
      <c r="K94" s="15" t="s">
        <v>62</v>
      </c>
      <c r="L94" s="15" t="s">
        <v>63</v>
      </c>
      <c r="M94" s="15" t="s">
        <v>64</v>
      </c>
      <c r="N94" s="15" t="s">
        <v>102</v>
      </c>
      <c r="O94"/>
      <c r="P94"/>
      <c r="Q94"/>
    </row>
    <row r="95" spans="9:17" ht="16" x14ac:dyDescent="0.2">
      <c r="I95" s="13" t="s">
        <v>66</v>
      </c>
      <c r="J95" s="13">
        <v>2</v>
      </c>
      <c r="K95" s="13">
        <v>4881666800.7400856</v>
      </c>
      <c r="L95" s="13">
        <v>2440833400.3700428</v>
      </c>
      <c r="M95" s="13">
        <v>38.337713534822598</v>
      </c>
      <c r="N95" s="13">
        <v>9.2724921811484823E-4</v>
      </c>
      <c r="O95"/>
      <c r="P95"/>
      <c r="Q95"/>
    </row>
    <row r="96" spans="9:17" ht="16" x14ac:dyDescent="0.2">
      <c r="I96" s="13" t="s">
        <v>100</v>
      </c>
      <c r="J96" s="13">
        <v>5</v>
      </c>
      <c r="K96" s="13">
        <v>318333199.25991476</v>
      </c>
      <c r="L96" s="13">
        <v>63666639.851982951</v>
      </c>
      <c r="M96" s="13"/>
      <c r="N96" s="13"/>
      <c r="O96"/>
      <c r="P96"/>
      <c r="Q96"/>
    </row>
    <row r="97" spans="9:17" ht="17" thickBot="1" x14ac:dyDescent="0.25">
      <c r="I97" s="14" t="s">
        <v>68</v>
      </c>
      <c r="J97" s="14">
        <v>7</v>
      </c>
      <c r="K97" s="14">
        <v>5200000000</v>
      </c>
      <c r="L97" s="14"/>
      <c r="M97" s="14"/>
      <c r="N97" s="14"/>
      <c r="O97"/>
      <c r="P97"/>
      <c r="Q97"/>
    </row>
    <row r="98" spans="9:17" ht="17" thickBot="1" x14ac:dyDescent="0.25">
      <c r="I98"/>
      <c r="J98"/>
      <c r="K98"/>
      <c r="L98"/>
      <c r="M98"/>
      <c r="N98"/>
      <c r="O98"/>
      <c r="P98"/>
      <c r="Q98"/>
    </row>
    <row r="99" spans="9:17" ht="16" x14ac:dyDescent="0.2">
      <c r="I99" s="15"/>
      <c r="J99" s="15" t="s">
        <v>69</v>
      </c>
      <c r="K99" s="15" t="s">
        <v>99</v>
      </c>
      <c r="L99" s="15" t="s">
        <v>70</v>
      </c>
      <c r="M99" s="15" t="s">
        <v>103</v>
      </c>
      <c r="N99" s="15" t="s">
        <v>104</v>
      </c>
      <c r="O99" s="15" t="s">
        <v>105</v>
      </c>
      <c r="P99" s="15" t="s">
        <v>106</v>
      </c>
      <c r="Q99" s="15" t="s">
        <v>107</v>
      </c>
    </row>
    <row r="100" spans="9:17" ht="16" x14ac:dyDescent="0.2">
      <c r="I100" s="13" t="s">
        <v>101</v>
      </c>
      <c r="J100" s="13">
        <v>14191.939506073511</v>
      </c>
      <c r="K100" s="13">
        <v>9117.1797885582473</v>
      </c>
      <c r="L100" s="13">
        <v>1.556615075627215</v>
      </c>
      <c r="M100" s="13">
        <v>0.18029078797090609</v>
      </c>
      <c r="N100" s="13">
        <v>-9244.51725062486</v>
      </c>
      <c r="O100" s="13">
        <v>37628.396262771887</v>
      </c>
      <c r="P100" s="13">
        <v>-9244.51725062486</v>
      </c>
      <c r="Q100" s="13">
        <v>37628.396262771887</v>
      </c>
    </row>
    <row r="101" spans="9:17" ht="16" x14ac:dyDescent="0.2">
      <c r="I101" s="13" t="s">
        <v>108</v>
      </c>
      <c r="J101" s="13">
        <v>0.32338508567291435</v>
      </c>
      <c r="K101" s="13">
        <v>0.5543429858990947</v>
      </c>
      <c r="L101" s="13">
        <v>0.5833664245763166</v>
      </c>
      <c r="M101" s="13">
        <v>0.58496827234906046</v>
      </c>
      <c r="N101" s="13">
        <v>-1.1015989245916964</v>
      </c>
      <c r="O101" s="13">
        <v>1.7483690959375251</v>
      </c>
      <c r="P101" s="13">
        <v>-1.1015989245916964</v>
      </c>
      <c r="Q101" s="13">
        <v>1.7483690959375251</v>
      </c>
    </row>
    <row r="102" spans="9:17" ht="17" thickBot="1" x14ac:dyDescent="0.25">
      <c r="I102" s="14" t="s">
        <v>109</v>
      </c>
      <c r="J102" s="14">
        <v>8.4771941114954572</v>
      </c>
      <c r="K102" s="14">
        <v>1.3653802715095571</v>
      </c>
      <c r="L102" s="14">
        <v>6.2086689608625418</v>
      </c>
      <c r="M102" s="14">
        <v>1.583395392372325E-3</v>
      </c>
      <c r="N102" s="14">
        <v>4.9673723868168098</v>
      </c>
      <c r="O102" s="14">
        <v>11.987015836174105</v>
      </c>
      <c r="P102" s="14">
        <v>4.9673723868168098</v>
      </c>
      <c r="Q102" s="14">
        <v>11.987015836174105</v>
      </c>
    </row>
    <row r="103" spans="9:17" ht="16" x14ac:dyDescent="0.2">
      <c r="I103"/>
      <c r="J103"/>
      <c r="K103"/>
      <c r="L103"/>
      <c r="M103"/>
      <c r="N103"/>
      <c r="O103"/>
      <c r="P103"/>
      <c r="Q103"/>
    </row>
    <row r="104" spans="9:17" ht="16" x14ac:dyDescent="0.2">
      <c r="I104"/>
      <c r="J104"/>
      <c r="K104"/>
      <c r="L104"/>
      <c r="M104"/>
      <c r="N104"/>
      <c r="O104"/>
      <c r="P104"/>
      <c r="Q104"/>
    </row>
    <row r="105" spans="9:17" ht="16" x14ac:dyDescent="0.2">
      <c r="I105"/>
      <c r="J105"/>
      <c r="K105"/>
      <c r="L105"/>
      <c r="M105"/>
      <c r="N105"/>
      <c r="O105"/>
      <c r="P105"/>
      <c r="Q105"/>
    </row>
  </sheetData>
  <mergeCells count="2">
    <mergeCell ref="I3:J3"/>
    <mergeCell ref="I29:O37"/>
  </mergeCells>
  <pageMargins left="0.75" right="0.75" top="1" bottom="1" header="0.5" footer="0.5"/>
  <pageSetup paperSize="9"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abSelected="1" topLeftCell="A3" zoomScale="140" zoomScaleNormal="140" workbookViewId="0">
      <selection activeCell="C5" sqref="C5:C16"/>
    </sheetView>
  </sheetViews>
  <sheetFormatPr baseColWidth="10" defaultColWidth="11" defaultRowHeight="16" x14ac:dyDescent="0.2"/>
  <sheetData>
    <row r="2" spans="2:4" x14ac:dyDescent="0.2">
      <c r="B2" s="1" t="s">
        <v>0</v>
      </c>
    </row>
    <row r="4" spans="2:4" x14ac:dyDescent="0.2">
      <c r="B4" t="s">
        <v>1</v>
      </c>
      <c r="C4" s="2" t="s">
        <v>2</v>
      </c>
    </row>
    <row r="5" spans="2:4" x14ac:dyDescent="0.2">
      <c r="C5">
        <v>1</v>
      </c>
      <c r="D5" s="2" t="s">
        <v>3</v>
      </c>
    </row>
    <row r="6" spans="2:4" x14ac:dyDescent="0.2">
      <c r="C6">
        <v>2</v>
      </c>
      <c r="D6" s="2" t="s">
        <v>4</v>
      </c>
    </row>
    <row r="7" spans="2:4" x14ac:dyDescent="0.2">
      <c r="C7">
        <v>3</v>
      </c>
      <c r="D7" s="2" t="s">
        <v>5</v>
      </c>
    </row>
    <row r="8" spans="2:4" x14ac:dyDescent="0.2">
      <c r="C8">
        <v>4</v>
      </c>
      <c r="D8" s="2" t="s">
        <v>6</v>
      </c>
    </row>
    <row r="9" spans="2:4" x14ac:dyDescent="0.2">
      <c r="C9">
        <v>5</v>
      </c>
      <c r="D9" s="2" t="s">
        <v>7</v>
      </c>
    </row>
    <row r="10" spans="2:4" x14ac:dyDescent="0.2">
      <c r="C10">
        <v>6</v>
      </c>
      <c r="D10" s="2" t="s">
        <v>8</v>
      </c>
    </row>
    <row r="11" spans="2:4" x14ac:dyDescent="0.2">
      <c r="C11">
        <v>7</v>
      </c>
      <c r="D11" s="2" t="s">
        <v>9</v>
      </c>
    </row>
    <row r="12" spans="2:4" x14ac:dyDescent="0.2">
      <c r="C12">
        <v>8</v>
      </c>
      <c r="D12" s="2" t="s">
        <v>10</v>
      </c>
    </row>
    <row r="13" spans="2:4" x14ac:dyDescent="0.2">
      <c r="C13">
        <v>9</v>
      </c>
      <c r="D13" s="2" t="s">
        <v>11</v>
      </c>
    </row>
    <row r="14" spans="2:4" x14ac:dyDescent="0.2">
      <c r="C14">
        <v>10</v>
      </c>
      <c r="D14" s="2" t="s">
        <v>12</v>
      </c>
    </row>
    <row r="15" spans="2:4" x14ac:dyDescent="0.2">
      <c r="C15">
        <v>11</v>
      </c>
      <c r="D15" t="s">
        <v>13</v>
      </c>
    </row>
    <row r="16" spans="2:4" x14ac:dyDescent="0.2">
      <c r="C16">
        <v>12</v>
      </c>
      <c r="D16" s="2" t="s">
        <v>14</v>
      </c>
    </row>
    <row r="24" spans="14:14" x14ac:dyDescent="0.2">
      <c r="N24" t="s">
        <v>15</v>
      </c>
    </row>
    <row r="25" spans="14:14" x14ac:dyDescent="0.2">
      <c r="N25" t="s">
        <v>16</v>
      </c>
    </row>
    <row r="26" spans="14:14" x14ac:dyDescent="0.2">
      <c r="N26" t="s">
        <v>17</v>
      </c>
    </row>
    <row r="27" spans="14:14" x14ac:dyDescent="0.2">
      <c r="N27" t="s">
        <v>18</v>
      </c>
    </row>
    <row r="28" spans="14:14" x14ac:dyDescent="0.2">
      <c r="N28" t="s">
        <v>19</v>
      </c>
    </row>
    <row r="29" spans="14:14" x14ac:dyDescent="0.2">
      <c r="N29" t="s">
        <v>20</v>
      </c>
    </row>
    <row r="30" spans="14:14" x14ac:dyDescent="0.2">
      <c r="N30" t="s">
        <v>21</v>
      </c>
    </row>
    <row r="31" spans="14:14" x14ac:dyDescent="0.2">
      <c r="N31" t="s">
        <v>22</v>
      </c>
    </row>
    <row r="32" spans="14:14" x14ac:dyDescent="0.2">
      <c r="N32" t="s">
        <v>23</v>
      </c>
    </row>
    <row r="33" spans="14:14" x14ac:dyDescent="0.2">
      <c r="N33" t="s">
        <v>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11" zoomScale="161" workbookViewId="0">
      <selection activeCell="J46" sqref="J46"/>
    </sheetView>
  </sheetViews>
  <sheetFormatPr baseColWidth="10" defaultColWidth="8.83203125" defaultRowHeight="16" x14ac:dyDescent="0.2"/>
  <cols>
    <col min="2" max="2" width="22.1640625" customWidth="1"/>
    <col min="3" max="3" width="19.5" customWidth="1"/>
    <col min="4" max="4" width="18.1640625" customWidth="1"/>
  </cols>
  <sheetData>
    <row r="1" spans="2:9" x14ac:dyDescent="0.2">
      <c r="B1" s="1" t="s">
        <v>25</v>
      </c>
    </row>
    <row r="3" spans="2:9" ht="15.75" customHeight="1" x14ac:dyDescent="0.2">
      <c r="B3" s="40" t="s">
        <v>77</v>
      </c>
      <c r="C3" s="40"/>
      <c r="D3" s="40"/>
      <c r="E3" s="40"/>
      <c r="F3" s="40"/>
      <c r="G3" s="40"/>
      <c r="H3" s="3"/>
      <c r="I3" s="3"/>
    </row>
    <row r="4" spans="2:9" x14ac:dyDescent="0.2">
      <c r="B4" s="40"/>
      <c r="C4" s="40"/>
      <c r="D4" s="40"/>
      <c r="E4" s="40"/>
      <c r="F4" s="40"/>
      <c r="G4" s="40"/>
      <c r="H4" s="3"/>
      <c r="I4" s="3"/>
    </row>
    <row r="5" spans="2:9" x14ac:dyDescent="0.2">
      <c r="B5" s="40"/>
      <c r="C5" s="40"/>
      <c r="D5" s="40"/>
      <c r="E5" s="40"/>
      <c r="F5" s="40"/>
      <c r="G5" s="40"/>
      <c r="H5" s="3"/>
      <c r="I5" s="3"/>
    </row>
    <row r="6" spans="2:9" x14ac:dyDescent="0.2">
      <c r="B6" s="40"/>
      <c r="C6" s="40"/>
      <c r="D6" s="40"/>
      <c r="E6" s="40"/>
      <c r="F6" s="40"/>
      <c r="G6" s="40"/>
      <c r="H6" s="3"/>
      <c r="I6" s="3"/>
    </row>
    <row r="7" spans="2:9" x14ac:dyDescent="0.2">
      <c r="B7" s="40"/>
      <c r="C7" s="40"/>
      <c r="D7" s="40"/>
      <c r="E7" s="40"/>
      <c r="F7" s="40"/>
      <c r="G7" s="40"/>
      <c r="H7" s="3"/>
      <c r="I7" s="3"/>
    </row>
    <row r="8" spans="2:9" x14ac:dyDescent="0.2">
      <c r="B8" s="40"/>
      <c r="C8" s="40"/>
      <c r="D8" s="40"/>
      <c r="E8" s="40"/>
      <c r="F8" s="40"/>
      <c r="G8" s="40"/>
      <c r="H8" s="3"/>
      <c r="I8" s="3"/>
    </row>
    <row r="9" spans="2:9" x14ac:dyDescent="0.2">
      <c r="B9" s="40"/>
      <c r="C9" s="40"/>
      <c r="D9" s="40"/>
      <c r="E9" s="40"/>
      <c r="F9" s="40"/>
      <c r="G9" s="40"/>
      <c r="H9" s="3"/>
      <c r="I9" s="3"/>
    </row>
    <row r="10" spans="2:9" x14ac:dyDescent="0.2">
      <c r="B10" s="40"/>
      <c r="C10" s="40"/>
      <c r="D10" s="40"/>
      <c r="E10" s="40"/>
      <c r="F10" s="40"/>
      <c r="G10" s="40"/>
      <c r="H10" s="3"/>
      <c r="I10" s="3"/>
    </row>
    <row r="11" spans="2:9" x14ac:dyDescent="0.2">
      <c r="B11" s="40"/>
      <c r="C11" s="40"/>
      <c r="D11" s="40"/>
      <c r="E11" s="40"/>
      <c r="F11" s="40"/>
      <c r="G11" s="40"/>
      <c r="H11" s="3"/>
      <c r="I11" s="3"/>
    </row>
    <row r="12" spans="2:9" x14ac:dyDescent="0.2">
      <c r="B12" s="40"/>
      <c r="C12" s="40"/>
      <c r="D12" s="40"/>
      <c r="E12" s="40"/>
      <c r="F12" s="40"/>
      <c r="G12" s="40"/>
      <c r="H12" s="3"/>
      <c r="I12" s="3"/>
    </row>
    <row r="13" spans="2:9" x14ac:dyDescent="0.2">
      <c r="B13" s="40"/>
      <c r="C13" s="40"/>
      <c r="D13" s="40"/>
      <c r="E13" s="40"/>
      <c r="F13" s="40"/>
      <c r="G13" s="40"/>
      <c r="H13" s="3"/>
      <c r="I13" s="3"/>
    </row>
    <row r="14" spans="2:9" x14ac:dyDescent="0.2">
      <c r="B14" s="40"/>
      <c r="C14" s="40"/>
      <c r="D14" s="40"/>
      <c r="E14" s="40"/>
      <c r="F14" s="40"/>
      <c r="G14" s="40"/>
      <c r="H14" s="3"/>
      <c r="I14" s="3"/>
    </row>
    <row r="15" spans="2:9" x14ac:dyDescent="0.2">
      <c r="B15" s="40"/>
      <c r="C15" s="40"/>
      <c r="D15" s="40"/>
      <c r="E15" s="40"/>
      <c r="F15" s="40"/>
      <c r="G15" s="40"/>
      <c r="H15" s="3"/>
      <c r="I15" s="3"/>
    </row>
    <row r="16" spans="2:9" x14ac:dyDescent="0.2">
      <c r="B16" s="40"/>
      <c r="C16" s="40"/>
      <c r="D16" s="40"/>
      <c r="E16" s="40"/>
      <c r="F16" s="40"/>
      <c r="G16" s="40"/>
      <c r="H16" s="3"/>
      <c r="I16" s="3"/>
    </row>
    <row r="17" spans="2:9" x14ac:dyDescent="0.2">
      <c r="B17" s="40"/>
      <c r="C17" s="40"/>
      <c r="D17" s="40"/>
      <c r="E17" s="40"/>
      <c r="F17" s="40"/>
      <c r="G17" s="40"/>
      <c r="H17" s="3"/>
      <c r="I17" s="3"/>
    </row>
    <row r="18" spans="2:9" x14ac:dyDescent="0.2">
      <c r="B18" s="40"/>
      <c r="C18" s="40"/>
      <c r="D18" s="40"/>
      <c r="E18" s="40"/>
      <c r="F18" s="40"/>
      <c r="G18" s="40"/>
      <c r="H18" s="3"/>
      <c r="I18" s="3"/>
    </row>
    <row r="19" spans="2:9" x14ac:dyDescent="0.2">
      <c r="B19" s="40"/>
      <c r="C19" s="40"/>
      <c r="D19" s="40"/>
      <c r="E19" s="40"/>
      <c r="F19" s="40"/>
      <c r="G19" s="40"/>
      <c r="H19" s="3"/>
      <c r="I19" s="3"/>
    </row>
    <row r="20" spans="2:9" x14ac:dyDescent="0.2">
      <c r="B20" s="3"/>
      <c r="C20" s="3"/>
      <c r="D20" s="3"/>
      <c r="E20" s="3"/>
      <c r="F20" s="3"/>
      <c r="G20" s="3"/>
      <c r="H20" s="3"/>
      <c r="I20" s="3"/>
    </row>
    <row r="22" spans="2:9" x14ac:dyDescent="0.2">
      <c r="C22" s="4" t="s">
        <v>26</v>
      </c>
      <c r="D22" s="4" t="s">
        <v>27</v>
      </c>
    </row>
    <row r="23" spans="2:9" x14ac:dyDescent="0.2">
      <c r="B23" t="s">
        <v>28</v>
      </c>
      <c r="C23" s="5" t="s">
        <v>29</v>
      </c>
      <c r="D23" s="5" t="s">
        <v>30</v>
      </c>
    </row>
    <row r="24" spans="2:9" x14ac:dyDescent="0.2">
      <c r="B24" t="s">
        <v>31</v>
      </c>
      <c r="C24" s="5">
        <v>0.36499999999999999</v>
      </c>
      <c r="D24" s="5">
        <v>0.72899999999999998</v>
      </c>
    </row>
    <row r="25" spans="2:9" x14ac:dyDescent="0.2">
      <c r="B25" t="s">
        <v>32</v>
      </c>
      <c r="C25" s="5">
        <v>2.6520000000000001</v>
      </c>
      <c r="D25" s="5">
        <v>1.8839999999999999</v>
      </c>
    </row>
    <row r="26" spans="2:9" x14ac:dyDescent="0.2">
      <c r="B26" t="s">
        <v>33</v>
      </c>
      <c r="C26" s="5">
        <v>1.89</v>
      </c>
      <c r="D26" s="5">
        <v>3.46</v>
      </c>
    </row>
    <row r="28" spans="2:9" x14ac:dyDescent="0.2">
      <c r="B28" t="s">
        <v>34</v>
      </c>
    </row>
    <row r="29" spans="2:9" x14ac:dyDescent="0.2">
      <c r="B29" t="s">
        <v>35</v>
      </c>
    </row>
    <row r="30" spans="2:9" x14ac:dyDescent="0.2">
      <c r="B30" t="s">
        <v>36</v>
      </c>
    </row>
    <row r="31" spans="2:9" x14ac:dyDescent="0.2">
      <c r="B31" t="s">
        <v>37</v>
      </c>
    </row>
    <row r="34" spans="1:7" ht="15.75" customHeight="1" x14ac:dyDescent="0.2">
      <c r="B34" s="40" t="s">
        <v>38</v>
      </c>
      <c r="C34" s="40"/>
      <c r="D34" s="40"/>
      <c r="E34" s="40"/>
      <c r="F34" s="40"/>
      <c r="G34" s="40"/>
    </row>
    <row r="35" spans="1:7" x14ac:dyDescent="0.2">
      <c r="B35" s="40"/>
      <c r="C35" s="40"/>
      <c r="D35" s="40"/>
      <c r="E35" s="40"/>
      <c r="F35" s="40"/>
      <c r="G35" s="40"/>
    </row>
    <row r="36" spans="1:7" x14ac:dyDescent="0.2">
      <c r="B36" s="40"/>
      <c r="C36" s="40"/>
      <c r="D36" s="40"/>
      <c r="E36" s="40"/>
      <c r="F36" s="40"/>
      <c r="G36" s="40"/>
    </row>
    <row r="37" spans="1:7" x14ac:dyDescent="0.2">
      <c r="B37" s="40"/>
      <c r="C37" s="40"/>
      <c r="D37" s="40"/>
      <c r="E37" s="40"/>
      <c r="F37" s="40"/>
      <c r="G37" s="40"/>
    </row>
    <row r="38" spans="1:7" x14ac:dyDescent="0.2">
      <c r="B38" s="40"/>
      <c r="C38" s="40"/>
      <c r="D38" s="40"/>
      <c r="E38" s="40"/>
      <c r="F38" s="40"/>
      <c r="G38" s="40"/>
    </row>
    <row r="39" spans="1:7" x14ac:dyDescent="0.2">
      <c r="B39" s="40"/>
      <c r="C39" s="40"/>
      <c r="D39" s="40"/>
      <c r="E39" s="40"/>
      <c r="F39" s="40"/>
      <c r="G39" s="40"/>
    </row>
    <row r="40" spans="1:7" x14ac:dyDescent="0.2">
      <c r="B40" s="40"/>
      <c r="C40" s="40"/>
      <c r="D40" s="40"/>
      <c r="E40" s="40"/>
      <c r="F40" s="40"/>
      <c r="G40" s="40"/>
    </row>
    <row r="41" spans="1:7" x14ac:dyDescent="0.2">
      <c r="B41" s="40"/>
      <c r="C41" s="40"/>
      <c r="D41" s="40"/>
      <c r="E41" s="40"/>
      <c r="F41" s="40"/>
      <c r="G41" s="40"/>
    </row>
    <row r="42" spans="1:7" x14ac:dyDescent="0.2">
      <c r="B42" s="40"/>
      <c r="C42" s="40"/>
      <c r="D42" s="40"/>
      <c r="E42" s="40"/>
      <c r="F42" s="40"/>
      <c r="G42" s="40"/>
    </row>
    <row r="43" spans="1:7" x14ac:dyDescent="0.2">
      <c r="B43" s="40"/>
      <c r="C43" s="40"/>
      <c r="D43" s="40"/>
      <c r="E43" s="40"/>
      <c r="F43" s="40"/>
      <c r="G43" s="40"/>
    </row>
    <row r="44" spans="1:7" x14ac:dyDescent="0.2">
      <c r="A44">
        <v>1</v>
      </c>
      <c r="B44" s="41" t="s">
        <v>39</v>
      </c>
      <c r="C44" s="41"/>
      <c r="D44" s="41"/>
      <c r="E44" s="3"/>
      <c r="F44" s="3"/>
      <c r="G44" s="3"/>
    </row>
    <row r="45" spans="1:7" x14ac:dyDescent="0.2">
      <c r="B45" s="3"/>
      <c r="C45" s="3"/>
      <c r="D45" s="3"/>
      <c r="E45" s="3"/>
      <c r="F45" s="3"/>
      <c r="G45" s="3"/>
    </row>
    <row r="46" spans="1:7" x14ac:dyDescent="0.2">
      <c r="A46">
        <v>2</v>
      </c>
      <c r="B46" s="6">
        <f>642.9+3.92*600</f>
        <v>2994.9</v>
      </c>
      <c r="C46" s="3"/>
      <c r="D46" s="3"/>
      <c r="E46" s="3"/>
      <c r="F46" s="3"/>
      <c r="G46" s="3"/>
    </row>
    <row r="47" spans="1:7" x14ac:dyDescent="0.2">
      <c r="B47" s="3"/>
      <c r="C47" s="3"/>
      <c r="D47" s="3"/>
      <c r="E47" s="3"/>
      <c r="F47" s="3"/>
      <c r="G47" s="3"/>
    </row>
    <row r="48" spans="1:7" x14ac:dyDescent="0.2">
      <c r="A48">
        <v>3</v>
      </c>
      <c r="B48" s="3"/>
      <c r="C48" s="3"/>
      <c r="D48" s="3"/>
      <c r="E48" s="3"/>
      <c r="F48" s="3"/>
      <c r="G48" s="3"/>
    </row>
    <row r="49" spans="2:7" x14ac:dyDescent="0.2">
      <c r="B49" s="3"/>
      <c r="C49" s="3"/>
      <c r="D49" s="3"/>
      <c r="E49" s="3"/>
      <c r="F49" s="3"/>
      <c r="G49" s="3"/>
    </row>
    <row r="50" spans="2:7" x14ac:dyDescent="0.2">
      <c r="B50" s="3"/>
      <c r="C50" s="3"/>
      <c r="D50" s="3"/>
      <c r="E50" s="3"/>
      <c r="F50" s="3"/>
      <c r="G50" s="3"/>
    </row>
  </sheetData>
  <mergeCells count="3">
    <mergeCell ref="B3:G19"/>
    <mergeCell ref="B34:G43"/>
    <mergeCell ref="B44:D44"/>
  </mergeCells>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0"/>
  <sheetViews>
    <sheetView zoomScale="150" workbookViewId="0">
      <selection activeCell="G37" sqref="G37"/>
    </sheetView>
  </sheetViews>
  <sheetFormatPr baseColWidth="10" defaultColWidth="8.83203125" defaultRowHeight="16" x14ac:dyDescent="0.2"/>
  <cols>
    <col min="2" max="4" width="12" customWidth="1"/>
    <col min="5" max="5" width="23" customWidth="1"/>
    <col min="6" max="6" width="12" customWidth="1"/>
    <col min="7" max="7" width="15.1640625" bestFit="1" customWidth="1"/>
    <col min="8" max="8" width="13.83203125" bestFit="1" customWidth="1"/>
  </cols>
  <sheetData>
    <row r="1" spans="2:9" x14ac:dyDescent="0.2">
      <c r="B1" s="1" t="s">
        <v>40</v>
      </c>
    </row>
    <row r="3" spans="2:9" x14ac:dyDescent="0.2">
      <c r="B3" s="40" t="s">
        <v>41</v>
      </c>
      <c r="C3" s="40"/>
      <c r="D3" s="40"/>
      <c r="E3" s="40"/>
      <c r="F3" s="40"/>
      <c r="G3" s="40"/>
      <c r="H3" s="40"/>
      <c r="I3" s="40"/>
    </row>
    <row r="4" spans="2:9" x14ac:dyDescent="0.2">
      <c r="B4" s="40"/>
      <c r="C4" s="40"/>
      <c r="D4" s="40"/>
      <c r="E4" s="40"/>
      <c r="F4" s="40"/>
      <c r="G4" s="40"/>
      <c r="H4" s="40"/>
      <c r="I4" s="40"/>
    </row>
    <row r="5" spans="2:9" x14ac:dyDescent="0.2">
      <c r="B5" s="40"/>
      <c r="C5" s="40"/>
      <c r="D5" s="40"/>
      <c r="E5" s="40"/>
      <c r="F5" s="40"/>
      <c r="G5" s="40"/>
      <c r="H5" s="40"/>
      <c r="I5" s="40"/>
    </row>
    <row r="6" spans="2:9" x14ac:dyDescent="0.2">
      <c r="B6" s="40"/>
      <c r="C6" s="40"/>
      <c r="D6" s="40"/>
      <c r="E6" s="40"/>
      <c r="F6" s="40"/>
      <c r="G6" s="40"/>
      <c r="H6" s="40"/>
      <c r="I6" s="40"/>
    </row>
    <row r="7" spans="2:9" x14ac:dyDescent="0.2">
      <c r="B7" s="40"/>
      <c r="C7" s="40"/>
      <c r="D7" s="40"/>
      <c r="E7" s="40"/>
      <c r="F7" s="40"/>
      <c r="G7" s="40"/>
      <c r="H7" s="40"/>
      <c r="I7" s="40"/>
    </row>
    <row r="8" spans="2:9" x14ac:dyDescent="0.2">
      <c r="B8" s="40"/>
      <c r="C8" s="40"/>
      <c r="D8" s="40"/>
      <c r="E8" s="40"/>
      <c r="F8" s="40"/>
      <c r="G8" s="40"/>
      <c r="H8" s="40"/>
      <c r="I8" s="40"/>
    </row>
    <row r="9" spans="2:9" x14ac:dyDescent="0.2">
      <c r="B9" s="40"/>
      <c r="C9" s="40"/>
      <c r="D9" s="40"/>
      <c r="E9" s="40"/>
      <c r="F9" s="40"/>
      <c r="G9" s="40"/>
      <c r="H9" s="40"/>
      <c r="I9" s="40"/>
    </row>
    <row r="11" spans="2:9" x14ac:dyDescent="0.2">
      <c r="E11" s="4"/>
      <c r="F11" s="4"/>
      <c r="G11" s="4"/>
    </row>
    <row r="12" spans="2:9" x14ac:dyDescent="0.2">
      <c r="B12" s="4" t="s">
        <v>42</v>
      </c>
      <c r="C12" s="4" t="s">
        <v>43</v>
      </c>
      <c r="D12" s="4" t="s">
        <v>43</v>
      </c>
      <c r="E12" s="4" t="s">
        <v>44</v>
      </c>
      <c r="F12" s="4"/>
      <c r="G12" s="4"/>
    </row>
    <row r="13" spans="2:9" x14ac:dyDescent="0.2">
      <c r="B13">
        <v>2001</v>
      </c>
      <c r="C13" s="5">
        <v>1</v>
      </c>
      <c r="D13">
        <v>1</v>
      </c>
      <c r="E13" s="7">
        <v>15000</v>
      </c>
    </row>
    <row r="14" spans="2:9" x14ac:dyDescent="0.2">
      <c r="B14">
        <v>2001</v>
      </c>
      <c r="C14" s="5">
        <v>2</v>
      </c>
      <c r="D14">
        <v>2</v>
      </c>
      <c r="E14" s="7">
        <v>17500</v>
      </c>
    </row>
    <row r="15" spans="2:9" x14ac:dyDescent="0.2">
      <c r="B15">
        <v>2001</v>
      </c>
      <c r="C15" s="5">
        <v>3</v>
      </c>
      <c r="D15">
        <v>3</v>
      </c>
      <c r="E15" s="7">
        <v>18500</v>
      </c>
    </row>
    <row r="16" spans="2:9" x14ac:dyDescent="0.2">
      <c r="B16">
        <v>2001</v>
      </c>
      <c r="C16" s="5">
        <v>4</v>
      </c>
      <c r="D16">
        <v>4</v>
      </c>
      <c r="E16" s="7">
        <v>18600</v>
      </c>
    </row>
    <row r="17" spans="2:9" x14ac:dyDescent="0.2">
      <c r="B17">
        <v>2002</v>
      </c>
      <c r="C17" s="5">
        <v>1</v>
      </c>
      <c r="D17">
        <v>5</v>
      </c>
      <c r="E17" s="7">
        <v>16200</v>
      </c>
    </row>
    <row r="18" spans="2:9" x14ac:dyDescent="0.2">
      <c r="B18">
        <v>2002</v>
      </c>
      <c r="C18" s="5">
        <v>2</v>
      </c>
      <c r="D18">
        <v>6</v>
      </c>
      <c r="E18" s="7">
        <v>17800</v>
      </c>
    </row>
    <row r="19" spans="2:9" x14ac:dyDescent="0.2">
      <c r="B19">
        <v>2002</v>
      </c>
      <c r="C19" s="5">
        <v>3</v>
      </c>
      <c r="D19">
        <v>7</v>
      </c>
      <c r="E19" s="7">
        <v>18800</v>
      </c>
    </row>
    <row r="20" spans="2:9" x14ac:dyDescent="0.2">
      <c r="B20">
        <v>2002</v>
      </c>
      <c r="C20" s="5">
        <v>4</v>
      </c>
      <c r="D20">
        <v>8</v>
      </c>
      <c r="E20" s="7">
        <v>17700</v>
      </c>
    </row>
    <row r="21" spans="2:9" x14ac:dyDescent="0.2">
      <c r="B21">
        <v>2003</v>
      </c>
      <c r="C21" s="5">
        <v>1</v>
      </c>
      <c r="D21">
        <v>9</v>
      </c>
      <c r="E21" s="7">
        <v>16600</v>
      </c>
    </row>
    <row r="22" spans="2:9" x14ac:dyDescent="0.2">
      <c r="B22">
        <v>2003</v>
      </c>
      <c r="C22" s="5">
        <v>2</v>
      </c>
      <c r="D22">
        <v>10</v>
      </c>
      <c r="E22" s="7">
        <v>18100</v>
      </c>
    </row>
    <row r="23" spans="2:9" x14ac:dyDescent="0.2">
      <c r="B23">
        <v>2003</v>
      </c>
      <c r="C23" s="5">
        <v>3</v>
      </c>
      <c r="D23">
        <v>11</v>
      </c>
      <c r="E23" s="7">
        <v>19000</v>
      </c>
    </row>
    <row r="24" spans="2:9" x14ac:dyDescent="0.2">
      <c r="B24">
        <v>2003</v>
      </c>
      <c r="C24" s="5">
        <v>4</v>
      </c>
      <c r="D24">
        <v>12</v>
      </c>
      <c r="E24" s="7">
        <v>19200</v>
      </c>
    </row>
    <row r="27" spans="2:9" ht="15.75" customHeight="1" x14ac:dyDescent="0.2">
      <c r="B27" s="40" t="s">
        <v>45</v>
      </c>
      <c r="C27" s="40"/>
      <c r="D27" s="40"/>
      <c r="E27" s="40"/>
      <c r="F27" s="40"/>
      <c r="G27" s="40"/>
      <c r="H27" s="40"/>
      <c r="I27" s="40"/>
    </row>
    <row r="28" spans="2:9" x14ac:dyDescent="0.2">
      <c r="B28" s="40"/>
      <c r="C28" s="40"/>
      <c r="D28" s="40"/>
      <c r="E28" s="40"/>
      <c r="F28" s="40"/>
      <c r="G28" s="40"/>
      <c r="H28" s="40"/>
      <c r="I28" s="40"/>
    </row>
    <row r="29" spans="2:9" x14ac:dyDescent="0.2">
      <c r="B29" s="40"/>
      <c r="C29" s="40"/>
      <c r="D29" s="40"/>
      <c r="E29" s="40"/>
      <c r="F29" s="40"/>
      <c r="G29" s="40"/>
      <c r="H29" s="40"/>
      <c r="I29" s="40"/>
    </row>
    <row r="30" spans="2:9" x14ac:dyDescent="0.2">
      <c r="B30" s="40"/>
      <c r="C30" s="40"/>
      <c r="D30" s="40"/>
      <c r="E30" s="40"/>
      <c r="F30" s="40"/>
      <c r="G30" s="40"/>
      <c r="H30" s="40"/>
      <c r="I30" s="40"/>
    </row>
    <row r="31" spans="2:9" x14ac:dyDescent="0.2">
      <c r="B31" s="40"/>
      <c r="C31" s="40"/>
      <c r="D31" s="40"/>
      <c r="E31" s="40"/>
      <c r="F31" s="40"/>
      <c r="G31" s="40"/>
      <c r="H31" s="40"/>
      <c r="I31" s="40"/>
    </row>
    <row r="32" spans="2:9" x14ac:dyDescent="0.2">
      <c r="B32" s="40"/>
      <c r="C32" s="40"/>
      <c r="D32" s="40"/>
      <c r="E32" s="40"/>
      <c r="F32" s="40"/>
      <c r="G32" s="40"/>
      <c r="H32" s="40"/>
      <c r="I32" s="40"/>
    </row>
    <row r="33" spans="2:9" x14ac:dyDescent="0.2">
      <c r="B33" s="40"/>
      <c r="C33" s="40"/>
      <c r="D33" s="40"/>
      <c r="E33" s="40"/>
      <c r="F33" s="40"/>
      <c r="G33" s="40"/>
      <c r="H33" s="40"/>
      <c r="I33" s="40"/>
    </row>
    <row r="34" spans="2:9" x14ac:dyDescent="0.2">
      <c r="B34" s="40"/>
      <c r="C34" s="40"/>
      <c r="D34" s="40"/>
      <c r="E34" s="40"/>
      <c r="F34" s="40"/>
      <c r="G34" s="40"/>
      <c r="H34" s="40"/>
      <c r="I34" s="40"/>
    </row>
    <row r="35" spans="2:9" x14ac:dyDescent="0.2">
      <c r="B35" s="40"/>
      <c r="C35" s="40"/>
      <c r="D35" s="40"/>
      <c r="E35" s="40"/>
      <c r="F35" s="40"/>
      <c r="G35" s="40"/>
      <c r="H35" s="40"/>
      <c r="I35" s="40"/>
    </row>
    <row r="37" spans="2:9" x14ac:dyDescent="0.2">
      <c r="C37" t="s">
        <v>46</v>
      </c>
      <c r="D37" t="s">
        <v>47</v>
      </c>
    </row>
    <row r="38" spans="2:9" x14ac:dyDescent="0.2">
      <c r="B38" t="s">
        <v>48</v>
      </c>
      <c r="C38" s="8">
        <f>E24</f>
        <v>19200</v>
      </c>
      <c r="D38">
        <v>12</v>
      </c>
    </row>
    <row r="39" spans="2:9" x14ac:dyDescent="0.2">
      <c r="B39" t="s">
        <v>49</v>
      </c>
      <c r="C39" s="8">
        <f>E13</f>
        <v>15000</v>
      </c>
      <c r="D39">
        <v>1</v>
      </c>
    </row>
    <row r="41" spans="2:9" x14ac:dyDescent="0.2">
      <c r="B41" t="s">
        <v>50</v>
      </c>
      <c r="C41" s="9">
        <f>+(C38-C39)/(D38-D39)</f>
        <v>381.81818181818181</v>
      </c>
    </row>
    <row r="43" spans="2:9" x14ac:dyDescent="0.2">
      <c r="B43" t="s">
        <v>51</v>
      </c>
      <c r="C43" s="10">
        <f>C38-D38*C41</f>
        <v>14618.181818181818</v>
      </c>
    </row>
    <row r="45" spans="2:9" x14ac:dyDescent="0.2">
      <c r="B45">
        <v>2004</v>
      </c>
      <c r="C45" s="5">
        <v>1</v>
      </c>
      <c r="D45">
        <v>13</v>
      </c>
      <c r="E45" s="11">
        <f>$C$43+$C$41*D45</f>
        <v>19581.818181818184</v>
      </c>
    </row>
    <row r="46" spans="2:9" x14ac:dyDescent="0.2">
      <c r="B46">
        <v>2004</v>
      </c>
      <c r="C46" s="5">
        <v>2</v>
      </c>
      <c r="D46">
        <v>14</v>
      </c>
      <c r="E46" s="11">
        <f t="shared" ref="E46:E48" si="0">$C$43+$C$41*D46</f>
        <v>19963.636363636364</v>
      </c>
    </row>
    <row r="47" spans="2:9" x14ac:dyDescent="0.2">
      <c r="B47">
        <v>2004</v>
      </c>
      <c r="C47" s="5">
        <v>3</v>
      </c>
      <c r="D47">
        <v>15</v>
      </c>
      <c r="E47" s="11">
        <f t="shared" si="0"/>
        <v>20345.454545454544</v>
      </c>
    </row>
    <row r="48" spans="2:9" x14ac:dyDescent="0.2">
      <c r="B48">
        <v>2004</v>
      </c>
      <c r="C48" s="5">
        <v>4</v>
      </c>
      <c r="D48">
        <v>16</v>
      </c>
      <c r="E48" s="11">
        <f t="shared" si="0"/>
        <v>20727.272727272728</v>
      </c>
    </row>
    <row r="50" spans="2:5" x14ac:dyDescent="0.2">
      <c r="B50" t="s">
        <v>52</v>
      </c>
    </row>
    <row r="51" spans="2:5" x14ac:dyDescent="0.2">
      <c r="B51">
        <v>2004</v>
      </c>
      <c r="C51" s="5">
        <v>1</v>
      </c>
      <c r="D51">
        <v>13</v>
      </c>
      <c r="E51" s="11">
        <f>16559.09+183.22*D51</f>
        <v>18940.95</v>
      </c>
    </row>
    <row r="52" spans="2:5" x14ac:dyDescent="0.2">
      <c r="B52">
        <v>2004</v>
      </c>
      <c r="C52" s="5">
        <v>2</v>
      </c>
      <c r="D52">
        <v>14</v>
      </c>
      <c r="E52" s="11">
        <f t="shared" ref="E52:E54" si="1">16559.09+183.22*D52</f>
        <v>19124.169999999998</v>
      </c>
    </row>
    <row r="53" spans="2:5" x14ac:dyDescent="0.2">
      <c r="B53">
        <v>2004</v>
      </c>
      <c r="C53" s="5">
        <v>3</v>
      </c>
      <c r="D53">
        <v>15</v>
      </c>
      <c r="E53" s="11">
        <f t="shared" si="1"/>
        <v>19307.39</v>
      </c>
    </row>
    <row r="54" spans="2:5" x14ac:dyDescent="0.2">
      <c r="B54">
        <v>2004</v>
      </c>
      <c r="C54" s="5">
        <v>4</v>
      </c>
      <c r="D54">
        <v>16</v>
      </c>
      <c r="E54" s="11">
        <f t="shared" si="1"/>
        <v>19490.61</v>
      </c>
    </row>
    <row r="58" spans="2:5" x14ac:dyDescent="0.2">
      <c r="B58" t="s">
        <v>53</v>
      </c>
    </row>
    <row r="59" spans="2:5" ht="17" thickBot="1" x14ac:dyDescent="0.25"/>
    <row r="60" spans="2:5" x14ac:dyDescent="0.2">
      <c r="B60" s="12" t="s">
        <v>54</v>
      </c>
      <c r="C60" s="12"/>
    </row>
    <row r="61" spans="2:5" x14ac:dyDescent="0.2">
      <c r="B61" s="13" t="s">
        <v>55</v>
      </c>
      <c r="C61" s="13">
        <v>0.52328985423995078</v>
      </c>
    </row>
    <row r="62" spans="2:5" x14ac:dyDescent="0.2">
      <c r="B62" s="13" t="s">
        <v>56</v>
      </c>
      <c r="C62" s="13">
        <v>0.27383227155046891</v>
      </c>
    </row>
    <row r="63" spans="2:5" x14ac:dyDescent="0.2">
      <c r="B63" s="13" t="s">
        <v>57</v>
      </c>
      <c r="C63" s="13">
        <v>0.20121549870551578</v>
      </c>
    </row>
    <row r="64" spans="2:5" x14ac:dyDescent="0.2">
      <c r="B64" s="13" t="s">
        <v>58</v>
      </c>
      <c r="C64" s="13">
        <v>1128.2606205890677</v>
      </c>
    </row>
    <row r="65" spans="2:8" ht="17" thickBot="1" x14ac:dyDescent="0.25">
      <c r="B65" s="14" t="s">
        <v>59</v>
      </c>
      <c r="C65" s="14">
        <v>12</v>
      </c>
    </row>
    <row r="67" spans="2:8" ht="17" thickBot="1" x14ac:dyDescent="0.25">
      <c r="B67" t="s">
        <v>60</v>
      </c>
    </row>
    <row r="68" spans="2:8" x14ac:dyDescent="0.2">
      <c r="B68" s="15"/>
      <c r="C68" s="15" t="s">
        <v>61</v>
      </c>
      <c r="D68" s="15" t="s">
        <v>62</v>
      </c>
      <c r="E68" s="15" t="s">
        <v>63</v>
      </c>
      <c r="F68" s="15" t="s">
        <v>64</v>
      </c>
      <c r="G68" s="15" t="s">
        <v>65</v>
      </c>
    </row>
    <row r="69" spans="2:8" x14ac:dyDescent="0.2">
      <c r="B69" s="13" t="s">
        <v>66</v>
      </c>
      <c r="C69" s="13">
        <v>1</v>
      </c>
      <c r="D69" s="13">
        <v>4800279.7202797197</v>
      </c>
      <c r="E69" s="13">
        <v>4800279.7202797197</v>
      </c>
      <c r="F69" s="13">
        <v>3.7709231741148672</v>
      </c>
      <c r="G69" s="13">
        <v>8.0827963168379161E-2</v>
      </c>
    </row>
    <row r="70" spans="2:8" x14ac:dyDescent="0.2">
      <c r="B70" s="13" t="s">
        <v>67</v>
      </c>
      <c r="C70" s="13">
        <v>10</v>
      </c>
      <c r="D70" s="13">
        <v>12729720.27972028</v>
      </c>
      <c r="E70" s="13">
        <v>1272972.0279720281</v>
      </c>
      <c r="F70" s="13"/>
      <c r="G70" s="13"/>
    </row>
    <row r="71" spans="2:8" ht="17" thickBot="1" x14ac:dyDescent="0.25">
      <c r="B71" s="14" t="s">
        <v>68</v>
      </c>
      <c r="C71" s="14">
        <v>11</v>
      </c>
      <c r="D71" s="14">
        <v>17530000</v>
      </c>
      <c r="E71" s="14"/>
      <c r="F71" s="14"/>
      <c r="G71" s="14"/>
    </row>
    <row r="72" spans="2:8" ht="17" thickBot="1" x14ac:dyDescent="0.25"/>
    <row r="73" spans="2:8" x14ac:dyDescent="0.2">
      <c r="B73" s="15"/>
      <c r="C73" s="15" t="s">
        <v>69</v>
      </c>
      <c r="D73" s="15" t="s">
        <v>58</v>
      </c>
      <c r="E73" s="15" t="s">
        <v>70</v>
      </c>
      <c r="F73" s="15" t="s">
        <v>71</v>
      </c>
      <c r="G73" s="15" t="s">
        <v>72</v>
      </c>
      <c r="H73" s="15" t="s">
        <v>73</v>
      </c>
    </row>
    <row r="74" spans="2:8" x14ac:dyDescent="0.2">
      <c r="B74" s="13" t="s">
        <v>74</v>
      </c>
      <c r="C74" s="23">
        <v>16559.090909090908</v>
      </c>
      <c r="D74" s="13">
        <v>694.39641000787799</v>
      </c>
      <c r="E74" s="13">
        <v>23.846740378313655</v>
      </c>
      <c r="F74" s="13">
        <v>3.8203904193727402E-10</v>
      </c>
      <c r="G74" s="13">
        <v>15011.879289272565</v>
      </c>
      <c r="H74" s="13">
        <v>18106.302528909251</v>
      </c>
    </row>
    <row r="75" spans="2:8" ht="17" thickBot="1" x14ac:dyDescent="0.25">
      <c r="B75" s="14" t="s">
        <v>43</v>
      </c>
      <c r="C75" s="24">
        <v>183.21678321678326</v>
      </c>
      <c r="D75" s="14">
        <v>94.349892917324965</v>
      </c>
      <c r="E75" s="14">
        <v>1.9418864987724871</v>
      </c>
      <c r="F75" s="14">
        <v>8.0827963168379063E-2</v>
      </c>
      <c r="G75" s="14">
        <v>-27.007878873053102</v>
      </c>
      <c r="H75" s="14">
        <v>393.44144530661958</v>
      </c>
    </row>
    <row r="94" spans="2:2" x14ac:dyDescent="0.2">
      <c r="B94" t="s">
        <v>75</v>
      </c>
    </row>
    <row r="97" spans="2:6" x14ac:dyDescent="0.2">
      <c r="B97" s="4" t="s">
        <v>42</v>
      </c>
      <c r="C97" s="4" t="s">
        <v>43</v>
      </c>
      <c r="D97" s="4" t="s">
        <v>43</v>
      </c>
      <c r="E97" s="4" t="s">
        <v>76</v>
      </c>
      <c r="F97" s="4" t="s">
        <v>44</v>
      </c>
    </row>
    <row r="98" spans="2:6" x14ac:dyDescent="0.2">
      <c r="B98">
        <v>2001</v>
      </c>
      <c r="C98" s="5">
        <v>1</v>
      </c>
      <c r="D98">
        <v>1</v>
      </c>
      <c r="E98">
        <v>1</v>
      </c>
      <c r="F98" s="7">
        <v>15000</v>
      </c>
    </row>
    <row r="99" spans="2:6" x14ac:dyDescent="0.2">
      <c r="B99">
        <v>2001</v>
      </c>
      <c r="C99" s="5">
        <v>2</v>
      </c>
      <c r="D99">
        <v>2</v>
      </c>
      <c r="E99">
        <v>0</v>
      </c>
      <c r="F99" s="7">
        <v>17500</v>
      </c>
    </row>
    <row r="100" spans="2:6" x14ac:dyDescent="0.2">
      <c r="B100">
        <v>2001</v>
      </c>
      <c r="C100" s="5">
        <v>3</v>
      </c>
      <c r="D100">
        <v>3</v>
      </c>
      <c r="E100">
        <v>0</v>
      </c>
      <c r="F100" s="7">
        <v>18500</v>
      </c>
    </row>
    <row r="101" spans="2:6" x14ac:dyDescent="0.2">
      <c r="B101">
        <v>2001</v>
      </c>
      <c r="C101" s="5">
        <v>4</v>
      </c>
      <c r="D101">
        <v>4</v>
      </c>
      <c r="E101">
        <v>0</v>
      </c>
      <c r="F101" s="7">
        <v>18600</v>
      </c>
    </row>
    <row r="102" spans="2:6" x14ac:dyDescent="0.2">
      <c r="B102">
        <v>2002</v>
      </c>
      <c r="C102" s="5">
        <v>1</v>
      </c>
      <c r="D102">
        <v>5</v>
      </c>
      <c r="E102">
        <v>1</v>
      </c>
      <c r="F102" s="7">
        <v>16200</v>
      </c>
    </row>
    <row r="103" spans="2:6" x14ac:dyDescent="0.2">
      <c r="B103">
        <v>2002</v>
      </c>
      <c r="C103" s="5">
        <v>2</v>
      </c>
      <c r="D103">
        <v>6</v>
      </c>
      <c r="E103">
        <v>0</v>
      </c>
      <c r="F103" s="7">
        <v>17800</v>
      </c>
    </row>
    <row r="104" spans="2:6" x14ac:dyDescent="0.2">
      <c r="B104">
        <v>2002</v>
      </c>
      <c r="C104" s="5">
        <v>3</v>
      </c>
      <c r="D104">
        <v>7</v>
      </c>
      <c r="E104">
        <v>0</v>
      </c>
      <c r="F104" s="7">
        <v>18800</v>
      </c>
    </row>
    <row r="105" spans="2:6" x14ac:dyDescent="0.2">
      <c r="B105">
        <v>2002</v>
      </c>
      <c r="C105" s="5">
        <v>4</v>
      </c>
      <c r="D105">
        <v>8</v>
      </c>
      <c r="E105">
        <v>0</v>
      </c>
      <c r="F105" s="7">
        <v>17700</v>
      </c>
    </row>
    <row r="106" spans="2:6" x14ac:dyDescent="0.2">
      <c r="B106">
        <v>2003</v>
      </c>
      <c r="C106" s="5">
        <v>1</v>
      </c>
      <c r="D106">
        <v>9</v>
      </c>
      <c r="E106">
        <v>1</v>
      </c>
      <c r="F106" s="7">
        <v>16600</v>
      </c>
    </row>
    <row r="107" spans="2:6" x14ac:dyDescent="0.2">
      <c r="B107">
        <v>2003</v>
      </c>
      <c r="C107" s="5">
        <v>2</v>
      </c>
      <c r="D107">
        <v>10</v>
      </c>
      <c r="E107">
        <v>0</v>
      </c>
      <c r="F107" s="7">
        <v>18100</v>
      </c>
    </row>
    <row r="108" spans="2:6" x14ac:dyDescent="0.2">
      <c r="B108">
        <v>2003</v>
      </c>
      <c r="C108" s="5">
        <v>3</v>
      </c>
      <c r="D108">
        <v>11</v>
      </c>
      <c r="E108">
        <v>0</v>
      </c>
      <c r="F108" s="7">
        <v>19000</v>
      </c>
    </row>
    <row r="109" spans="2:6" x14ac:dyDescent="0.2">
      <c r="B109">
        <v>2003</v>
      </c>
      <c r="C109" s="5">
        <v>4</v>
      </c>
      <c r="D109">
        <v>12</v>
      </c>
      <c r="E109">
        <v>0</v>
      </c>
      <c r="F109" s="7">
        <v>19200</v>
      </c>
    </row>
    <row r="112" spans="2:6" x14ac:dyDescent="0.2">
      <c r="B112" t="s">
        <v>53</v>
      </c>
    </row>
    <row r="113" spans="2:8" ht="17" thickBot="1" x14ac:dyDescent="0.25"/>
    <row r="114" spans="2:8" x14ac:dyDescent="0.2">
      <c r="B114" s="12" t="s">
        <v>54</v>
      </c>
      <c r="C114" s="12"/>
    </row>
    <row r="115" spans="2:8" x14ac:dyDescent="0.2">
      <c r="B115" s="13" t="s">
        <v>55</v>
      </c>
      <c r="C115" s="13">
        <v>0.92342437334150473</v>
      </c>
    </row>
    <row r="116" spans="2:8" x14ac:dyDescent="0.2">
      <c r="B116" s="13" t="s">
        <v>56</v>
      </c>
      <c r="C116" s="13">
        <v>0.8527125732811508</v>
      </c>
    </row>
    <row r="117" spans="2:8" x14ac:dyDescent="0.2">
      <c r="B117" s="13" t="s">
        <v>57</v>
      </c>
      <c r="C117" s="13">
        <v>0.81998203401029535</v>
      </c>
    </row>
    <row r="118" spans="2:8" x14ac:dyDescent="0.2">
      <c r="B118" s="13" t="s">
        <v>58</v>
      </c>
      <c r="C118" s="13">
        <v>535.61476520821145</v>
      </c>
    </row>
    <row r="119" spans="2:8" ht="17" thickBot="1" x14ac:dyDescent="0.25">
      <c r="B119" s="14" t="s">
        <v>59</v>
      </c>
      <c r="C119" s="14">
        <v>12</v>
      </c>
    </row>
    <row r="121" spans="2:8" ht="17" thickBot="1" x14ac:dyDescent="0.25">
      <c r="B121" t="s">
        <v>60</v>
      </c>
    </row>
    <row r="122" spans="2:8" x14ac:dyDescent="0.2">
      <c r="B122" s="15"/>
      <c r="C122" s="15" t="s">
        <v>61</v>
      </c>
      <c r="D122" s="15" t="s">
        <v>62</v>
      </c>
      <c r="E122" s="15" t="s">
        <v>63</v>
      </c>
      <c r="F122" s="15" t="s">
        <v>64</v>
      </c>
      <c r="G122" s="15" t="s">
        <v>65</v>
      </c>
    </row>
    <row r="123" spans="2:8" x14ac:dyDescent="0.2">
      <c r="B123" s="13" t="s">
        <v>66</v>
      </c>
      <c r="C123" s="13">
        <v>2</v>
      </c>
      <c r="D123" s="13">
        <v>14948051.409618573</v>
      </c>
      <c r="E123" s="13">
        <v>7474025.7048092866</v>
      </c>
      <c r="F123" s="13">
        <v>26.052506077724207</v>
      </c>
      <c r="G123" s="13">
        <v>1.806115566598084E-4</v>
      </c>
    </row>
    <row r="124" spans="2:8" x14ac:dyDescent="0.2">
      <c r="B124" s="13" t="s">
        <v>67</v>
      </c>
      <c r="C124" s="13">
        <v>9</v>
      </c>
      <c r="D124" s="13">
        <v>2581948.5903814272</v>
      </c>
      <c r="E124" s="13">
        <v>286883.17670904746</v>
      </c>
      <c r="F124" s="13"/>
      <c r="G124" s="13"/>
    </row>
    <row r="125" spans="2:8" ht="17" thickBot="1" x14ac:dyDescent="0.25">
      <c r="B125" s="14" t="s">
        <v>68</v>
      </c>
      <c r="C125" s="14">
        <v>11</v>
      </c>
      <c r="D125" s="14">
        <v>17530000</v>
      </c>
      <c r="E125" s="14"/>
      <c r="F125" s="14"/>
      <c r="G125" s="14"/>
    </row>
    <row r="126" spans="2:8" ht="17" thickBot="1" x14ac:dyDescent="0.25"/>
    <row r="127" spans="2:8" x14ac:dyDescent="0.2">
      <c r="B127" s="15"/>
      <c r="C127" s="15" t="s">
        <v>69</v>
      </c>
      <c r="D127" s="15" t="s">
        <v>58</v>
      </c>
      <c r="E127" s="15" t="s">
        <v>70</v>
      </c>
      <c r="F127" s="15" t="s">
        <v>71</v>
      </c>
      <c r="G127" s="15" t="s">
        <v>72</v>
      </c>
      <c r="H127" s="15" t="s">
        <v>73</v>
      </c>
    </row>
    <row r="128" spans="2:8" x14ac:dyDescent="0.2">
      <c r="B128" s="13" t="s">
        <v>74</v>
      </c>
      <c r="C128" s="13">
        <v>17556.301824212271</v>
      </c>
      <c r="D128" s="13">
        <v>369.83908764847359</v>
      </c>
      <c r="E128" s="13">
        <v>47.470109056994183</v>
      </c>
      <c r="F128" s="13">
        <v>4.0926708901506008E-12</v>
      </c>
      <c r="G128" s="13">
        <v>16719.667683005522</v>
      </c>
      <c r="H128" s="13">
        <v>18392.935965419019</v>
      </c>
    </row>
    <row r="129" spans="2:8" x14ac:dyDescent="0.2">
      <c r="B129" s="13" t="s">
        <v>43</v>
      </c>
      <c r="C129" s="13">
        <v>114.17910447761197</v>
      </c>
      <c r="D129" s="13">
        <v>46.27006839385475</v>
      </c>
      <c r="E129" s="13">
        <v>2.4676666458694148</v>
      </c>
      <c r="F129" s="13">
        <v>3.5706700659453465E-2</v>
      </c>
      <c r="G129" s="13">
        <v>9.5089378372906026</v>
      </c>
      <c r="H129" s="13">
        <v>218.84927111793334</v>
      </c>
    </row>
    <row r="130" spans="2:8" ht="17" thickBot="1" x14ac:dyDescent="0.25">
      <c r="B130" s="14" t="s">
        <v>76</v>
      </c>
      <c r="C130" s="14">
        <v>-2193.8640132669984</v>
      </c>
      <c r="D130" s="14">
        <v>368.87302830323335</v>
      </c>
      <c r="E130" s="14">
        <v>-5.9474774378557296</v>
      </c>
      <c r="F130" s="14">
        <v>2.1601131403907562E-4</v>
      </c>
      <c r="G130" s="14">
        <v>-3028.3127764062228</v>
      </c>
      <c r="H130" s="14">
        <v>-1359.415250127774</v>
      </c>
    </row>
  </sheetData>
  <mergeCells count="2">
    <mergeCell ref="B3:I9"/>
    <mergeCell ref="B27:I35"/>
  </mergeCells>
  <pageMargins left="0.511811024" right="0.511811024" top="0.78740157499999996" bottom="0.78740157499999996" header="0.31496062000000002" footer="0.31496062000000002"/>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58"/>
  <sheetViews>
    <sheetView zoomScale="130" zoomScaleNormal="130" workbookViewId="0">
      <selection activeCell="Q35" sqref="Q35"/>
    </sheetView>
  </sheetViews>
  <sheetFormatPr baseColWidth="10" defaultColWidth="8.83203125" defaultRowHeight="16" x14ac:dyDescent="0.2"/>
  <cols>
    <col min="2" max="7" width="12.83203125" customWidth="1"/>
    <col min="17" max="17" width="24.5" bestFit="1" customWidth="1"/>
    <col min="18" max="18" width="12.6640625" bestFit="1" customWidth="1"/>
    <col min="19" max="19" width="12.1640625" bestFit="1" customWidth="1"/>
    <col min="20" max="20" width="12.6640625" bestFit="1" customWidth="1"/>
    <col min="21" max="21" width="12.1640625" bestFit="1" customWidth="1"/>
    <col min="22" max="22" width="15.83203125" bestFit="1" customWidth="1"/>
    <col min="23" max="23" width="12.5" bestFit="1" customWidth="1"/>
    <col min="24" max="24" width="13.33203125" bestFit="1" customWidth="1"/>
    <col min="25" max="25" width="14.1640625" bestFit="1" customWidth="1"/>
  </cols>
  <sheetData>
    <row r="2" spans="2:18" ht="16" customHeight="1" x14ac:dyDescent="0.2">
      <c r="B2" s="40" t="s">
        <v>118</v>
      </c>
      <c r="C2" s="40"/>
      <c r="D2" s="40"/>
      <c r="E2" s="40"/>
      <c r="F2" s="40"/>
      <c r="G2" s="40"/>
      <c r="H2" s="40"/>
      <c r="I2" s="40"/>
      <c r="J2" s="40"/>
      <c r="K2" s="40"/>
      <c r="L2" s="40"/>
      <c r="M2" s="40"/>
      <c r="N2" s="40"/>
    </row>
    <row r="3" spans="2:18" x14ac:dyDescent="0.2">
      <c r="B3" s="40"/>
      <c r="C3" s="40"/>
      <c r="D3" s="40"/>
      <c r="E3" s="40"/>
      <c r="F3" s="40"/>
      <c r="G3" s="40"/>
      <c r="H3" s="40"/>
      <c r="I3" s="40"/>
      <c r="J3" s="40"/>
      <c r="K3" s="40"/>
      <c r="L3" s="40"/>
      <c r="M3" s="40"/>
      <c r="N3" s="40"/>
    </row>
    <row r="4" spans="2:18" x14ac:dyDescent="0.2">
      <c r="B4" s="40"/>
      <c r="C4" s="40"/>
      <c r="D4" s="40"/>
      <c r="E4" s="40"/>
      <c r="F4" s="40"/>
      <c r="G4" s="40"/>
      <c r="H4" s="40"/>
      <c r="I4" s="40"/>
      <c r="J4" s="40"/>
      <c r="K4" s="40"/>
      <c r="L4" s="40"/>
      <c r="M4" s="40"/>
      <c r="N4" s="40"/>
    </row>
    <row r="5" spans="2:18" x14ac:dyDescent="0.2">
      <c r="B5" s="40"/>
      <c r="C5" s="40"/>
      <c r="D5" s="40"/>
      <c r="E5" s="40"/>
      <c r="F5" s="40"/>
      <c r="G5" s="40"/>
      <c r="H5" s="40"/>
      <c r="I5" s="40"/>
      <c r="J5" s="40"/>
      <c r="K5" s="40"/>
      <c r="L5" s="40"/>
      <c r="M5" s="40"/>
      <c r="N5" s="40"/>
    </row>
    <row r="6" spans="2:18" x14ac:dyDescent="0.2">
      <c r="B6" s="40"/>
      <c r="C6" s="40"/>
      <c r="D6" s="40"/>
      <c r="E6" s="40"/>
      <c r="F6" s="40"/>
      <c r="G6" s="40"/>
      <c r="H6" s="40"/>
      <c r="I6" s="40"/>
      <c r="J6" s="40"/>
      <c r="K6" s="40"/>
      <c r="L6" s="40"/>
      <c r="M6" s="40"/>
      <c r="N6" s="40"/>
    </row>
    <row r="7" spans="2:18" x14ac:dyDescent="0.2">
      <c r="B7" s="40"/>
      <c r="C7" s="40"/>
      <c r="D7" s="40"/>
      <c r="E7" s="40"/>
      <c r="F7" s="40"/>
      <c r="G7" s="40"/>
      <c r="H7" s="40"/>
      <c r="I7" s="40"/>
      <c r="J7" s="40"/>
      <c r="K7" s="40"/>
      <c r="L7" s="40"/>
      <c r="M7" s="40"/>
      <c r="N7" s="40"/>
    </row>
    <row r="8" spans="2:18" x14ac:dyDescent="0.2">
      <c r="B8" s="40"/>
      <c r="C8" s="40"/>
      <c r="D8" s="40"/>
      <c r="E8" s="40"/>
      <c r="F8" s="40"/>
      <c r="G8" s="40"/>
      <c r="H8" s="40"/>
      <c r="I8" s="40"/>
      <c r="J8" s="40"/>
      <c r="K8" s="40"/>
      <c r="L8" s="40"/>
      <c r="M8" s="40"/>
      <c r="N8" s="40"/>
    </row>
    <row r="9" spans="2:18" x14ac:dyDescent="0.2">
      <c r="B9" s="40"/>
      <c r="C9" s="40"/>
      <c r="D9" s="40"/>
      <c r="E9" s="40"/>
      <c r="F9" s="40"/>
      <c r="G9" s="40"/>
      <c r="H9" s="40"/>
      <c r="I9" s="40"/>
      <c r="J9" s="40"/>
      <c r="K9" s="40"/>
      <c r="L9" s="40"/>
      <c r="M9" s="40"/>
      <c r="N9" s="40"/>
    </row>
    <row r="10" spans="2:18" x14ac:dyDescent="0.2">
      <c r="B10" s="40"/>
      <c r="C10" s="40"/>
      <c r="D10" s="40"/>
      <c r="E10" s="40"/>
      <c r="F10" s="40"/>
      <c r="G10" s="40"/>
      <c r="H10" s="40"/>
      <c r="I10" s="40"/>
      <c r="J10" s="40"/>
      <c r="K10" s="40"/>
      <c r="L10" s="40"/>
      <c r="M10" s="40"/>
      <c r="N10" s="40"/>
      <c r="Q10" t="s">
        <v>96</v>
      </c>
    </row>
    <row r="11" spans="2:18" ht="17" thickBot="1" x14ac:dyDescent="0.25">
      <c r="B11" s="40"/>
      <c r="C11" s="40"/>
      <c r="D11" s="40"/>
      <c r="E11" s="40"/>
      <c r="F11" s="40"/>
      <c r="G11" s="40"/>
      <c r="H11" s="40"/>
      <c r="I11" s="40"/>
      <c r="J11" s="40"/>
      <c r="K11" s="40"/>
      <c r="L11" s="40"/>
      <c r="M11" s="40"/>
      <c r="N11" s="40"/>
    </row>
    <row r="12" spans="2:18" x14ac:dyDescent="0.2">
      <c r="B12" s="40"/>
      <c r="C12" s="40"/>
      <c r="D12" s="40"/>
      <c r="E12" s="40"/>
      <c r="F12" s="40"/>
      <c r="G12" s="40"/>
      <c r="H12" s="40"/>
      <c r="I12" s="40"/>
      <c r="J12" s="40"/>
      <c r="K12" s="40"/>
      <c r="L12" s="40"/>
      <c r="M12" s="40"/>
      <c r="N12" s="40"/>
      <c r="Q12" s="12" t="s">
        <v>54</v>
      </c>
      <c r="R12" s="12"/>
    </row>
    <row r="13" spans="2:18" x14ac:dyDescent="0.2">
      <c r="B13" s="40"/>
      <c r="C13" s="40"/>
      <c r="D13" s="40"/>
      <c r="E13" s="40"/>
      <c r="F13" s="40"/>
      <c r="G13" s="40"/>
      <c r="H13" s="40"/>
      <c r="I13" s="40"/>
      <c r="J13" s="40"/>
      <c r="K13" s="40"/>
      <c r="L13" s="40"/>
      <c r="M13" s="40"/>
      <c r="N13" s="40"/>
      <c r="Q13" s="13" t="s">
        <v>55</v>
      </c>
      <c r="R13" s="13">
        <v>0.97305677152027625</v>
      </c>
    </row>
    <row r="14" spans="2:18" x14ac:dyDescent="0.2">
      <c r="B14" s="40"/>
      <c r="C14" s="40"/>
      <c r="D14" s="40"/>
      <c r="E14" s="40"/>
      <c r="F14" s="40"/>
      <c r="G14" s="40"/>
      <c r="H14" s="40"/>
      <c r="I14" s="40"/>
      <c r="J14" s="40"/>
      <c r="K14" s="40"/>
      <c r="L14" s="40"/>
      <c r="M14" s="40"/>
      <c r="N14" s="40"/>
      <c r="Q14" s="13" t="s">
        <v>97</v>
      </c>
      <c r="R14" s="13">
        <v>0.94683948060146306</v>
      </c>
    </row>
    <row r="15" spans="2:18" x14ac:dyDescent="0.2">
      <c r="B15" s="40"/>
      <c r="C15" s="40"/>
      <c r="D15" s="40"/>
      <c r="E15" s="40"/>
      <c r="F15" s="40"/>
      <c r="G15" s="40"/>
      <c r="H15" s="40"/>
      <c r="I15" s="40"/>
      <c r="J15" s="40"/>
      <c r="K15" s="40"/>
      <c r="L15" s="40"/>
      <c r="M15" s="40"/>
      <c r="N15" s="40"/>
      <c r="Q15" s="13" t="s">
        <v>98</v>
      </c>
      <c r="R15" s="13">
        <v>0.92557527284204821</v>
      </c>
    </row>
    <row r="16" spans="2:18" x14ac:dyDescent="0.2">
      <c r="B16" s="40"/>
      <c r="C16" s="40"/>
      <c r="D16" s="40"/>
      <c r="E16" s="40"/>
      <c r="F16" s="40"/>
      <c r="G16" s="40"/>
      <c r="H16" s="40"/>
      <c r="I16" s="40"/>
      <c r="J16" s="40"/>
      <c r="K16" s="40"/>
      <c r="L16" s="40"/>
      <c r="M16" s="40"/>
      <c r="N16" s="40"/>
      <c r="Q16" s="13" t="s">
        <v>99</v>
      </c>
      <c r="R16" s="13">
        <v>370.51885568966617</v>
      </c>
    </row>
    <row r="17" spans="2:25" ht="17" thickBot="1" x14ac:dyDescent="0.25">
      <c r="B17" s="40"/>
      <c r="C17" s="40"/>
      <c r="D17" s="40"/>
      <c r="E17" s="40"/>
      <c r="F17" s="40"/>
      <c r="G17" s="40"/>
      <c r="H17" s="40"/>
      <c r="I17" s="40"/>
      <c r="J17" s="40"/>
      <c r="K17" s="40"/>
      <c r="L17" s="40"/>
      <c r="M17" s="40"/>
      <c r="N17" s="40"/>
      <c r="Q17" s="14" t="s">
        <v>59</v>
      </c>
      <c r="R17" s="14">
        <v>15</v>
      </c>
    </row>
    <row r="18" spans="2:25" x14ac:dyDescent="0.2">
      <c r="B18" s="3"/>
      <c r="C18" s="3"/>
      <c r="D18" s="3"/>
      <c r="E18" s="3"/>
      <c r="F18" s="3"/>
      <c r="G18" s="3"/>
      <c r="H18" s="3"/>
      <c r="I18" s="3"/>
      <c r="J18" s="3"/>
      <c r="K18" s="3"/>
      <c r="L18" s="3"/>
      <c r="M18" s="3"/>
      <c r="N18" s="3"/>
    </row>
    <row r="19" spans="2:25" ht="17" thickBot="1" x14ac:dyDescent="0.25">
      <c r="Q19" t="s">
        <v>60</v>
      </c>
    </row>
    <row r="20" spans="2:25" x14ac:dyDescent="0.2">
      <c r="B20" s="28" t="s">
        <v>119</v>
      </c>
      <c r="C20" s="28" t="s">
        <v>120</v>
      </c>
      <c r="D20" s="28" t="s">
        <v>121</v>
      </c>
      <c r="E20" s="28" t="s">
        <v>122</v>
      </c>
      <c r="F20" s="28" t="s">
        <v>123</v>
      </c>
      <c r="G20" s="28" t="s">
        <v>124</v>
      </c>
      <c r="Q20" s="15"/>
      <c r="R20" s="15" t="s">
        <v>61</v>
      </c>
      <c r="S20" s="15" t="s">
        <v>62</v>
      </c>
      <c r="T20" s="15" t="s">
        <v>63</v>
      </c>
      <c r="U20" s="15" t="s">
        <v>64</v>
      </c>
      <c r="V20" s="15" t="s">
        <v>102</v>
      </c>
    </row>
    <row r="21" spans="2:25" x14ac:dyDescent="0.2">
      <c r="B21" s="29">
        <v>1</v>
      </c>
      <c r="C21" s="30">
        <v>1512</v>
      </c>
      <c r="D21" s="30">
        <v>2400</v>
      </c>
      <c r="E21" s="29">
        <v>1</v>
      </c>
      <c r="F21" s="29">
        <v>8</v>
      </c>
      <c r="G21" s="31">
        <v>312389</v>
      </c>
      <c r="Q21" s="13" t="s">
        <v>66</v>
      </c>
      <c r="R21" s="13">
        <v>4</v>
      </c>
      <c r="S21" s="13">
        <v>24451627.509117533</v>
      </c>
      <c r="T21" s="13">
        <v>6112906.8772793831</v>
      </c>
      <c r="U21" s="13">
        <v>44.527381001638659</v>
      </c>
      <c r="V21" s="13">
        <v>2.4345501059465624E-6</v>
      </c>
    </row>
    <row r="22" spans="2:25" x14ac:dyDescent="0.2">
      <c r="B22" s="29">
        <v>2</v>
      </c>
      <c r="C22" s="30">
        <v>3005</v>
      </c>
      <c r="D22" s="30">
        <v>3900</v>
      </c>
      <c r="E22" s="29">
        <v>2</v>
      </c>
      <c r="F22" s="29">
        <v>10</v>
      </c>
      <c r="G22" s="31">
        <v>346235</v>
      </c>
      <c r="Q22" s="13" t="s">
        <v>100</v>
      </c>
      <c r="R22" s="13">
        <v>10</v>
      </c>
      <c r="S22" s="13">
        <v>1372842.2242157967</v>
      </c>
      <c r="T22" s="13">
        <v>137284.22242157967</v>
      </c>
      <c r="U22" s="13"/>
      <c r="V22" s="13"/>
    </row>
    <row r="23" spans="2:25" ht="17" thickBot="1" x14ac:dyDescent="0.25">
      <c r="B23" s="29">
        <v>3</v>
      </c>
      <c r="C23" s="30">
        <v>1686</v>
      </c>
      <c r="D23" s="30">
        <v>3200</v>
      </c>
      <c r="E23" s="29">
        <v>1</v>
      </c>
      <c r="F23" s="29">
        <v>12</v>
      </c>
      <c r="G23" s="31">
        <v>376465</v>
      </c>
      <c r="Q23" s="14" t="s">
        <v>68</v>
      </c>
      <c r="R23" s="14">
        <v>14</v>
      </c>
      <c r="S23" s="14">
        <v>25824469.733333331</v>
      </c>
      <c r="T23" s="14"/>
      <c r="U23" s="14"/>
      <c r="V23" s="14"/>
    </row>
    <row r="24" spans="2:25" ht="17" thickBot="1" x14ac:dyDescent="0.25">
      <c r="B24" s="29">
        <v>4</v>
      </c>
      <c r="C24" s="30">
        <v>1908</v>
      </c>
      <c r="D24" s="30">
        <v>3400</v>
      </c>
      <c r="E24" s="29">
        <v>1</v>
      </c>
      <c r="F24" s="29">
        <v>12</v>
      </c>
      <c r="G24" s="31">
        <v>345723</v>
      </c>
    </row>
    <row r="25" spans="2:25" x14ac:dyDescent="0.2">
      <c r="B25" s="29">
        <v>5</v>
      </c>
      <c r="C25" s="30">
        <v>2384</v>
      </c>
      <c r="D25" s="30">
        <v>3750</v>
      </c>
      <c r="E25" s="29">
        <v>2</v>
      </c>
      <c r="F25" s="29">
        <v>9</v>
      </c>
      <c r="G25" s="31">
        <v>453983</v>
      </c>
      <c r="Q25" s="15"/>
      <c r="R25" s="15" t="s">
        <v>69</v>
      </c>
      <c r="S25" s="15" t="s">
        <v>99</v>
      </c>
      <c r="T25" s="15" t="s">
        <v>70</v>
      </c>
      <c r="U25" s="15" t="s">
        <v>103</v>
      </c>
      <c r="V25" s="15" t="s">
        <v>104</v>
      </c>
      <c r="W25" s="15" t="s">
        <v>105</v>
      </c>
      <c r="X25" s="15" t="s">
        <v>106</v>
      </c>
      <c r="Y25" s="15" t="s">
        <v>107</v>
      </c>
    </row>
    <row r="26" spans="2:25" x14ac:dyDescent="0.2">
      <c r="B26" s="29">
        <v>6</v>
      </c>
      <c r="C26" s="30">
        <v>4806</v>
      </c>
      <c r="D26" s="30">
        <v>4800</v>
      </c>
      <c r="E26" s="29">
        <v>3</v>
      </c>
      <c r="F26" s="29">
        <v>10</v>
      </c>
      <c r="G26" s="31">
        <v>502984</v>
      </c>
      <c r="Q26" s="13" t="s">
        <v>101</v>
      </c>
      <c r="R26" s="13">
        <v>-201.78442831139586</v>
      </c>
      <c r="S26" s="13">
        <v>393.71158296831277</v>
      </c>
      <c r="T26" s="13">
        <v>-0.51251839427755963</v>
      </c>
      <c r="U26" s="13">
        <v>0.61941745641305912</v>
      </c>
      <c r="V26" s="13">
        <v>-1079.028502800111</v>
      </c>
      <c r="W26" s="13">
        <v>675.45964617731943</v>
      </c>
      <c r="X26" s="13">
        <v>-1079.028502800111</v>
      </c>
      <c r="Y26" s="13">
        <v>675.45964617731943</v>
      </c>
    </row>
    <row r="27" spans="2:25" x14ac:dyDescent="0.2">
      <c r="B27" s="29">
        <v>7</v>
      </c>
      <c r="C27" s="30">
        <v>2253</v>
      </c>
      <c r="D27" s="30">
        <v>3500</v>
      </c>
      <c r="E27" s="29">
        <v>1</v>
      </c>
      <c r="F27" s="29">
        <v>8</v>
      </c>
      <c r="G27" s="31">
        <v>325436</v>
      </c>
      <c r="Q27" s="13" t="s">
        <v>121</v>
      </c>
      <c r="R27" s="13">
        <v>0.62591524815039512</v>
      </c>
      <c r="S27" s="13">
        <v>0.21810072935699917</v>
      </c>
      <c r="T27" s="13">
        <v>2.8698448189316363</v>
      </c>
      <c r="U27" s="13">
        <v>1.6673172967345593E-2</v>
      </c>
      <c r="V27" s="13">
        <v>0.13995653942352188</v>
      </c>
      <c r="W27" s="13">
        <v>1.1118739568772684</v>
      </c>
      <c r="X27" s="13">
        <v>0.13995653942352188</v>
      </c>
      <c r="Y27" s="13">
        <v>1.1118739568772684</v>
      </c>
    </row>
    <row r="28" spans="2:25" x14ac:dyDescent="0.2">
      <c r="B28" s="29">
        <v>8</v>
      </c>
      <c r="C28" s="30">
        <v>1443</v>
      </c>
      <c r="D28" s="30">
        <v>3000</v>
      </c>
      <c r="E28" s="29">
        <v>1</v>
      </c>
      <c r="F28" s="29">
        <v>10</v>
      </c>
      <c r="G28" s="31">
        <v>253647</v>
      </c>
      <c r="Q28" s="13" t="s">
        <v>123</v>
      </c>
      <c r="R28" s="13">
        <v>-73.772071085418148</v>
      </c>
      <c r="S28" s="13">
        <v>38.889836663455704</v>
      </c>
      <c r="T28" s="13">
        <v>-1.8969498824031021</v>
      </c>
      <c r="U28" s="13">
        <v>8.7059189209783366E-2</v>
      </c>
      <c r="V28" s="13">
        <v>-160.42402710266407</v>
      </c>
      <c r="W28" s="13">
        <v>12.87988493182776</v>
      </c>
      <c r="X28" s="13">
        <v>-160.42402710266407</v>
      </c>
      <c r="Y28" s="13">
        <v>12.87988493182776</v>
      </c>
    </row>
    <row r="29" spans="2:25" x14ac:dyDescent="0.2">
      <c r="B29" s="29">
        <v>9</v>
      </c>
      <c r="C29" s="30">
        <v>3755</v>
      </c>
      <c r="D29" s="30">
        <v>5550</v>
      </c>
      <c r="E29" s="29">
        <v>2</v>
      </c>
      <c r="F29" s="29">
        <v>15</v>
      </c>
      <c r="G29" s="31">
        <v>562534</v>
      </c>
      <c r="Q29" s="13" t="s">
        <v>122</v>
      </c>
      <c r="R29" s="13">
        <v>879.37668028492817</v>
      </c>
      <c r="S29" s="13">
        <v>242.00275977903024</v>
      </c>
      <c r="T29" s="13">
        <v>3.6337464956510259</v>
      </c>
      <c r="U29" s="13">
        <v>4.5840246391364746E-3</v>
      </c>
      <c r="V29" s="13">
        <v>340.16092893336963</v>
      </c>
      <c r="W29" s="13">
        <v>1418.5924316364867</v>
      </c>
      <c r="X29" s="13">
        <v>340.16092893336963</v>
      </c>
      <c r="Y29" s="13">
        <v>1418.5924316364867</v>
      </c>
    </row>
    <row r="30" spans="2:25" ht="17" thickBot="1" x14ac:dyDescent="0.25">
      <c r="B30" s="29">
        <v>10</v>
      </c>
      <c r="C30" s="30">
        <v>1023</v>
      </c>
      <c r="D30" s="30">
        <v>2250</v>
      </c>
      <c r="E30" s="29">
        <v>1</v>
      </c>
      <c r="F30" s="29">
        <v>15</v>
      </c>
      <c r="G30" s="31">
        <v>287364</v>
      </c>
      <c r="Q30" s="14" t="s">
        <v>124</v>
      </c>
      <c r="R30" s="14">
        <v>-7.4804408055076702E-4</v>
      </c>
      <c r="S30" s="14">
        <v>2.2350394173966757E-3</v>
      </c>
      <c r="T30" s="14">
        <v>-0.33468943533088652</v>
      </c>
      <c r="U30" s="14">
        <v>0.74477346903829611</v>
      </c>
      <c r="V30" s="14">
        <v>-5.7280222421730673E-3</v>
      </c>
      <c r="W30" s="14">
        <v>4.2319340810715329E-3</v>
      </c>
      <c r="X30" s="14">
        <v>-5.7280222421730673E-3</v>
      </c>
      <c r="Y30" s="14">
        <v>4.2319340810715329E-3</v>
      </c>
    </row>
    <row r="31" spans="2:25" x14ac:dyDescent="0.2">
      <c r="B31" s="29">
        <v>11</v>
      </c>
      <c r="C31" s="30">
        <v>1552</v>
      </c>
      <c r="D31" s="30">
        <v>2500</v>
      </c>
      <c r="E31" s="29">
        <v>1</v>
      </c>
      <c r="F31" s="29">
        <v>9</v>
      </c>
      <c r="G31" s="31">
        <v>198374</v>
      </c>
    </row>
    <row r="32" spans="2:25" x14ac:dyDescent="0.2">
      <c r="B32" s="29">
        <v>12</v>
      </c>
      <c r="C32" s="30">
        <v>2119</v>
      </c>
      <c r="D32" s="30">
        <v>3500</v>
      </c>
      <c r="E32" s="29">
        <v>2</v>
      </c>
      <c r="F32" s="29">
        <v>16</v>
      </c>
      <c r="G32" s="31">
        <v>333984</v>
      </c>
    </row>
    <row r="33" spans="2:18" x14ac:dyDescent="0.2">
      <c r="B33" s="29">
        <v>13</v>
      </c>
      <c r="C33" s="30">
        <v>5506</v>
      </c>
      <c r="D33" s="30">
        <v>7500</v>
      </c>
      <c r="E33" s="29">
        <v>3</v>
      </c>
      <c r="F33" s="29">
        <v>15</v>
      </c>
      <c r="G33" s="31">
        <v>673345</v>
      </c>
      <c r="Q33" t="s">
        <v>125</v>
      </c>
    </row>
    <row r="34" spans="2:18" x14ac:dyDescent="0.2">
      <c r="B34" s="29">
        <v>14</v>
      </c>
      <c r="C34" s="30">
        <v>3034</v>
      </c>
      <c r="D34" s="30">
        <v>5700</v>
      </c>
      <c r="E34" s="29">
        <v>2</v>
      </c>
      <c r="F34" s="29">
        <v>16</v>
      </c>
      <c r="G34" s="31">
        <v>588947</v>
      </c>
      <c r="Q34" t="s">
        <v>126</v>
      </c>
    </row>
    <row r="35" spans="2:18" x14ac:dyDescent="0.2">
      <c r="B35" s="32">
        <v>15</v>
      </c>
      <c r="C35" s="32">
        <v>772</v>
      </c>
      <c r="D35" s="33">
        <v>2200</v>
      </c>
      <c r="E35" s="32">
        <v>1</v>
      </c>
      <c r="F35" s="32">
        <v>8</v>
      </c>
      <c r="G35" s="34">
        <v>225364</v>
      </c>
      <c r="Q35" t="s">
        <v>127</v>
      </c>
    </row>
    <row r="36" spans="2:18" x14ac:dyDescent="0.2">
      <c r="B36" s="35" t="s">
        <v>128</v>
      </c>
      <c r="C36" s="28">
        <v>36758</v>
      </c>
      <c r="D36" s="28">
        <v>57150</v>
      </c>
      <c r="E36" s="35">
        <v>173</v>
      </c>
      <c r="F36" s="36"/>
      <c r="G36" s="37">
        <v>5786774</v>
      </c>
    </row>
    <row r="37" spans="2:18" x14ac:dyDescent="0.2">
      <c r="Q37" t="s">
        <v>129</v>
      </c>
    </row>
    <row r="40" spans="2:18" x14ac:dyDescent="0.2">
      <c r="B40" s="40" t="s">
        <v>130</v>
      </c>
      <c r="C40" s="40"/>
      <c r="D40" s="40"/>
      <c r="E40" s="40"/>
      <c r="F40" s="40"/>
      <c r="G40" s="40"/>
      <c r="H40" s="40"/>
      <c r="I40" s="40"/>
      <c r="J40" s="40"/>
      <c r="K40" s="40"/>
      <c r="L40" s="40"/>
      <c r="M40" s="40"/>
      <c r="N40" s="40"/>
      <c r="Q40" t="s">
        <v>96</v>
      </c>
    </row>
    <row r="41" spans="2:18" ht="17" thickBot="1" x14ac:dyDescent="0.25">
      <c r="B41" s="40"/>
      <c r="C41" s="40"/>
      <c r="D41" s="40"/>
      <c r="E41" s="40"/>
      <c r="F41" s="40"/>
      <c r="G41" s="40"/>
      <c r="H41" s="40"/>
      <c r="I41" s="40"/>
      <c r="J41" s="40"/>
      <c r="K41" s="40"/>
      <c r="L41" s="40"/>
      <c r="M41" s="40"/>
      <c r="N41" s="40"/>
    </row>
    <row r="42" spans="2:18" x14ac:dyDescent="0.2">
      <c r="B42" s="40"/>
      <c r="C42" s="40"/>
      <c r="D42" s="40"/>
      <c r="E42" s="40"/>
      <c r="F42" s="40"/>
      <c r="G42" s="40"/>
      <c r="H42" s="40"/>
      <c r="I42" s="40"/>
      <c r="J42" s="40"/>
      <c r="K42" s="40"/>
      <c r="L42" s="40"/>
      <c r="M42" s="40"/>
      <c r="N42" s="40"/>
      <c r="Q42" s="12" t="s">
        <v>54</v>
      </c>
      <c r="R42" s="12"/>
    </row>
    <row r="43" spans="2:18" x14ac:dyDescent="0.2">
      <c r="B43" s="40"/>
      <c r="C43" s="40"/>
      <c r="D43" s="40"/>
      <c r="E43" s="40"/>
      <c r="F43" s="40"/>
      <c r="G43" s="40"/>
      <c r="H43" s="40"/>
      <c r="I43" s="40"/>
      <c r="J43" s="40"/>
      <c r="K43" s="40"/>
      <c r="L43" s="40"/>
      <c r="M43" s="40"/>
      <c r="N43" s="40"/>
      <c r="Q43" s="13" t="s">
        <v>55</v>
      </c>
      <c r="R43" s="13">
        <v>0.96194073059659302</v>
      </c>
    </row>
    <row r="44" spans="2:18" x14ac:dyDescent="0.2">
      <c r="B44" s="40"/>
      <c r="C44" s="40"/>
      <c r="D44" s="40"/>
      <c r="E44" s="40"/>
      <c r="F44" s="40"/>
      <c r="G44" s="40"/>
      <c r="H44" s="40"/>
      <c r="I44" s="40"/>
      <c r="J44" s="40"/>
      <c r="K44" s="40"/>
      <c r="L44" s="40"/>
      <c r="M44" s="40"/>
      <c r="N44" s="40"/>
      <c r="Q44" s="13" t="s">
        <v>97</v>
      </c>
      <c r="R44" s="13">
        <v>0.92532996918070709</v>
      </c>
    </row>
    <row r="45" spans="2:18" x14ac:dyDescent="0.2">
      <c r="B45" s="40"/>
      <c r="C45" s="40"/>
      <c r="D45" s="40"/>
      <c r="E45" s="40"/>
      <c r="F45" s="40"/>
      <c r="G45" s="40"/>
      <c r="H45" s="40"/>
      <c r="I45" s="40"/>
      <c r="J45" s="40"/>
      <c r="K45" s="40"/>
      <c r="L45" s="40"/>
      <c r="M45" s="40"/>
      <c r="N45" s="40"/>
      <c r="Q45" s="13" t="s">
        <v>98</v>
      </c>
      <c r="R45" s="13">
        <v>0.91288496404415831</v>
      </c>
    </row>
    <row r="46" spans="2:18" x14ac:dyDescent="0.2">
      <c r="Q46" s="13" t="s">
        <v>99</v>
      </c>
      <c r="R46" s="13">
        <v>400.86510105020551</v>
      </c>
    </row>
    <row r="47" spans="2:18" ht="17" thickBot="1" x14ac:dyDescent="0.25">
      <c r="Q47" s="14" t="s">
        <v>59</v>
      </c>
      <c r="R47" s="14">
        <v>15</v>
      </c>
    </row>
    <row r="49" spans="17:25" ht="17" thickBot="1" x14ac:dyDescent="0.25">
      <c r="Q49" t="s">
        <v>60</v>
      </c>
    </row>
    <row r="50" spans="17:25" x14ac:dyDescent="0.2">
      <c r="Q50" s="15"/>
      <c r="R50" s="15" t="s">
        <v>61</v>
      </c>
      <c r="S50" s="15" t="s">
        <v>62</v>
      </c>
      <c r="T50" s="15" t="s">
        <v>63</v>
      </c>
      <c r="U50" s="15" t="s">
        <v>64</v>
      </c>
      <c r="V50" s="15" t="s">
        <v>102</v>
      </c>
    </row>
    <row r="51" spans="17:25" x14ac:dyDescent="0.2">
      <c r="Q51" s="13" t="s">
        <v>66</v>
      </c>
      <c r="R51" s="13">
        <v>2</v>
      </c>
      <c r="S51" s="13">
        <v>23896155.782453433</v>
      </c>
      <c r="T51" s="13">
        <v>11948077.891226716</v>
      </c>
      <c r="U51" s="13">
        <v>74.353522479727474</v>
      </c>
      <c r="V51" s="13">
        <v>1.7333169479874398E-7</v>
      </c>
    </row>
    <row r="52" spans="17:25" x14ac:dyDescent="0.2">
      <c r="Q52" s="13" t="s">
        <v>100</v>
      </c>
      <c r="R52" s="13">
        <v>12</v>
      </c>
      <c r="S52" s="13">
        <v>1928313.9508798979</v>
      </c>
      <c r="T52" s="13">
        <v>160692.82923999149</v>
      </c>
      <c r="U52" s="13"/>
      <c r="V52" s="13"/>
    </row>
    <row r="53" spans="17:25" ht="17" thickBot="1" x14ac:dyDescent="0.25">
      <c r="Q53" s="14" t="s">
        <v>68</v>
      </c>
      <c r="R53" s="14">
        <v>14</v>
      </c>
      <c r="S53" s="14">
        <v>25824469.733333331</v>
      </c>
      <c r="T53" s="14"/>
      <c r="U53" s="14"/>
      <c r="V53" s="14"/>
    </row>
    <row r="54" spans="17:25" ht="17" thickBot="1" x14ac:dyDescent="0.25"/>
    <row r="55" spans="17:25" x14ac:dyDescent="0.2">
      <c r="Q55" s="15"/>
      <c r="R55" s="15" t="s">
        <v>69</v>
      </c>
      <c r="S55" s="15" t="s">
        <v>99</v>
      </c>
      <c r="T55" s="15" t="s">
        <v>70</v>
      </c>
      <c r="U55" s="15" t="s">
        <v>103</v>
      </c>
      <c r="V55" s="15" t="s">
        <v>104</v>
      </c>
      <c r="W55" s="15" t="s">
        <v>105</v>
      </c>
      <c r="X55" s="15" t="s">
        <v>106</v>
      </c>
      <c r="Y55" s="15" t="s">
        <v>107</v>
      </c>
    </row>
    <row r="56" spans="17:25" x14ac:dyDescent="0.2">
      <c r="Q56" s="13" t="s">
        <v>101</v>
      </c>
      <c r="R56" s="13">
        <v>-777.89519404356633</v>
      </c>
      <c r="S56" s="13">
        <v>292.17961846831275</v>
      </c>
      <c r="T56" s="13">
        <v>-2.6623869184356885</v>
      </c>
      <c r="U56" s="13">
        <v>2.069992732314898E-2</v>
      </c>
      <c r="V56" s="13">
        <v>-1414.4998953296022</v>
      </c>
      <c r="W56" s="13">
        <v>-141.29049275753061</v>
      </c>
      <c r="X56" s="13">
        <v>-1414.4998953296022</v>
      </c>
      <c r="Y56" s="13">
        <v>-141.29049275753061</v>
      </c>
    </row>
    <row r="57" spans="17:25" x14ac:dyDescent="0.2">
      <c r="Q57" s="13" t="s">
        <v>121</v>
      </c>
      <c r="R57" s="13">
        <v>0.45825252993787025</v>
      </c>
      <c r="S57" s="13">
        <v>0.1263220768835778</v>
      </c>
      <c r="T57" s="13">
        <v>3.6276519611073961</v>
      </c>
      <c r="U57" s="13">
        <v>3.4656036966563895E-3</v>
      </c>
      <c r="V57" s="13">
        <v>0.18302036815372091</v>
      </c>
      <c r="W57" s="13">
        <v>0.73348469172201958</v>
      </c>
      <c r="X57" s="13">
        <v>0.18302036815372091</v>
      </c>
      <c r="Y57" s="13">
        <v>0.73348469172201958</v>
      </c>
    </row>
    <row r="58" spans="17:25" ht="17" thickBot="1" x14ac:dyDescent="0.25">
      <c r="Q58" s="14" t="s">
        <v>122</v>
      </c>
      <c r="R58" s="14">
        <v>926.55399269600878</v>
      </c>
      <c r="S58" s="14">
        <v>256.46312688460591</v>
      </c>
      <c r="T58" s="14">
        <v>3.6128156275381698</v>
      </c>
      <c r="U58" s="14">
        <v>3.5611815092651189E-3</v>
      </c>
      <c r="V58" s="14">
        <v>367.76884150325509</v>
      </c>
      <c r="W58" s="14">
        <v>1485.3391438887625</v>
      </c>
      <c r="X58" s="14">
        <v>367.76884150325509</v>
      </c>
      <c r="Y58" s="14">
        <v>1485.3391438887625</v>
      </c>
    </row>
  </sheetData>
  <mergeCells count="2">
    <mergeCell ref="B2:N17"/>
    <mergeCell ref="B40:N4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6</vt:i4>
      </vt:variant>
    </vt:vector>
  </HeadingPairs>
  <TitlesOfParts>
    <vt:vector size="6" baseType="lpstr">
      <vt:lpstr>2A.1</vt:lpstr>
      <vt:lpstr>2A.4</vt:lpstr>
      <vt:lpstr>6.14</vt:lpstr>
      <vt:lpstr>6.31</vt:lpstr>
      <vt:lpstr>6.32</vt:lpstr>
      <vt:lpstr>8.60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Microsoft Office</dc:creator>
  <cp:lastModifiedBy>Usuário do Microsoft Office</cp:lastModifiedBy>
  <dcterms:created xsi:type="dcterms:W3CDTF">2017-09-13T16:31:19Z</dcterms:created>
  <dcterms:modified xsi:type="dcterms:W3CDTF">2017-09-20T00:06:41Z</dcterms:modified>
</cp:coreProperties>
</file>