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f.FEA-RP\Desktop\Finanças I - 2017\"/>
    </mc:Choice>
  </mc:AlternateContent>
  <bookViews>
    <workbookView xWindow="0" yWindow="0" windowWidth="21585" windowHeight="7545" activeTab="6"/>
  </bookViews>
  <sheets>
    <sheet name="q1" sheetId="1" r:id="rId1"/>
    <sheet name="q2" sheetId="2" r:id="rId2"/>
    <sheet name="q3" sheetId="3" r:id="rId3"/>
    <sheet name="q4" sheetId="4" r:id="rId4"/>
    <sheet name="q5" sheetId="5" r:id="rId5"/>
    <sheet name="q6" sheetId="6" r:id="rId6"/>
    <sheet name="q8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7" l="1"/>
  <c r="J4" i="7"/>
  <c r="J5" i="7"/>
  <c r="J6" i="7"/>
  <c r="J7" i="7"/>
  <c r="J3" i="7"/>
  <c r="I4" i="7"/>
  <c r="I5" i="7"/>
  <c r="I6" i="7"/>
  <c r="I7" i="7"/>
  <c r="H4" i="7"/>
  <c r="H5" i="7"/>
  <c r="H6" i="7"/>
  <c r="H7" i="7"/>
  <c r="G4" i="7"/>
  <c r="G5" i="7"/>
  <c r="G6" i="7"/>
  <c r="G7" i="7"/>
  <c r="G3" i="7"/>
  <c r="H3" i="7" s="1"/>
  <c r="F4" i="7"/>
  <c r="F5" i="7"/>
  <c r="F6" i="7"/>
  <c r="F7" i="7"/>
  <c r="F3" i="7"/>
  <c r="D4" i="7" l="1"/>
  <c r="C4" i="7"/>
  <c r="C5" i="7" s="1"/>
  <c r="C6" i="7" s="1"/>
  <c r="C7" i="7" s="1"/>
  <c r="D5" i="7" l="1"/>
  <c r="D6" i="7" s="1"/>
  <c r="D7" i="7" s="1"/>
  <c r="B4" i="6"/>
  <c r="B5" i="6"/>
  <c r="B6" i="6"/>
  <c r="B7" i="6"/>
  <c r="B8" i="6"/>
  <c r="B9" i="6"/>
  <c r="B10" i="6"/>
  <c r="B11" i="6"/>
  <c r="B12" i="6"/>
  <c r="B13" i="6"/>
  <c r="B2" i="6"/>
  <c r="I2" i="5"/>
  <c r="G3" i="5"/>
  <c r="E3" i="5"/>
  <c r="C6" i="5"/>
  <c r="E6" i="5" s="1"/>
  <c r="C5" i="5"/>
  <c r="E5" i="5" s="1"/>
  <c r="C4" i="5"/>
  <c r="E4" i="5" s="1"/>
  <c r="G2" i="5"/>
  <c r="E2" i="5"/>
  <c r="I3" i="7" l="1"/>
  <c r="E7" i="5"/>
  <c r="G4" i="5"/>
  <c r="G5" i="5" s="1"/>
  <c r="F7" i="5" l="1"/>
  <c r="E18" i="5"/>
  <c r="I18" i="5" s="1"/>
  <c r="J18" i="5" s="1"/>
  <c r="H5" i="5"/>
  <c r="G19" i="5"/>
  <c r="I19" i="5" s="1"/>
  <c r="J19" i="5" s="1"/>
  <c r="V2" i="4"/>
  <c r="U2" i="4"/>
  <c r="T2" i="4"/>
  <c r="S2" i="4"/>
  <c r="G3" i="4"/>
  <c r="G11" i="4" s="1"/>
  <c r="T11" i="4" s="1"/>
  <c r="H3" i="4"/>
  <c r="H5" i="4" s="1"/>
  <c r="U5" i="4" s="1"/>
  <c r="I3" i="4"/>
  <c r="I11" i="4" s="1"/>
  <c r="V11" i="4" s="1"/>
  <c r="F3" i="4"/>
  <c r="F4" i="4" s="1"/>
  <c r="S4" i="4" s="1"/>
  <c r="E12" i="4"/>
  <c r="Q12" i="4" s="1"/>
  <c r="E11" i="4"/>
  <c r="Q11" i="4" s="1"/>
  <c r="E10" i="4"/>
  <c r="Q10" i="4" s="1"/>
  <c r="E9" i="4"/>
  <c r="O9" i="4" s="1"/>
  <c r="E8" i="4"/>
  <c r="Q8" i="4" s="1"/>
  <c r="E7" i="4"/>
  <c r="M7" i="4" s="1"/>
  <c r="E6" i="4"/>
  <c r="M6" i="4" s="1"/>
  <c r="E5" i="4"/>
  <c r="Q5" i="4" s="1"/>
  <c r="E4" i="4"/>
  <c r="K4" i="4" s="1"/>
  <c r="Q3" i="4"/>
  <c r="M3" i="4"/>
  <c r="K3" i="4"/>
  <c r="O3" i="4"/>
  <c r="Q2" i="4"/>
  <c r="O2" i="4"/>
  <c r="M2" i="4"/>
  <c r="K2" i="4"/>
  <c r="G3" i="3"/>
  <c r="F3" i="3"/>
  <c r="D5" i="3"/>
  <c r="G5" i="3" s="1"/>
  <c r="D4" i="3"/>
  <c r="G4" i="3" s="1"/>
  <c r="C4" i="3"/>
  <c r="F4" i="3" s="1"/>
  <c r="G2" i="3"/>
  <c r="F2" i="3"/>
  <c r="F5" i="3" l="1"/>
  <c r="F7" i="3" s="1"/>
  <c r="I7" i="3" s="1"/>
  <c r="G6" i="3"/>
  <c r="G8" i="3" s="1"/>
  <c r="I8" i="3" s="1"/>
  <c r="V3" i="4"/>
  <c r="U3" i="4"/>
  <c r="G4" i="4"/>
  <c r="T4" i="4" s="1"/>
  <c r="G8" i="4"/>
  <c r="T8" i="4" s="1"/>
  <c r="G12" i="4"/>
  <c r="T12" i="4" s="1"/>
  <c r="F11" i="4"/>
  <c r="S11" i="4" s="1"/>
  <c r="S3" i="4"/>
  <c r="F10" i="4"/>
  <c r="S10" i="4" s="1"/>
  <c r="F8" i="4"/>
  <c r="S8" i="4" s="1"/>
  <c r="G5" i="4"/>
  <c r="T5" i="4" s="1"/>
  <c r="F9" i="4"/>
  <c r="S9" i="4" s="1"/>
  <c r="F7" i="4"/>
  <c r="S7" i="4" s="1"/>
  <c r="F6" i="4"/>
  <c r="S6" i="4" s="1"/>
  <c r="T3" i="4"/>
  <c r="F5" i="4"/>
  <c r="S5" i="4" s="1"/>
  <c r="F12" i="4"/>
  <c r="S12" i="4" s="1"/>
  <c r="I10" i="4"/>
  <c r="V10" i="4" s="1"/>
  <c r="I4" i="4"/>
  <c r="V4" i="4" s="1"/>
  <c r="I6" i="4"/>
  <c r="V6" i="4" s="1"/>
  <c r="I9" i="4"/>
  <c r="V9" i="4" s="1"/>
  <c r="I8" i="4"/>
  <c r="V8" i="4" s="1"/>
  <c r="I7" i="4"/>
  <c r="V7" i="4" s="1"/>
  <c r="I12" i="4"/>
  <c r="V12" i="4" s="1"/>
  <c r="I5" i="4"/>
  <c r="V5" i="4" s="1"/>
  <c r="H7" i="4"/>
  <c r="U7" i="4" s="1"/>
  <c r="H8" i="4"/>
  <c r="U8" i="4" s="1"/>
  <c r="H4" i="4"/>
  <c r="U4" i="4" s="1"/>
  <c r="H10" i="4"/>
  <c r="U10" i="4" s="1"/>
  <c r="H11" i="4"/>
  <c r="U11" i="4" s="1"/>
  <c r="H6" i="4"/>
  <c r="U6" i="4" s="1"/>
  <c r="H9" i="4"/>
  <c r="U9" i="4" s="1"/>
  <c r="H12" i="4"/>
  <c r="U12" i="4" s="1"/>
  <c r="G10" i="4"/>
  <c r="T10" i="4" s="1"/>
  <c r="G7" i="4"/>
  <c r="T7" i="4" s="1"/>
  <c r="G9" i="4"/>
  <c r="T9" i="4" s="1"/>
  <c r="G6" i="4"/>
  <c r="T6" i="4" s="1"/>
  <c r="Q9" i="4"/>
  <c r="O6" i="4"/>
  <c r="Q6" i="4"/>
  <c r="M4" i="4"/>
  <c r="Q4" i="4"/>
  <c r="O7" i="4"/>
  <c r="O4" i="4"/>
  <c r="Q7" i="4"/>
  <c r="K6" i="4"/>
  <c r="O11" i="4"/>
  <c r="K7" i="4"/>
  <c r="K5" i="4"/>
  <c r="M5" i="4"/>
  <c r="O10" i="4"/>
  <c r="O12" i="4"/>
  <c r="O5" i="4"/>
  <c r="O8" i="4"/>
  <c r="D5" i="2"/>
  <c r="G5" i="2" s="1"/>
  <c r="D4" i="2"/>
  <c r="H3" i="2"/>
  <c r="H4" i="2" s="1"/>
  <c r="H9" i="2" s="1"/>
  <c r="J9" i="2" s="1"/>
  <c r="G3" i="2"/>
  <c r="F3" i="2"/>
  <c r="H2" i="2"/>
  <c r="G2" i="2"/>
  <c r="F2" i="2"/>
  <c r="T13" i="4" l="1"/>
  <c r="S13" i="4"/>
  <c r="M8" i="4"/>
  <c r="Q13" i="4"/>
  <c r="O13" i="4"/>
  <c r="K8" i="4"/>
  <c r="G4" i="2"/>
  <c r="G6" i="2" s="1"/>
  <c r="G8" i="2" s="1"/>
  <c r="J8" i="2" s="1"/>
  <c r="F4" i="2"/>
  <c r="F5" i="2" s="1"/>
  <c r="F7" i="2" s="1"/>
  <c r="J7" i="2" s="1"/>
  <c r="M6" i="1"/>
  <c r="M7" i="1"/>
  <c r="M14" i="1"/>
  <c r="M15" i="1"/>
  <c r="M3" i="1"/>
  <c r="M2" i="1"/>
  <c r="K5" i="1"/>
  <c r="K6" i="1"/>
  <c r="K11" i="1"/>
  <c r="C3" i="1"/>
  <c r="K3" i="1" s="1"/>
  <c r="I3" i="1"/>
  <c r="K2" i="1"/>
  <c r="I5" i="1"/>
  <c r="I6" i="1"/>
  <c r="I11" i="1"/>
  <c r="I13" i="1"/>
  <c r="I14" i="1"/>
  <c r="G3" i="1"/>
  <c r="I2" i="1"/>
  <c r="G2" i="1"/>
  <c r="E8" i="1"/>
  <c r="M8" i="1" s="1"/>
  <c r="E9" i="1"/>
  <c r="M9" i="1" s="1"/>
  <c r="E10" i="1"/>
  <c r="M10" i="1" s="1"/>
  <c r="E11" i="1"/>
  <c r="M11" i="1" s="1"/>
  <c r="E12" i="1"/>
  <c r="M12" i="1" s="1"/>
  <c r="E13" i="1"/>
  <c r="M13" i="1" s="1"/>
  <c r="E14" i="1"/>
  <c r="E15" i="1"/>
  <c r="I15" i="1" s="1"/>
  <c r="E16" i="1"/>
  <c r="M16" i="1" s="1"/>
  <c r="E17" i="1"/>
  <c r="M17" i="1" s="1"/>
  <c r="E5" i="1"/>
  <c r="G5" i="1" s="1"/>
  <c r="E6" i="1"/>
  <c r="G6" i="1" s="1"/>
  <c r="E7" i="1"/>
  <c r="K7" i="1" s="1"/>
  <c r="E4" i="1"/>
  <c r="G4" i="1" s="1"/>
  <c r="L8" i="4" l="1"/>
  <c r="N16" i="4"/>
  <c r="I12" i="1"/>
  <c r="I4" i="1"/>
  <c r="I18" i="1" s="1"/>
  <c r="J18" i="1" s="1"/>
  <c r="K12" i="1"/>
  <c r="K4" i="1"/>
  <c r="K13" i="1" s="1"/>
  <c r="L13" i="1" s="1"/>
  <c r="M5" i="1"/>
  <c r="P13" i="4"/>
  <c r="P16" i="4"/>
  <c r="M4" i="1"/>
  <c r="M18" i="1" s="1"/>
  <c r="N18" i="1" s="1"/>
  <c r="R13" i="4"/>
  <c r="Q16" i="4"/>
  <c r="I10" i="1"/>
  <c r="K10" i="1"/>
  <c r="N8" i="4"/>
  <c r="O16" i="4"/>
  <c r="I17" i="1"/>
  <c r="I9" i="1"/>
  <c r="K9" i="1"/>
  <c r="I16" i="1"/>
  <c r="I8" i="1"/>
  <c r="K8" i="1"/>
  <c r="G7" i="1"/>
  <c r="G8" i="1" s="1"/>
  <c r="H8" i="1" s="1"/>
  <c r="I7" i="1"/>
  <c r="V13" i="4"/>
  <c r="U13" i="4"/>
</calcChain>
</file>

<file path=xl/sharedStrings.xml><?xml version="1.0" encoding="utf-8"?>
<sst xmlns="http://schemas.openxmlformats.org/spreadsheetml/2006/main" count="89" uniqueCount="49">
  <si>
    <t>inf</t>
  </si>
  <si>
    <t>J</t>
  </si>
  <si>
    <t>K</t>
  </si>
  <si>
    <t>L</t>
  </si>
  <si>
    <t>M</t>
  </si>
  <si>
    <t>A</t>
  </si>
  <si>
    <t>B</t>
  </si>
  <si>
    <t>C</t>
  </si>
  <si>
    <t>PVIA</t>
  </si>
  <si>
    <t>PVIB</t>
  </si>
  <si>
    <t>PVIC</t>
  </si>
  <si>
    <t>PVinflowA</t>
  </si>
  <si>
    <t>PVinflowB</t>
  </si>
  <si>
    <t>PVinflowC</t>
  </si>
  <si>
    <t>NPVinfA</t>
  </si>
  <si>
    <t>NPVinfB</t>
  </si>
  <si>
    <t>AEVA</t>
  </si>
  <si>
    <t>AEVB</t>
  </si>
  <si>
    <t>D</t>
  </si>
  <si>
    <t>IRRA</t>
  </si>
  <si>
    <t>IRRB</t>
  </si>
  <si>
    <t>IRRC</t>
  </si>
  <si>
    <t>IRRD</t>
  </si>
  <si>
    <t>atingir meta =&gt;</t>
  </si>
  <si>
    <t>&lt;=usa-se o atingir meta</t>
  </si>
  <si>
    <t>PVID</t>
  </si>
  <si>
    <t>restrição</t>
  </si>
  <si>
    <t xml:space="preserve"> </t>
  </si>
  <si>
    <t>PVI projeto</t>
  </si>
  <si>
    <t>PVinflow1</t>
  </si>
  <si>
    <t>PVinflow2</t>
  </si>
  <si>
    <t>PVI1</t>
  </si>
  <si>
    <t>PVI2</t>
  </si>
  <si>
    <t>t</t>
  </si>
  <si>
    <t>fórmula</t>
  </si>
  <si>
    <t>&lt;= por atingir meta</t>
  </si>
  <si>
    <t>de fato:</t>
  </si>
  <si>
    <t>&lt;=</t>
  </si>
  <si>
    <t>aproxima-se da meta 0,5</t>
  </si>
  <si>
    <t>ano</t>
  </si>
  <si>
    <t>prod. fís.</t>
  </si>
  <si>
    <t>preço bola</t>
  </si>
  <si>
    <t>custo bola</t>
  </si>
  <si>
    <t>custo depr.</t>
  </si>
  <si>
    <t>valor da prod.</t>
  </si>
  <si>
    <t>imposto</t>
  </si>
  <si>
    <t>valor líquido</t>
  </si>
  <si>
    <t>valor líquido real</t>
  </si>
  <si>
    <t>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</si>
</sst>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0" fillId="4" borderId="0" xfId="0" applyFill="1"/>
    <xf numFmtId="0" fontId="1" fillId="0" borderId="0" xfId="0" applyFont="1"/>
    <xf numFmtId="0" fontId="0" fillId="0" borderId="0" xfId="0" applyFill="1"/>
    <xf numFmtId="165" fontId="0" fillId="0" borderId="0" xfId="0" applyNumberFormat="1"/>
    <xf numFmtId="0" fontId="0" fillId="5" borderId="0" xfId="0" applyFont="1" applyFill="1"/>
    <xf numFmtId="0" fontId="2" fillId="5" borderId="0" xfId="0" applyFont="1" applyFill="1"/>
    <xf numFmtId="1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13</xdr:row>
      <xdr:rowOff>28575</xdr:rowOff>
    </xdr:from>
    <xdr:to>
      <xdr:col>25</xdr:col>
      <xdr:colOff>371475</xdr:colOff>
      <xdr:row>20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1725" y="2505075"/>
          <a:ext cx="21621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sqref="A1:N19"/>
    </sheetView>
  </sheetViews>
  <sheetFormatPr defaultRowHeight="15" x14ac:dyDescent="0.25"/>
  <sheetData>
    <row r="1" spans="1:14" x14ac:dyDescent="0.25">
      <c r="A1" t="s">
        <v>1</v>
      </c>
      <c r="B1" t="s">
        <v>2</v>
      </c>
      <c r="C1" t="s">
        <v>3</v>
      </c>
      <c r="D1" t="s">
        <v>4</v>
      </c>
      <c r="G1" t="s">
        <v>1</v>
      </c>
      <c r="H1" t="s">
        <v>0</v>
      </c>
      <c r="I1" t="s">
        <v>2</v>
      </c>
      <c r="J1" t="s">
        <v>0</v>
      </c>
      <c r="K1" t="s">
        <v>3</v>
      </c>
      <c r="L1" t="s">
        <v>0</v>
      </c>
      <c r="M1" t="s">
        <v>4</v>
      </c>
      <c r="N1" t="s">
        <v>0</v>
      </c>
    </row>
    <row r="2" spans="1:14" x14ac:dyDescent="0.25">
      <c r="A2">
        <v>-48000</v>
      </c>
      <c r="B2">
        <v>-60000</v>
      </c>
      <c r="C2">
        <v>-60000</v>
      </c>
      <c r="D2">
        <v>-36000</v>
      </c>
      <c r="G2">
        <f>$A2</f>
        <v>-48000</v>
      </c>
      <c r="I2">
        <f>B2</f>
        <v>-60000</v>
      </c>
      <c r="K2">
        <f>C2</f>
        <v>-60000</v>
      </c>
      <c r="M2">
        <f>D2</f>
        <v>-36000</v>
      </c>
    </row>
    <row r="3" spans="1:14" x14ac:dyDescent="0.25">
      <c r="A3">
        <v>20000</v>
      </c>
      <c r="B3">
        <v>12000</v>
      </c>
      <c r="C3">
        <f>16000</f>
        <v>16000</v>
      </c>
      <c r="D3">
        <v>10000</v>
      </c>
      <c r="E3">
        <v>1.1599999999999999</v>
      </c>
      <c r="F3">
        <v>1</v>
      </c>
      <c r="G3">
        <f>A3/E3</f>
        <v>17241.37931034483</v>
      </c>
      <c r="I3">
        <f>B3/E3</f>
        <v>10344.827586206897</v>
      </c>
      <c r="K3">
        <f>C3/E3</f>
        <v>13793.103448275862</v>
      </c>
      <c r="M3">
        <f>D3/E3</f>
        <v>8620.6896551724149</v>
      </c>
    </row>
    <row r="4" spans="1:14" x14ac:dyDescent="0.25">
      <c r="A4">
        <v>20000</v>
      </c>
      <c r="B4">
        <v>12000</v>
      </c>
      <c r="C4">
        <v>16000</v>
      </c>
      <c r="D4">
        <v>10000</v>
      </c>
      <c r="E4">
        <f>E$3^F4</f>
        <v>1.3455999999999999</v>
      </c>
      <c r="F4">
        <v>2</v>
      </c>
      <c r="G4">
        <f>A4/E4</f>
        <v>14863.258026159336</v>
      </c>
      <c r="I4">
        <f t="shared" ref="I4:I17" si="0">B4/E4</f>
        <v>8917.9548156956007</v>
      </c>
      <c r="K4">
        <f t="shared" ref="K4:K12" si="1">C4/E4</f>
        <v>11890.606420927468</v>
      </c>
      <c r="M4">
        <f t="shared" ref="M4:M17" si="2">D4/E4</f>
        <v>7431.6290130796679</v>
      </c>
    </row>
    <row r="5" spans="1:14" x14ac:dyDescent="0.25">
      <c r="A5">
        <v>20000</v>
      </c>
      <c r="B5">
        <v>12000</v>
      </c>
      <c r="C5">
        <v>16000</v>
      </c>
      <c r="D5">
        <v>10000</v>
      </c>
      <c r="E5">
        <f t="shared" ref="E5:E17" si="3">E$3^F5</f>
        <v>1.5608959999999998</v>
      </c>
      <c r="F5">
        <v>3</v>
      </c>
      <c r="G5">
        <f>A5/E5</f>
        <v>12813.153470827014</v>
      </c>
      <c r="I5">
        <f t="shared" si="0"/>
        <v>7687.8920824962079</v>
      </c>
      <c r="K5">
        <f t="shared" si="1"/>
        <v>10250.52277666161</v>
      </c>
      <c r="M5">
        <f t="shared" si="2"/>
        <v>6406.5767354135069</v>
      </c>
    </row>
    <row r="6" spans="1:14" x14ac:dyDescent="0.25">
      <c r="A6">
        <v>20000</v>
      </c>
      <c r="B6">
        <v>12000</v>
      </c>
      <c r="C6">
        <v>16000</v>
      </c>
      <c r="D6">
        <v>10000</v>
      </c>
      <c r="E6">
        <f t="shared" si="3"/>
        <v>1.8106393599999997</v>
      </c>
      <c r="F6">
        <v>4</v>
      </c>
      <c r="G6">
        <f>A6/E6</f>
        <v>11045.821957609494</v>
      </c>
      <c r="I6">
        <f t="shared" si="0"/>
        <v>6627.4931745656968</v>
      </c>
      <c r="K6">
        <f t="shared" si="1"/>
        <v>8836.6575660875969</v>
      </c>
      <c r="M6">
        <f t="shared" si="2"/>
        <v>5522.9109788047472</v>
      </c>
    </row>
    <row r="7" spans="1:14" x14ac:dyDescent="0.25">
      <c r="A7">
        <v>20000</v>
      </c>
      <c r="B7">
        <v>12000</v>
      </c>
      <c r="C7">
        <v>16000</v>
      </c>
      <c r="D7">
        <v>10000</v>
      </c>
      <c r="E7">
        <f t="shared" si="3"/>
        <v>2.1003416575999996</v>
      </c>
      <c r="F7">
        <v>5</v>
      </c>
      <c r="G7">
        <f>A7/E7</f>
        <v>9522.2603082840469</v>
      </c>
      <c r="I7">
        <f t="shared" si="0"/>
        <v>5713.3561849704283</v>
      </c>
      <c r="K7">
        <f t="shared" si="1"/>
        <v>7617.8082466272381</v>
      </c>
      <c r="M7">
        <f t="shared" si="2"/>
        <v>4761.1301541420235</v>
      </c>
    </row>
    <row r="8" spans="1:14" x14ac:dyDescent="0.25">
      <c r="B8">
        <v>12000</v>
      </c>
      <c r="C8">
        <v>16000</v>
      </c>
      <c r="D8">
        <v>10000</v>
      </c>
      <c r="E8">
        <f t="shared" si="3"/>
        <v>2.4363963228159995</v>
      </c>
      <c r="F8">
        <v>6</v>
      </c>
      <c r="G8" s="1">
        <f>SUM(G2:G7)</f>
        <v>17485.87307322472</v>
      </c>
      <c r="H8" s="2">
        <f>G8*E7/(E7-1)</f>
        <v>33377.185514638484</v>
      </c>
      <c r="I8">
        <f t="shared" si="0"/>
        <v>4925.30705600899</v>
      </c>
      <c r="K8">
        <f t="shared" si="1"/>
        <v>6567.0760746786536</v>
      </c>
      <c r="M8">
        <f t="shared" si="2"/>
        <v>4104.4225466741582</v>
      </c>
    </row>
    <row r="9" spans="1:14" x14ac:dyDescent="0.25">
      <c r="B9">
        <v>12000</v>
      </c>
      <c r="C9">
        <v>16000</v>
      </c>
      <c r="D9">
        <v>10000</v>
      </c>
      <c r="E9">
        <f t="shared" si="3"/>
        <v>2.8262197344665592</v>
      </c>
      <c r="F9">
        <v>7</v>
      </c>
      <c r="I9">
        <f t="shared" si="0"/>
        <v>4245.9543586284399</v>
      </c>
      <c r="K9">
        <f t="shared" si="1"/>
        <v>5661.2724781712541</v>
      </c>
      <c r="M9">
        <f t="shared" si="2"/>
        <v>3538.2952988570337</v>
      </c>
    </row>
    <row r="10" spans="1:14" x14ac:dyDescent="0.25">
      <c r="B10">
        <v>12000</v>
      </c>
      <c r="C10">
        <v>16000</v>
      </c>
      <c r="D10">
        <v>10000</v>
      </c>
      <c r="E10">
        <f t="shared" si="3"/>
        <v>3.2784148919812086</v>
      </c>
      <c r="F10">
        <v>8</v>
      </c>
      <c r="I10">
        <f t="shared" si="0"/>
        <v>3660.3054815762416</v>
      </c>
      <c r="K10">
        <f t="shared" si="1"/>
        <v>4880.4073087683219</v>
      </c>
      <c r="M10">
        <f t="shared" si="2"/>
        <v>3050.2545679802015</v>
      </c>
    </row>
    <row r="11" spans="1:14" x14ac:dyDescent="0.25">
      <c r="B11">
        <v>12000</v>
      </c>
      <c r="C11">
        <v>16000</v>
      </c>
      <c r="D11">
        <v>10000</v>
      </c>
      <c r="E11">
        <f t="shared" si="3"/>
        <v>3.8029612746982018</v>
      </c>
      <c r="F11">
        <v>9</v>
      </c>
      <c r="I11">
        <f t="shared" si="0"/>
        <v>3155.4357599795189</v>
      </c>
      <c r="K11">
        <f t="shared" si="1"/>
        <v>4207.2476799726919</v>
      </c>
      <c r="M11">
        <f t="shared" si="2"/>
        <v>2629.5297999829322</v>
      </c>
    </row>
    <row r="12" spans="1:14" x14ac:dyDescent="0.25">
      <c r="B12">
        <v>12000</v>
      </c>
      <c r="C12">
        <v>16000</v>
      </c>
      <c r="D12">
        <v>10000</v>
      </c>
      <c r="E12">
        <f t="shared" si="3"/>
        <v>4.4114350786499141</v>
      </c>
      <c r="F12">
        <v>10</v>
      </c>
      <c r="I12">
        <f t="shared" si="0"/>
        <v>2720.2032413616539</v>
      </c>
      <c r="K12">
        <f t="shared" si="1"/>
        <v>3626.9376551488722</v>
      </c>
      <c r="M12">
        <f t="shared" si="2"/>
        <v>2266.836034468045</v>
      </c>
    </row>
    <row r="13" spans="1:14" x14ac:dyDescent="0.25">
      <c r="B13">
        <v>12000</v>
      </c>
      <c r="D13">
        <v>10000</v>
      </c>
      <c r="E13">
        <f t="shared" si="3"/>
        <v>5.1172646912338999</v>
      </c>
      <c r="F13">
        <v>11</v>
      </c>
      <c r="I13">
        <f t="shared" si="0"/>
        <v>2345.0027942772881</v>
      </c>
      <c r="K13" s="1">
        <f>SUM(K2:K12)</f>
        <v>17331.63965531957</v>
      </c>
      <c r="L13" s="2">
        <f>K13*E12/(E12-1)</f>
        <v>22412.093850033023</v>
      </c>
      <c r="M13">
        <f t="shared" si="2"/>
        <v>1954.1689952310735</v>
      </c>
    </row>
    <row r="14" spans="1:14" x14ac:dyDescent="0.25">
      <c r="B14">
        <v>12000</v>
      </c>
      <c r="D14">
        <v>10000</v>
      </c>
      <c r="E14">
        <f t="shared" si="3"/>
        <v>5.9360270418313235</v>
      </c>
      <c r="F14">
        <v>12</v>
      </c>
      <c r="I14">
        <f t="shared" si="0"/>
        <v>2021.5541329976625</v>
      </c>
      <c r="M14">
        <f t="shared" si="2"/>
        <v>1684.6284441647188</v>
      </c>
    </row>
    <row r="15" spans="1:14" x14ac:dyDescent="0.25">
      <c r="B15">
        <v>12000</v>
      </c>
      <c r="D15">
        <v>10000</v>
      </c>
      <c r="E15">
        <f t="shared" si="3"/>
        <v>6.8857913685243348</v>
      </c>
      <c r="F15">
        <v>13</v>
      </c>
      <c r="I15">
        <f t="shared" si="0"/>
        <v>1742.7190801703987</v>
      </c>
      <c r="M15">
        <f t="shared" si="2"/>
        <v>1452.2659001419991</v>
      </c>
    </row>
    <row r="16" spans="1:14" x14ac:dyDescent="0.25">
      <c r="B16">
        <v>12000</v>
      </c>
      <c r="D16">
        <v>10000</v>
      </c>
      <c r="E16">
        <f t="shared" si="3"/>
        <v>7.9875179874882285</v>
      </c>
      <c r="F16">
        <v>14</v>
      </c>
      <c r="I16">
        <f t="shared" si="0"/>
        <v>1502.3440346296541</v>
      </c>
      <c r="M16">
        <f t="shared" si="2"/>
        <v>1251.9533621913783</v>
      </c>
    </row>
    <row r="17" spans="2:14" x14ac:dyDescent="0.25">
      <c r="B17">
        <v>12000</v>
      </c>
      <c r="D17">
        <v>10000</v>
      </c>
      <c r="E17">
        <f t="shared" si="3"/>
        <v>9.2655208654863443</v>
      </c>
      <c r="F17">
        <v>15</v>
      </c>
      <c r="I17">
        <f t="shared" si="0"/>
        <v>1295.1241677841847</v>
      </c>
      <c r="M17">
        <f t="shared" si="2"/>
        <v>1079.2701398201539</v>
      </c>
    </row>
    <row r="18" spans="2:14" x14ac:dyDescent="0.25">
      <c r="I18" s="1">
        <f>SUM(I2:I17)</f>
        <v>6905.4739513488694</v>
      </c>
      <c r="J18" s="2">
        <f>I18*E17/(E17-1)</f>
        <v>7740.9293405165972</v>
      </c>
      <c r="M18" s="1">
        <f>SUM(M2:M17)</f>
        <v>19754.561626124054</v>
      </c>
      <c r="N18" s="2">
        <f>M18*E17/(E17-1)</f>
        <v>22144.557604309957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E7" sqref="E7:J8"/>
    </sheetView>
  </sheetViews>
  <sheetFormatPr defaultRowHeight="15" x14ac:dyDescent="0.25"/>
  <cols>
    <col min="5" max="5" width="11.85546875" customWidth="1"/>
    <col min="6" max="6" width="9.5703125" bestFit="1" customWidth="1"/>
  </cols>
  <sheetData>
    <row r="1" spans="1:10" x14ac:dyDescent="0.25">
      <c r="A1" t="s">
        <v>5</v>
      </c>
      <c r="B1" t="s">
        <v>6</v>
      </c>
      <c r="C1" t="s">
        <v>7</v>
      </c>
      <c r="F1" t="s">
        <v>5</v>
      </c>
      <c r="G1" t="s">
        <v>6</v>
      </c>
      <c r="H1" t="s">
        <v>7</v>
      </c>
    </row>
    <row r="2" spans="1:10" x14ac:dyDescent="0.25">
      <c r="A2">
        <v>-1000</v>
      </c>
      <c r="B2">
        <v>-2000</v>
      </c>
      <c r="C2">
        <v>-3000</v>
      </c>
      <c r="F2">
        <f>$A2</f>
        <v>-1000</v>
      </c>
      <c r="G2">
        <f>B2</f>
        <v>-2000</v>
      </c>
      <c r="H2">
        <f>C2</f>
        <v>-3000</v>
      </c>
    </row>
    <row r="3" spans="1:10" x14ac:dyDescent="0.25">
      <c r="A3">
        <v>1000</v>
      </c>
      <c r="B3">
        <v>1000</v>
      </c>
      <c r="C3">
        <v>4000</v>
      </c>
      <c r="D3">
        <v>1.1000000000000001</v>
      </c>
      <c r="E3">
        <v>1</v>
      </c>
      <c r="F3" s="4">
        <f>A3/D3</f>
        <v>909.09090909090901</v>
      </c>
      <c r="G3" s="3">
        <f>B3/D3</f>
        <v>909.09090909090901</v>
      </c>
      <c r="H3" s="3">
        <f>C3/D3</f>
        <v>3636.363636363636</v>
      </c>
    </row>
    <row r="4" spans="1:10" x14ac:dyDescent="0.25">
      <c r="A4">
        <v>1000</v>
      </c>
      <c r="B4">
        <v>1000</v>
      </c>
      <c r="D4">
        <f>D$3^E4</f>
        <v>1.2100000000000002</v>
      </c>
      <c r="E4">
        <v>2</v>
      </c>
      <c r="F4" s="4">
        <f>A4/D4</f>
        <v>826.44628099173542</v>
      </c>
      <c r="G4" s="4">
        <f>B4/D4</f>
        <v>826.44628099173542</v>
      </c>
      <c r="H4" s="5">
        <f>SUM(H2:H3)</f>
        <v>636.36363636363603</v>
      </c>
    </row>
    <row r="5" spans="1:10" x14ac:dyDescent="0.25">
      <c r="B5">
        <v>1000</v>
      </c>
      <c r="D5">
        <f>D$3^E5</f>
        <v>1.3310000000000004</v>
      </c>
      <c r="E5">
        <v>3</v>
      </c>
      <c r="F5" s="5">
        <f>SUM(F2:F4)</f>
        <v>735.53719008264443</v>
      </c>
      <c r="G5" s="4">
        <f>B5/D5</f>
        <v>751.31480090157754</v>
      </c>
      <c r="H5" s="4"/>
    </row>
    <row r="6" spans="1:10" x14ac:dyDescent="0.25">
      <c r="G6" s="5">
        <f>SUM(G2:G5)</f>
        <v>486.85199098422197</v>
      </c>
      <c r="H6" s="4"/>
    </row>
    <row r="7" spans="1:10" x14ac:dyDescent="0.25">
      <c r="E7" t="s">
        <v>11</v>
      </c>
      <c r="F7" s="4">
        <f>F5-F2</f>
        <v>1735.5371900826444</v>
      </c>
      <c r="I7" t="s">
        <v>8</v>
      </c>
      <c r="J7">
        <f>F7/-F2</f>
        <v>1.7355371900826444</v>
      </c>
    </row>
    <row r="8" spans="1:10" x14ac:dyDescent="0.25">
      <c r="E8" t="s">
        <v>12</v>
      </c>
      <c r="G8" s="4">
        <f>G6-G2</f>
        <v>2486.8519909842221</v>
      </c>
      <c r="I8" t="s">
        <v>9</v>
      </c>
      <c r="J8">
        <f>G8/-G2</f>
        <v>1.243425995492111</v>
      </c>
    </row>
    <row r="9" spans="1:10" x14ac:dyDescent="0.25">
      <c r="E9" t="s">
        <v>13</v>
      </c>
      <c r="H9" s="4">
        <f>H4-H2</f>
        <v>3636.363636363636</v>
      </c>
      <c r="I9" t="s">
        <v>10</v>
      </c>
      <c r="J9">
        <f>H9/-H2</f>
        <v>1.2121212121212119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4" sqref="G4"/>
    </sheetView>
  </sheetViews>
  <sheetFormatPr defaultRowHeight="15" x14ac:dyDescent="0.25"/>
  <sheetData>
    <row r="1" spans="1:9" x14ac:dyDescent="0.25">
      <c r="A1" t="s">
        <v>5</v>
      </c>
      <c r="B1" t="s">
        <v>6</v>
      </c>
      <c r="C1" t="s">
        <v>5</v>
      </c>
      <c r="D1" t="s">
        <v>6</v>
      </c>
      <c r="F1" t="s">
        <v>5</v>
      </c>
      <c r="G1" t="s">
        <v>6</v>
      </c>
    </row>
    <row r="2" spans="1:9" x14ac:dyDescent="0.25">
      <c r="A2">
        <v>-10</v>
      </c>
      <c r="B2">
        <v>-10</v>
      </c>
      <c r="F2">
        <f>$A2</f>
        <v>-10</v>
      </c>
      <c r="G2">
        <f>B2</f>
        <v>-10</v>
      </c>
    </row>
    <row r="3" spans="1:9" x14ac:dyDescent="0.25">
      <c r="A3">
        <v>6</v>
      </c>
      <c r="B3">
        <v>6.55</v>
      </c>
      <c r="C3">
        <v>1.1000000000000001</v>
      </c>
      <c r="D3">
        <v>1.4</v>
      </c>
      <c r="E3">
        <v>1</v>
      </c>
      <c r="F3" s="4">
        <f>A3/C3</f>
        <v>5.4545454545454541</v>
      </c>
      <c r="G3" s="3">
        <f>B3/D3</f>
        <v>4.6785714285714288</v>
      </c>
    </row>
    <row r="4" spans="1:9" x14ac:dyDescent="0.25">
      <c r="A4">
        <v>6</v>
      </c>
      <c r="B4">
        <v>6.55</v>
      </c>
      <c r="C4">
        <f>C$3^E4</f>
        <v>1.2100000000000002</v>
      </c>
      <c r="D4">
        <f>D$3^E4</f>
        <v>1.9599999999999997</v>
      </c>
      <c r="E4">
        <v>2</v>
      </c>
      <c r="F4" s="4">
        <f>A4/C4</f>
        <v>4.9586776859504127</v>
      </c>
      <c r="G4" s="3">
        <f t="shared" ref="G4:G5" si="0">B4/D4</f>
        <v>3.341836734693878</v>
      </c>
    </row>
    <row r="5" spans="1:9" x14ac:dyDescent="0.25">
      <c r="B5">
        <v>6.55</v>
      </c>
      <c r="D5">
        <f>D$3^E5</f>
        <v>2.7439999999999993</v>
      </c>
      <c r="E5">
        <v>3</v>
      </c>
      <c r="F5" s="5">
        <f>SUM(F2:F4)</f>
        <v>0.41322314049586684</v>
      </c>
      <c r="G5" s="3">
        <f t="shared" si="0"/>
        <v>2.387026239067056</v>
      </c>
    </row>
    <row r="6" spans="1:9" x14ac:dyDescent="0.25">
      <c r="G6" s="5">
        <f>SUM(G2:G5)</f>
        <v>0.40743440233236283</v>
      </c>
    </row>
    <row r="7" spans="1:9" x14ac:dyDescent="0.25">
      <c r="E7" t="s">
        <v>14</v>
      </c>
      <c r="F7" s="4">
        <f>F5*C4/(C4-1)</f>
        <v>2.3809523809523738</v>
      </c>
      <c r="H7" t="s">
        <v>16</v>
      </c>
      <c r="I7">
        <f>(C3-1)*F7</f>
        <v>0.23809523809523758</v>
      </c>
    </row>
    <row r="8" spans="1:9" x14ac:dyDescent="0.25">
      <c r="E8" t="s">
        <v>15</v>
      </c>
      <c r="G8" s="4">
        <f>G6*D5/(D5-1)</f>
        <v>0.64105504587156181</v>
      </c>
      <c r="H8" t="s">
        <v>17</v>
      </c>
      <c r="I8">
        <f>(D3-1)*G8</f>
        <v>0.25642201834862466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H35" sqref="H35"/>
    </sheetView>
  </sheetViews>
  <sheetFormatPr defaultRowHeight="15" x14ac:dyDescent="0.25"/>
  <cols>
    <col min="5" max="5" width="14" customWidth="1"/>
    <col min="12" max="12" width="10" customWidth="1"/>
    <col min="18" max="18" width="9.5703125" bestFit="1" customWidth="1"/>
  </cols>
  <sheetData>
    <row r="1" spans="1:23" x14ac:dyDescent="0.25">
      <c r="A1" t="s">
        <v>5</v>
      </c>
      <c r="B1" t="s">
        <v>6</v>
      </c>
      <c r="C1" t="s">
        <v>7</v>
      </c>
      <c r="D1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K1" t="s">
        <v>5</v>
      </c>
      <c r="L1" t="s">
        <v>0</v>
      </c>
      <c r="M1" t="s">
        <v>6</v>
      </c>
      <c r="N1" t="s">
        <v>0</v>
      </c>
      <c r="O1" t="s">
        <v>7</v>
      </c>
      <c r="P1" t="s">
        <v>0</v>
      </c>
      <c r="Q1" t="s">
        <v>18</v>
      </c>
      <c r="R1" t="s">
        <v>0</v>
      </c>
      <c r="S1" t="s">
        <v>5</v>
      </c>
      <c r="T1" t="s">
        <v>6</v>
      </c>
      <c r="U1" t="s">
        <v>7</v>
      </c>
      <c r="V1" t="s">
        <v>18</v>
      </c>
    </row>
    <row r="2" spans="1:23" x14ac:dyDescent="0.25">
      <c r="A2">
        <v>-40000</v>
      </c>
      <c r="B2">
        <v>-25000</v>
      </c>
      <c r="C2">
        <v>-40000</v>
      </c>
      <c r="D2">
        <v>-30000</v>
      </c>
      <c r="E2" t="s">
        <v>23</v>
      </c>
      <c r="F2" s="8">
        <v>0.15238237100621616</v>
      </c>
      <c r="G2" s="8">
        <v>0.18030666893079417</v>
      </c>
      <c r="H2" s="8">
        <v>4.9592932117068746E-12</v>
      </c>
      <c r="I2" s="8">
        <v>2.7288155221931502E-2</v>
      </c>
      <c r="K2">
        <f>$A2</f>
        <v>-40000</v>
      </c>
      <c r="M2">
        <f>B2</f>
        <v>-25000</v>
      </c>
      <c r="O2">
        <f>C2</f>
        <v>-40000</v>
      </c>
      <c r="Q2">
        <f>D2</f>
        <v>-30000</v>
      </c>
      <c r="S2">
        <f>A2</f>
        <v>-40000</v>
      </c>
      <c r="T2">
        <f>B2</f>
        <v>-25000</v>
      </c>
      <c r="U2">
        <f>C2</f>
        <v>-40000</v>
      </c>
      <c r="V2">
        <f>D2</f>
        <v>-30000</v>
      </c>
    </row>
    <row r="3" spans="1:23" x14ac:dyDescent="0.25">
      <c r="A3">
        <v>12000</v>
      </c>
      <c r="B3">
        <v>8000</v>
      </c>
      <c r="C3">
        <v>8000</v>
      </c>
      <c r="D3">
        <v>6500</v>
      </c>
      <c r="E3">
        <v>1.1200000000000001</v>
      </c>
      <c r="F3">
        <f>1+F2</f>
        <v>1.1523823710062162</v>
      </c>
      <c r="G3">
        <f t="shared" ref="G3:I3" si="0">1+G2</f>
        <v>1.1803066689307942</v>
      </c>
      <c r="H3">
        <f t="shared" si="0"/>
        <v>1.0000000000049594</v>
      </c>
      <c r="I3">
        <f t="shared" si="0"/>
        <v>1.0272881552219315</v>
      </c>
      <c r="J3">
        <v>1</v>
      </c>
      <c r="K3">
        <f>A3/E3</f>
        <v>10714.285714285714</v>
      </c>
      <c r="M3">
        <f>B3/E3</f>
        <v>7142.8571428571422</v>
      </c>
      <c r="O3">
        <f>C3/E3</f>
        <v>7142.8571428571422</v>
      </c>
      <c r="Q3">
        <f t="shared" ref="Q3:Q12" si="1">D3/E3</f>
        <v>5803.5714285714284</v>
      </c>
      <c r="S3">
        <f>A3/F3</f>
        <v>10413.210321433553</v>
      </c>
      <c r="T3">
        <f>B3/G3</f>
        <v>6777.899515934253</v>
      </c>
      <c r="U3">
        <f>C3/H3</f>
        <v>7999.9999999603251</v>
      </c>
      <c r="V3">
        <f>D3/I3</f>
        <v>6327.3386020845965</v>
      </c>
    </row>
    <row r="4" spans="1:23" x14ac:dyDescent="0.25">
      <c r="A4">
        <v>12000</v>
      </c>
      <c r="B4">
        <v>8000</v>
      </c>
      <c r="C4">
        <v>8000</v>
      </c>
      <c r="D4">
        <v>6500</v>
      </c>
      <c r="E4">
        <f t="shared" ref="E4:E12" si="2">E$3^J4</f>
        <v>1.2544000000000002</v>
      </c>
      <c r="F4">
        <f>F$3^$J4</f>
        <v>1.3279851290059086</v>
      </c>
      <c r="G4">
        <f t="shared" ref="G4:I12" si="3">G$3^$J4</f>
        <v>1.3931238327225073</v>
      </c>
      <c r="H4">
        <f t="shared" si="3"/>
        <v>1.0000000000099187</v>
      </c>
      <c r="I4">
        <f t="shared" si="3"/>
        <v>1.0553209538592792</v>
      </c>
      <c r="J4">
        <v>2</v>
      </c>
      <c r="K4">
        <f>A4/E4</f>
        <v>9566.326530612243</v>
      </c>
      <c r="M4">
        <f>B4/E4</f>
        <v>6377.551020408162</v>
      </c>
      <c r="O4">
        <f t="shared" ref="O4:O12" si="4">C4/E4</f>
        <v>6377.551020408162</v>
      </c>
      <c r="Q4">
        <f t="shared" si="1"/>
        <v>5181.7602040816319</v>
      </c>
      <c r="S4">
        <f t="shared" ref="S4:T6" si="5">A4/F4</f>
        <v>9036.2457665341881</v>
      </c>
      <c r="T4">
        <f t="shared" si="5"/>
        <v>5742.4902310127227</v>
      </c>
      <c r="U4">
        <f t="shared" ref="U4:U11" si="6">C4/H4</f>
        <v>7999.9999999206502</v>
      </c>
      <c r="V4">
        <f t="shared" ref="V4:V11" si="7">D4/I4</f>
        <v>6159.2636592969011</v>
      </c>
    </row>
    <row r="5" spans="1:23" x14ac:dyDescent="0.25">
      <c r="A5">
        <v>12000</v>
      </c>
      <c r="B5">
        <v>8000</v>
      </c>
      <c r="C5">
        <v>8000</v>
      </c>
      <c r="D5">
        <v>6500</v>
      </c>
      <c r="E5">
        <f t="shared" si="2"/>
        <v>1.4049280000000004</v>
      </c>
      <c r="F5">
        <f t="shared" ref="F5:F12" si="8">F$3^J5</f>
        <v>1.5303466516248247</v>
      </c>
      <c r="G5">
        <f t="shared" si="3"/>
        <v>1.6443133504088034</v>
      </c>
      <c r="H5">
        <f t="shared" si="3"/>
        <v>1.0000000000148781</v>
      </c>
      <c r="I5">
        <f t="shared" si="3"/>
        <v>1.0841187158571479</v>
      </c>
      <c r="J5">
        <v>3</v>
      </c>
      <c r="K5">
        <f>A5/E5</f>
        <v>8541.3629737609299</v>
      </c>
      <c r="M5">
        <f>B5/E5</f>
        <v>5694.2419825072866</v>
      </c>
      <c r="O5">
        <f t="shared" si="4"/>
        <v>5694.2419825072866</v>
      </c>
      <c r="Q5">
        <f t="shared" si="1"/>
        <v>4626.5716107871704</v>
      </c>
      <c r="S5">
        <f t="shared" si="5"/>
        <v>7841.3606402570049</v>
      </c>
      <c r="T5">
        <f t="shared" si="5"/>
        <v>4865.2527196297879</v>
      </c>
      <c r="U5">
        <f t="shared" si="6"/>
        <v>7999.9999998809753</v>
      </c>
      <c r="V5">
        <f t="shared" si="7"/>
        <v>5995.6533402901714</v>
      </c>
    </row>
    <row r="6" spans="1:23" x14ac:dyDescent="0.25">
      <c r="A6">
        <v>12000</v>
      </c>
      <c r="B6">
        <v>8000</v>
      </c>
      <c r="C6">
        <v>8000</v>
      </c>
      <c r="D6">
        <v>6500</v>
      </c>
      <c r="E6">
        <f t="shared" si="2"/>
        <v>1.5735193600000004</v>
      </c>
      <c r="F6">
        <f t="shared" si="8"/>
        <v>1.7635445028608396</v>
      </c>
      <c r="G6">
        <f t="shared" si="3"/>
        <v>1.9407940132994486</v>
      </c>
      <c r="H6">
        <f t="shared" si="3"/>
        <v>1.0000000000198375</v>
      </c>
      <c r="I6">
        <f t="shared" si="3"/>
        <v>1.1137023156544588</v>
      </c>
      <c r="J6">
        <v>4</v>
      </c>
      <c r="K6">
        <f>A6/E6</f>
        <v>7626.2169408579739</v>
      </c>
      <c r="M6">
        <f>B6/E6</f>
        <v>5084.1446272386493</v>
      </c>
      <c r="O6">
        <f t="shared" si="4"/>
        <v>5084.1446272386493</v>
      </c>
      <c r="Q6">
        <f t="shared" si="1"/>
        <v>4130.8675096314028</v>
      </c>
      <c r="S6">
        <f t="shared" si="5"/>
        <v>6804.4781294339209</v>
      </c>
      <c r="T6">
        <f t="shared" si="5"/>
        <v>4122.024256659568</v>
      </c>
      <c r="U6">
        <f t="shared" si="6"/>
        <v>7999.9999998413005</v>
      </c>
      <c r="V6">
        <f t="shared" si="7"/>
        <v>5836.3890499593008</v>
      </c>
    </row>
    <row r="7" spans="1:23" x14ac:dyDescent="0.25">
      <c r="A7">
        <v>12000</v>
      </c>
      <c r="B7">
        <v>8000</v>
      </c>
      <c r="C7">
        <v>8000</v>
      </c>
      <c r="D7">
        <v>6500</v>
      </c>
      <c r="E7">
        <f t="shared" si="2"/>
        <v>1.7623416832000005</v>
      </c>
      <c r="F7">
        <f t="shared" si="8"/>
        <v>2.0322775955817534</v>
      </c>
      <c r="G7">
        <f t="shared" si="3"/>
        <v>2.2907321169182997</v>
      </c>
      <c r="H7">
        <f t="shared" si="3"/>
        <v>1.0000000000247968</v>
      </c>
      <c r="I7">
        <f t="shared" si="3"/>
        <v>1.1440931973150621</v>
      </c>
      <c r="J7">
        <v>5</v>
      </c>
      <c r="K7">
        <f>A7/E7</f>
        <v>6809.1222686231904</v>
      </c>
      <c r="M7">
        <f>B7/E7</f>
        <v>4539.4148457487936</v>
      </c>
      <c r="O7">
        <f t="shared" si="4"/>
        <v>4539.4148457487936</v>
      </c>
      <c r="Q7">
        <f t="shared" si="1"/>
        <v>3688.274562170895</v>
      </c>
      <c r="S7">
        <f>(A7+A2)/F7</f>
        <v>-13777.645367381423</v>
      </c>
      <c r="T7">
        <f>(B7+B2)/G7</f>
        <v>-7421.2082130624422</v>
      </c>
      <c r="U7">
        <f>(C7+C2)/H7</f>
        <v>-31999.999999206502</v>
      </c>
      <c r="V7">
        <f>(D7+D2)/I7</f>
        <v>-20540.284703334823</v>
      </c>
    </row>
    <row r="8" spans="1:23" x14ac:dyDescent="0.25">
      <c r="C8">
        <v>8000</v>
      </c>
      <c r="D8">
        <v>6500</v>
      </c>
      <c r="E8">
        <f t="shared" si="2"/>
        <v>1.9738226851840008</v>
      </c>
      <c r="F8">
        <f t="shared" si="8"/>
        <v>2.3419608741393132</v>
      </c>
      <c r="G8">
        <f t="shared" si="3"/>
        <v>2.7037663943326247</v>
      </c>
      <c r="H8">
        <f t="shared" si="3"/>
        <v>1.0000000000297562</v>
      </c>
      <c r="I8">
        <f t="shared" si="3"/>
        <v>1.1753133900717514</v>
      </c>
      <c r="J8">
        <v>6</v>
      </c>
      <c r="K8" s="1">
        <f>SUM(K2:K7)</f>
        <v>3257.3144281400528</v>
      </c>
      <c r="L8" s="6">
        <f>K8*E7/(E7-1)</f>
        <v>7530.0893529836876</v>
      </c>
      <c r="M8" s="1">
        <f>SUM(M2:M7)</f>
        <v>3838.2096187600328</v>
      </c>
      <c r="N8" s="6">
        <f>M8*E7/(E7-1)</f>
        <v>8872.9725122814652</v>
      </c>
      <c r="O8">
        <f t="shared" si="4"/>
        <v>4053.0489694185653</v>
      </c>
      <c r="Q8">
        <f t="shared" si="1"/>
        <v>3293.1022876525844</v>
      </c>
      <c r="S8" s="9">
        <f>A3/F8</f>
        <v>5123.9113908809786</v>
      </c>
      <c r="T8" s="9">
        <f>B3/G8</f>
        <v>2958.835503233131</v>
      </c>
      <c r="U8">
        <f t="shared" si="6"/>
        <v>7999.9999997619507</v>
      </c>
      <c r="V8">
        <f t="shared" si="7"/>
        <v>5530.4398426050293</v>
      </c>
    </row>
    <row r="9" spans="1:23" x14ac:dyDescent="0.25">
      <c r="C9">
        <v>8000</v>
      </c>
      <c r="D9">
        <v>6500</v>
      </c>
      <c r="E9">
        <f t="shared" si="2"/>
        <v>2.210681407406081</v>
      </c>
      <c r="F9">
        <f t="shared" si="8"/>
        <v>2.6988344249444522</v>
      </c>
      <c r="G9">
        <f t="shared" si="3"/>
        <v>3.1912735064617639</v>
      </c>
      <c r="H9">
        <f t="shared" si="3"/>
        <v>1.0000000000347156</v>
      </c>
      <c r="I9">
        <f t="shared" si="3"/>
        <v>1.2073855242944438</v>
      </c>
      <c r="J9">
        <v>7</v>
      </c>
      <c r="O9">
        <f t="shared" si="4"/>
        <v>3618.7937226951476</v>
      </c>
      <c r="Q9">
        <f t="shared" si="1"/>
        <v>2940.2698996898075</v>
      </c>
      <c r="S9" s="9">
        <f t="shared" ref="S9:T12" si="9">A4/F9</f>
        <v>4446.363915136063</v>
      </c>
      <c r="T9" s="9">
        <f>B4/G9</f>
        <v>2506.8362156366152</v>
      </c>
      <c r="U9">
        <f t="shared" si="6"/>
        <v>7999.9999997222758</v>
      </c>
      <c r="V9">
        <f t="shared" si="7"/>
        <v>5383.5331542494559</v>
      </c>
    </row>
    <row r="10" spans="1:23" x14ac:dyDescent="0.25">
      <c r="C10">
        <v>8000</v>
      </c>
      <c r="D10">
        <v>6500</v>
      </c>
      <c r="E10">
        <f t="shared" si="2"/>
        <v>2.4759631762948109</v>
      </c>
      <c r="F10">
        <f t="shared" si="8"/>
        <v>3.1100892135706859</v>
      </c>
      <c r="G10">
        <f t="shared" si="3"/>
        <v>3.7666814020589801</v>
      </c>
      <c r="H10">
        <f t="shared" si="3"/>
        <v>1.0000000000396749</v>
      </c>
      <c r="I10">
        <f t="shared" si="3"/>
        <v>1.2403328478941038</v>
      </c>
      <c r="J10">
        <v>8</v>
      </c>
      <c r="O10">
        <f t="shared" si="4"/>
        <v>3231.0658238349529</v>
      </c>
      <c r="Q10">
        <f t="shared" si="1"/>
        <v>2625.2409818658994</v>
      </c>
      <c r="S10" s="9">
        <f t="shared" si="9"/>
        <v>3858.4102178287126</v>
      </c>
      <c r="T10" s="9">
        <f t="shared" si="9"/>
        <v>2123.8854965612336</v>
      </c>
      <c r="U10">
        <f t="shared" si="6"/>
        <v>7999.9999996826009</v>
      </c>
      <c r="V10">
        <f t="shared" si="7"/>
        <v>5240.5287911515115</v>
      </c>
    </row>
    <row r="11" spans="1:23" x14ac:dyDescent="0.25">
      <c r="C11">
        <v>8000</v>
      </c>
      <c r="D11">
        <v>6500</v>
      </c>
      <c r="E11">
        <f t="shared" si="2"/>
        <v>2.7730787574501883</v>
      </c>
      <c r="F11">
        <f t="shared" si="8"/>
        <v>3.5840119819754452</v>
      </c>
      <c r="G11">
        <f t="shared" si="3"/>
        <v>4.445839178587808</v>
      </c>
      <c r="H11">
        <f t="shared" si="3"/>
        <v>1.0000000000446343</v>
      </c>
      <c r="I11">
        <f t="shared" si="3"/>
        <v>1.2741792431742984</v>
      </c>
      <c r="J11">
        <v>9</v>
      </c>
      <c r="O11">
        <f t="shared" si="4"/>
        <v>2884.8801998526365</v>
      </c>
      <c r="Q11">
        <f t="shared" si="1"/>
        <v>2343.965162380267</v>
      </c>
      <c r="S11" s="9">
        <f t="shared" si="9"/>
        <v>3348.2030920515526</v>
      </c>
      <c r="T11" s="9">
        <f t="shared" si="9"/>
        <v>1799.4353098802706</v>
      </c>
      <c r="U11">
        <f t="shared" si="6"/>
        <v>7999.999999642926</v>
      </c>
      <c r="V11">
        <f t="shared" si="7"/>
        <v>5101.3230947059519</v>
      </c>
    </row>
    <row r="12" spans="1:23" x14ac:dyDescent="0.25">
      <c r="C12">
        <v>8000</v>
      </c>
      <c r="D12">
        <v>6500</v>
      </c>
      <c r="E12">
        <f t="shared" si="2"/>
        <v>3.1058482083442112</v>
      </c>
      <c r="F12">
        <f t="shared" si="8"/>
        <v>4.1301522255035525</v>
      </c>
      <c r="G12">
        <f t="shared" si="3"/>
        <v>5.2474536314809939</v>
      </c>
      <c r="H12">
        <f t="shared" si="3"/>
        <v>1.0000000000495937</v>
      </c>
      <c r="I12">
        <f t="shared" si="3"/>
        <v>1.3089492441426018</v>
      </c>
      <c r="J12">
        <v>10</v>
      </c>
      <c r="O12">
        <f t="shared" si="4"/>
        <v>2575.7858927255679</v>
      </c>
      <c r="Q12">
        <f t="shared" si="1"/>
        <v>2092.8260378395239</v>
      </c>
      <c r="S12" s="9">
        <f t="shared" si="9"/>
        <v>2905.4619163672464</v>
      </c>
      <c r="T12" s="9">
        <f>B7/G12</f>
        <v>1524.548964474061</v>
      </c>
      <c r="U12">
        <f>C12/H12</f>
        <v>7999.9999996032511</v>
      </c>
      <c r="V12">
        <f>D12/I12</f>
        <v>4965.8151598213271</v>
      </c>
    </row>
    <row r="13" spans="1:23" x14ac:dyDescent="0.25">
      <c r="O13" s="1">
        <f>SUM(O2:O12)</f>
        <v>5201.7842272869066</v>
      </c>
      <c r="P13" s="6">
        <f>O13*E12/(E12-1)</f>
        <v>7671.9452800519457</v>
      </c>
      <c r="Q13" s="1">
        <f>SUM(Q2:Q12)</f>
        <v>6726.4496846706097</v>
      </c>
      <c r="R13" s="6">
        <f>Q13*E12/(E12-1)</f>
        <v>9920.6256267056197</v>
      </c>
      <c r="S13" s="1">
        <f>SUM(S2:S12)</f>
        <v>2.2541790258401306E-5</v>
      </c>
      <c r="T13" s="1">
        <f>SUM(T2:T12)</f>
        <v>-4.080061444255989E-8</v>
      </c>
      <c r="U13" s="1">
        <f>SUM(U2:U12)</f>
        <v>-1.1902493497473188E-6</v>
      </c>
      <c r="V13" s="1">
        <f>SUM(V2:V12)</f>
        <v>-9.1705733211711049E-6</v>
      </c>
      <c r="W13" t="s">
        <v>24</v>
      </c>
    </row>
    <row r="15" spans="1:23" x14ac:dyDescent="0.25">
      <c r="L15" t="s">
        <v>26</v>
      </c>
      <c r="M15">
        <v>40000</v>
      </c>
      <c r="N15" t="s">
        <v>8</v>
      </c>
      <c r="O15" t="s">
        <v>9</v>
      </c>
      <c r="P15" t="s">
        <v>10</v>
      </c>
      <c r="Q15" t="s">
        <v>25</v>
      </c>
    </row>
    <row r="16" spans="1:23" x14ac:dyDescent="0.25">
      <c r="M16" t="s">
        <v>8</v>
      </c>
      <c r="N16">
        <f>(-A2/$M$15)*((K8-A2)/-A2)</f>
        <v>1.0814328607035013</v>
      </c>
      <c r="O16">
        <f>(-B2/$M$15)*((M8-B2)/-B2)+(M15+B2)/M15</f>
        <v>1.0959552404690007</v>
      </c>
      <c r="P16">
        <f>(-C2/$M$15)*((O13-C2)/-C2)</f>
        <v>1.1300446056821727</v>
      </c>
      <c r="Q16">
        <f>(-D2/$M$15)*((Q13-D2)/-D2)+(M15+D2)/M15</f>
        <v>1.1681612421167653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9" sqref="J19"/>
    </sheetView>
  </sheetViews>
  <sheetFormatPr defaultRowHeight="15" x14ac:dyDescent="0.25"/>
  <cols>
    <col min="4" max="4" width="11.42578125" customWidth="1"/>
    <col min="5" max="5" width="10.5703125" bestFit="1" customWidth="1"/>
    <col min="7" max="7" width="9.5703125" bestFit="1" customWidth="1"/>
    <col min="9" max="9" width="9.5703125" bestFit="1" customWidth="1"/>
    <col min="10" max="10" width="11.140625" customWidth="1"/>
  </cols>
  <sheetData>
    <row r="1" spans="1:9" x14ac:dyDescent="0.25">
      <c r="A1">
        <v>1</v>
      </c>
      <c r="B1">
        <v>2</v>
      </c>
      <c r="E1" t="s">
        <v>1</v>
      </c>
      <c r="F1" t="s">
        <v>0</v>
      </c>
      <c r="G1" t="s">
        <v>2</v>
      </c>
      <c r="H1" t="s">
        <v>0</v>
      </c>
      <c r="I1" t="s">
        <v>26</v>
      </c>
    </row>
    <row r="2" spans="1:9" x14ac:dyDescent="0.25">
      <c r="A2">
        <v>-10000</v>
      </c>
      <c r="B2">
        <v>-1000</v>
      </c>
      <c r="E2">
        <f>$A2</f>
        <v>-10000</v>
      </c>
      <c r="G2">
        <f>B2</f>
        <v>-1000</v>
      </c>
      <c r="I2" s="11">
        <f>12000</f>
        <v>12000</v>
      </c>
    </row>
    <row r="3" spans="1:9" x14ac:dyDescent="0.25">
      <c r="A3">
        <v>4000</v>
      </c>
      <c r="B3">
        <v>2700</v>
      </c>
      <c r="C3">
        <v>1.05</v>
      </c>
      <c r="D3">
        <v>1</v>
      </c>
      <c r="E3" s="4">
        <f>A3/C3</f>
        <v>3809.5238095238092</v>
      </c>
      <c r="G3">
        <f>B3/C3</f>
        <v>2571.4285714285711</v>
      </c>
    </row>
    <row r="4" spans="1:9" x14ac:dyDescent="0.25">
      <c r="A4">
        <v>4000</v>
      </c>
      <c r="B4">
        <v>2700</v>
      </c>
      <c r="C4">
        <f>C$3^D4</f>
        <v>1.1025</v>
      </c>
      <c r="D4">
        <v>2</v>
      </c>
      <c r="E4" s="4">
        <f>A4/C4</f>
        <v>3628.1179138321995</v>
      </c>
      <c r="G4">
        <f>B4/C4</f>
        <v>2448.9795918367345</v>
      </c>
    </row>
    <row r="5" spans="1:9" x14ac:dyDescent="0.25">
      <c r="A5">
        <v>4000</v>
      </c>
      <c r="C5">
        <f t="shared" ref="C5:C6" si="0">C$3^D5</f>
        <v>1.1576250000000001</v>
      </c>
      <c r="D5">
        <v>3</v>
      </c>
      <c r="E5" s="4">
        <f t="shared" ref="E5:E6" si="1">A5/C5</f>
        <v>3455.3503941259041</v>
      </c>
      <c r="G5" s="5">
        <f>SUM(G2:G4)</f>
        <v>4020.4081632653056</v>
      </c>
      <c r="H5" s="6">
        <f>G5*C4/(C4-1)</f>
        <v>43243.902439024365</v>
      </c>
    </row>
    <row r="6" spans="1:9" x14ac:dyDescent="0.25">
      <c r="A6">
        <v>4000</v>
      </c>
      <c r="C6">
        <f t="shared" si="0"/>
        <v>1.21550625</v>
      </c>
      <c r="D6">
        <v>4</v>
      </c>
      <c r="E6" s="4">
        <f t="shared" si="1"/>
        <v>3290.8098991675279</v>
      </c>
    </row>
    <row r="7" spans="1:9" x14ac:dyDescent="0.25">
      <c r="D7">
        <v>5</v>
      </c>
      <c r="E7" s="5">
        <f>SUM(E2:E6)</f>
        <v>4183.8020166494407</v>
      </c>
      <c r="F7" s="2">
        <f>E7*C6/(C6-1)</f>
        <v>23597.633479307438</v>
      </c>
    </row>
    <row r="8" spans="1:9" x14ac:dyDescent="0.25">
      <c r="D8">
        <v>6</v>
      </c>
      <c r="E8" s="9"/>
      <c r="F8" s="9"/>
    </row>
    <row r="9" spans="1:9" x14ac:dyDescent="0.25">
      <c r="D9">
        <v>7</v>
      </c>
    </row>
    <row r="10" spans="1:9" x14ac:dyDescent="0.25">
      <c r="D10">
        <v>8</v>
      </c>
    </row>
    <row r="11" spans="1:9" x14ac:dyDescent="0.25">
      <c r="D11">
        <v>9</v>
      </c>
    </row>
    <row r="12" spans="1:9" x14ac:dyDescent="0.25">
      <c r="D12">
        <v>10</v>
      </c>
    </row>
    <row r="13" spans="1:9" x14ac:dyDescent="0.25">
      <c r="D13">
        <v>11</v>
      </c>
    </row>
    <row r="14" spans="1:9" x14ac:dyDescent="0.25">
      <c r="D14">
        <v>12</v>
      </c>
    </row>
    <row r="15" spans="1:9" x14ac:dyDescent="0.25">
      <c r="D15">
        <v>13</v>
      </c>
    </row>
    <row r="16" spans="1:9" x14ac:dyDescent="0.25">
      <c r="D16">
        <v>14</v>
      </c>
    </row>
    <row r="17" spans="4:10" x14ac:dyDescent="0.25">
      <c r="D17">
        <v>15</v>
      </c>
      <c r="J17" s="1" t="s">
        <v>28</v>
      </c>
    </row>
    <row r="18" spans="4:10" x14ac:dyDescent="0.25">
      <c r="D18" t="s">
        <v>29</v>
      </c>
      <c r="E18" s="4">
        <f>E7-A2</f>
        <v>14183.802016649441</v>
      </c>
      <c r="H18" t="s">
        <v>31</v>
      </c>
      <c r="I18">
        <f>E18/-A2</f>
        <v>1.4183802016649441</v>
      </c>
      <c r="J18" s="5">
        <f>(-A2/I2)*I18+(I2+A2)/I2</f>
        <v>1.3486501680541201</v>
      </c>
    </row>
    <row r="19" spans="4:10" x14ac:dyDescent="0.25">
      <c r="D19" t="s">
        <v>30</v>
      </c>
      <c r="F19" s="4" t="s">
        <v>27</v>
      </c>
      <c r="G19" s="4">
        <f>G5-B2</f>
        <v>5020.4081632653051</v>
      </c>
      <c r="H19" t="s">
        <v>32</v>
      </c>
      <c r="I19" s="10">
        <f>G19/-B2</f>
        <v>5.020408163265305</v>
      </c>
      <c r="J19" s="5">
        <f>(-B2/I2)*I19+(I2+B2)/I2</f>
        <v>1.3350340136054419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"/>
    </sheetView>
  </sheetViews>
  <sheetFormatPr defaultRowHeight="15" x14ac:dyDescent="0.25"/>
  <cols>
    <col min="3" max="3" width="4.42578125" customWidth="1"/>
  </cols>
  <sheetData>
    <row r="1" spans="1:6" x14ac:dyDescent="0.25">
      <c r="A1" s="12" t="s">
        <v>33</v>
      </c>
      <c r="B1" s="12" t="s">
        <v>34</v>
      </c>
    </row>
    <row r="2" spans="1:6" x14ac:dyDescent="0.25">
      <c r="A2">
        <v>3.5748000000000002</v>
      </c>
      <c r="B2">
        <f>(EXP(-0.15*A2)-1)/(0.15*A2)+LN(A2)</f>
        <v>0.49988962903449741</v>
      </c>
      <c r="C2" t="s">
        <v>35</v>
      </c>
    </row>
    <row r="3" spans="1:6" x14ac:dyDescent="0.25">
      <c r="A3" t="s">
        <v>36</v>
      </c>
    </row>
    <row r="4" spans="1:6" x14ac:dyDescent="0.25">
      <c r="A4">
        <v>1</v>
      </c>
      <c r="B4">
        <f t="shared" ref="B4:B13" si="0">(EXP(-0.15*A4)-1)/(0.15*A4)+LN(A4)</f>
        <v>-0.92861349049961461</v>
      </c>
    </row>
    <row r="5" spans="1:6" x14ac:dyDescent="0.25">
      <c r="A5">
        <v>2</v>
      </c>
      <c r="B5">
        <f t="shared" si="0"/>
        <v>-0.17079208383432853</v>
      </c>
    </row>
    <row r="6" spans="1:6" x14ac:dyDescent="0.25">
      <c r="A6">
        <v>3</v>
      </c>
      <c r="B6">
        <f t="shared" si="0"/>
        <v>0.2933415144942727</v>
      </c>
    </row>
    <row r="7" spans="1:6" x14ac:dyDescent="0.25">
      <c r="A7">
        <v>3.2</v>
      </c>
      <c r="B7">
        <f t="shared" si="0"/>
        <v>0.36894954273514091</v>
      </c>
    </row>
    <row r="8" spans="1:6" x14ac:dyDescent="0.25">
      <c r="A8">
        <v>3.4</v>
      </c>
      <c r="B8">
        <f t="shared" si="0"/>
        <v>0.44043342929322526</v>
      </c>
    </row>
    <row r="9" spans="1:6" x14ac:dyDescent="0.25">
      <c r="A9">
        <v>3.6</v>
      </c>
      <c r="B9">
        <f t="shared" si="0"/>
        <v>0.50824542393241545</v>
      </c>
      <c r="C9" s="1" t="s">
        <v>37</v>
      </c>
      <c r="D9" s="1" t="s">
        <v>38</v>
      </c>
      <c r="E9" s="1"/>
      <c r="F9" s="1"/>
    </row>
    <row r="10" spans="1:6" x14ac:dyDescent="0.25">
      <c r="A10">
        <v>3.8</v>
      </c>
      <c r="B10">
        <f t="shared" si="0"/>
        <v>0.57276499427538741</v>
      </c>
    </row>
    <row r="11" spans="1:6" x14ac:dyDescent="0.25">
      <c r="A11">
        <v>4</v>
      </c>
      <c r="B11">
        <f t="shared" si="0"/>
        <v>0.63431375460993455</v>
      </c>
    </row>
    <row r="12" spans="1:6" x14ac:dyDescent="0.25">
      <c r="A12">
        <v>5</v>
      </c>
      <c r="B12">
        <f t="shared" si="0"/>
        <v>0.90592664942211987</v>
      </c>
    </row>
    <row r="13" spans="1:6" x14ac:dyDescent="0.25">
      <c r="A13">
        <v>6</v>
      </c>
      <c r="B13">
        <f t="shared" si="0"/>
        <v>1.1323924244953874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9" sqref="J9"/>
    </sheetView>
  </sheetViews>
  <sheetFormatPr defaultRowHeight="15" x14ac:dyDescent="0.25"/>
  <cols>
    <col min="5" max="5" width="10.42578125" customWidth="1"/>
    <col min="6" max="6" width="13.7109375" customWidth="1"/>
    <col min="7" max="7" width="10.5703125" bestFit="1" customWidth="1"/>
    <col min="8" max="8" width="13.28515625" customWidth="1"/>
    <col min="9" max="9" width="16" customWidth="1"/>
    <col min="10" max="10" width="9.5703125" bestFit="1" customWidth="1"/>
  </cols>
  <sheetData>
    <row r="1" spans="1:10" x14ac:dyDescent="0.2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</row>
    <row r="2" spans="1:10" x14ac:dyDescent="0.25">
      <c r="A2">
        <v>0</v>
      </c>
      <c r="H2">
        <v>-100000</v>
      </c>
      <c r="I2">
        <v>-100000</v>
      </c>
      <c r="J2">
        <v>-100000</v>
      </c>
    </row>
    <row r="3" spans="1:10" x14ac:dyDescent="0.25">
      <c r="A3">
        <v>1</v>
      </c>
      <c r="B3">
        <v>5000</v>
      </c>
      <c r="C3">
        <v>20</v>
      </c>
      <c r="D3">
        <v>10</v>
      </c>
      <c r="E3">
        <v>20000</v>
      </c>
      <c r="F3" s="13">
        <f>B3*C3</f>
        <v>100000</v>
      </c>
      <c r="G3" s="13">
        <f>0.4*(F3-(B3*D3)-E3)</f>
        <v>12000</v>
      </c>
      <c r="H3" s="13">
        <f>F3-(D3*B3)-E3-G3</f>
        <v>18000</v>
      </c>
      <c r="I3" s="13">
        <f>H3/(1+0.05)^A3</f>
        <v>17142.857142857141</v>
      </c>
      <c r="J3" s="13">
        <f>I3/(1.15)^A3</f>
        <v>14906.832298136645</v>
      </c>
    </row>
    <row r="4" spans="1:10" x14ac:dyDescent="0.25">
      <c r="A4">
        <v>2</v>
      </c>
      <c r="B4">
        <v>8000</v>
      </c>
      <c r="C4" s="14">
        <f>C3*(1.02)</f>
        <v>20.399999999999999</v>
      </c>
      <c r="D4">
        <f>D3*(1.1)</f>
        <v>11</v>
      </c>
      <c r="E4">
        <v>20000</v>
      </c>
      <c r="F4" s="13">
        <f t="shared" ref="F4:F7" si="0">B4*C4</f>
        <v>163200</v>
      </c>
      <c r="G4" s="13">
        <f t="shared" ref="G4:G7" si="1">0.4*(F4-(B4*D4)-E4)</f>
        <v>22080</v>
      </c>
      <c r="H4" s="13">
        <f t="shared" ref="H4:H7" si="2">F4-(D4*B4)-E4-G4</f>
        <v>33120</v>
      </c>
      <c r="I4" s="13">
        <f t="shared" ref="I4:I7" si="3">H4/(1+0.05)^A4</f>
        <v>30040.81632653061</v>
      </c>
      <c r="J4" s="13">
        <f t="shared" ref="J4:J7" si="4">I4/(1.15)^A4</f>
        <v>22715.173025732034</v>
      </c>
    </row>
    <row r="5" spans="1:10" x14ac:dyDescent="0.25">
      <c r="A5">
        <v>3</v>
      </c>
      <c r="B5">
        <v>12000</v>
      </c>
      <c r="C5" s="14">
        <f t="shared" ref="C5:C7" si="5">C4*(1.02)</f>
        <v>20.808</v>
      </c>
      <c r="D5">
        <f t="shared" ref="D5:D7" si="6">D4*(1.1)</f>
        <v>12.100000000000001</v>
      </c>
      <c r="E5">
        <v>20000</v>
      </c>
      <c r="F5" s="13">
        <f t="shared" si="0"/>
        <v>249696</v>
      </c>
      <c r="G5" s="13">
        <f t="shared" si="1"/>
        <v>33798.399999999987</v>
      </c>
      <c r="H5" s="13">
        <f t="shared" si="2"/>
        <v>50697.599999999984</v>
      </c>
      <c r="I5" s="13">
        <f t="shared" si="3"/>
        <v>43794.493035309344</v>
      </c>
      <c r="J5" s="13">
        <f t="shared" si="4"/>
        <v>28795.590061845556</v>
      </c>
    </row>
    <row r="6" spans="1:10" x14ac:dyDescent="0.25">
      <c r="A6">
        <v>4</v>
      </c>
      <c r="B6">
        <v>10000</v>
      </c>
      <c r="C6" s="14">
        <f t="shared" si="5"/>
        <v>21.224160000000001</v>
      </c>
      <c r="D6">
        <f t="shared" si="6"/>
        <v>13.310000000000002</v>
      </c>
      <c r="E6">
        <v>20000</v>
      </c>
      <c r="F6" s="13">
        <f t="shared" si="0"/>
        <v>212241.6</v>
      </c>
      <c r="G6" s="13">
        <f t="shared" si="1"/>
        <v>23656.639999999992</v>
      </c>
      <c r="H6" s="13">
        <f t="shared" si="2"/>
        <v>35484.959999999985</v>
      </c>
      <c r="I6" s="13">
        <f t="shared" si="3"/>
        <v>29193.564409890929</v>
      </c>
      <c r="J6" s="13">
        <f t="shared" si="4"/>
        <v>16691.515201784408</v>
      </c>
    </row>
    <row r="7" spans="1:10" x14ac:dyDescent="0.25">
      <c r="A7">
        <v>5</v>
      </c>
      <c r="B7">
        <v>6000</v>
      </c>
      <c r="C7" s="14">
        <f t="shared" si="5"/>
        <v>21.648643200000002</v>
      </c>
      <c r="D7">
        <f t="shared" si="6"/>
        <v>14.641000000000004</v>
      </c>
      <c r="E7">
        <v>20000</v>
      </c>
      <c r="F7" s="13">
        <f t="shared" si="0"/>
        <v>129891.85920000001</v>
      </c>
      <c r="G7" s="13">
        <f t="shared" si="1"/>
        <v>8818.3436799999963</v>
      </c>
      <c r="H7" s="13">
        <f t="shared" si="2"/>
        <v>13227.515519999995</v>
      </c>
      <c r="I7" s="13">
        <f t="shared" si="3"/>
        <v>10364.10452728764</v>
      </c>
      <c r="J7" s="13">
        <f t="shared" si="4"/>
        <v>5152.7916531670944</v>
      </c>
    </row>
    <row r="8" spans="1:10" x14ac:dyDescent="0.25">
      <c r="J8" s="1">
        <f>SUM(J2:J7)</f>
        <v>-11738.09775933426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q1</vt:lpstr>
      <vt:lpstr>q2</vt:lpstr>
      <vt:lpstr>q3</vt:lpstr>
      <vt:lpstr>q4</vt:lpstr>
      <vt:lpstr>q5</vt:lpstr>
      <vt:lpstr>q6</vt:lpstr>
      <vt:lpstr>q8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feijo</dc:creator>
  <cp:lastModifiedBy>Ricardo Luis Chaves Feijo</cp:lastModifiedBy>
  <dcterms:created xsi:type="dcterms:W3CDTF">2017-09-12T19:15:27Z</dcterms:created>
  <dcterms:modified xsi:type="dcterms:W3CDTF">2017-09-21T19:30:42Z</dcterms:modified>
</cp:coreProperties>
</file>