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7995" activeTab="4"/>
  </bookViews>
  <sheets>
    <sheet name="posicao" sheetId="1" r:id="rId1"/>
    <sheet name="velocidade" sheetId="2" r:id="rId2"/>
    <sheet name="Energia" sheetId="3" r:id="rId3"/>
    <sheet name="Relativo" sheetId="4" r:id="rId4"/>
    <sheet name="CM" sheetId="6" r:id="rId5"/>
  </sheets>
  <definedNames>
    <definedName name="md">posicao!$L$1</definedName>
    <definedName name="me">posicao!$J$1</definedName>
  </definedNames>
  <calcPr calcId="125725"/>
</workbook>
</file>

<file path=xl/calcChain.xml><?xml version="1.0" encoding="utf-8"?>
<calcChain xmlns="http://schemas.openxmlformats.org/spreadsheetml/2006/main">
  <c r="A2" i="6"/>
  <c r="A3"/>
  <c r="A9"/>
  <c r="A11"/>
  <c r="A1"/>
  <c r="D4" i="4"/>
  <c r="C5"/>
  <c r="D5"/>
  <c r="D12"/>
  <c r="C13"/>
  <c r="D13"/>
  <c r="D3"/>
  <c r="C3"/>
  <c r="B3"/>
  <c r="B4"/>
  <c r="B5"/>
  <c r="D6" s="1"/>
  <c r="B6"/>
  <c r="B7"/>
  <c r="B8"/>
  <c r="D7" s="1"/>
  <c r="B9"/>
  <c r="B10"/>
  <c r="D9" s="1"/>
  <c r="B11"/>
  <c r="D10" s="1"/>
  <c r="B12"/>
  <c r="D11" s="1"/>
  <c r="B13"/>
  <c r="D14" s="1"/>
  <c r="B14"/>
  <c r="B15"/>
  <c r="B16"/>
  <c r="D15" s="1"/>
  <c r="B17"/>
  <c r="B2"/>
  <c r="A2"/>
  <c r="A3"/>
  <c r="C4" s="1"/>
  <c r="A4"/>
  <c r="A5"/>
  <c r="A6"/>
  <c r="A7"/>
  <c r="C8" s="1"/>
  <c r="A8"/>
  <c r="C9" s="1"/>
  <c r="A9"/>
  <c r="C10" s="1"/>
  <c r="A10"/>
  <c r="C11" s="1"/>
  <c r="A11"/>
  <c r="C12" s="1"/>
  <c r="A12"/>
  <c r="A13"/>
  <c r="A14"/>
  <c r="A15"/>
  <c r="C16" s="1"/>
  <c r="A16"/>
  <c r="C15" s="1"/>
  <c r="A17"/>
  <c r="A1"/>
  <c r="B3" i="3"/>
  <c r="B6"/>
  <c r="C7"/>
  <c r="B10"/>
  <c r="D10" s="1"/>
  <c r="C10"/>
  <c r="B11"/>
  <c r="C13"/>
  <c r="B14"/>
  <c r="B2"/>
  <c r="A2"/>
  <c r="A3"/>
  <c r="A5"/>
  <c r="A9"/>
  <c r="A11"/>
  <c r="A13"/>
  <c r="A1"/>
  <c r="F6" i="2"/>
  <c r="H6" s="1"/>
  <c r="F9"/>
  <c r="H9" s="1"/>
  <c r="G9"/>
  <c r="I9" s="1"/>
  <c r="C9" i="6" s="1"/>
  <c r="F14" i="2"/>
  <c r="H14" s="1"/>
  <c r="A15"/>
  <c r="A15" i="6" s="1"/>
  <c r="B15" i="2"/>
  <c r="C15"/>
  <c r="D15"/>
  <c r="C15" i="3" s="1"/>
  <c r="E15" i="2"/>
  <c r="A3"/>
  <c r="B3"/>
  <c r="C3"/>
  <c r="D3"/>
  <c r="C3" i="3" s="1"/>
  <c r="E3" i="2"/>
  <c r="G3" s="1"/>
  <c r="I3" s="1"/>
  <c r="C3" i="6" s="1"/>
  <c r="A4" i="2"/>
  <c r="A4" i="6" s="1"/>
  <c r="B4" i="2"/>
  <c r="B4" i="3" s="1"/>
  <c r="C4" i="2"/>
  <c r="G4" s="1"/>
  <c r="I4" s="1"/>
  <c r="E4" i="6" s="1"/>
  <c r="D4" i="2"/>
  <c r="E4"/>
  <c r="A5"/>
  <c r="A5" i="6" s="1"/>
  <c r="B5" i="2"/>
  <c r="C5"/>
  <c r="D5"/>
  <c r="C5" i="3" s="1"/>
  <c r="E5" i="2"/>
  <c r="A6"/>
  <c r="A6" i="6" s="1"/>
  <c r="B6" i="2"/>
  <c r="C6"/>
  <c r="D6"/>
  <c r="E6"/>
  <c r="A7"/>
  <c r="A7" i="6" s="1"/>
  <c r="B7" i="2"/>
  <c r="B7" i="3" s="1"/>
  <c r="C7" i="2"/>
  <c r="G7" s="1"/>
  <c r="I7" s="1"/>
  <c r="C7" i="6" s="1"/>
  <c r="D7" i="2"/>
  <c r="E7"/>
  <c r="A8"/>
  <c r="A8" i="6" s="1"/>
  <c r="B8" i="2"/>
  <c r="C8"/>
  <c r="G8" s="1"/>
  <c r="I8" s="1"/>
  <c r="E8" i="6" s="1"/>
  <c r="D8" i="2"/>
  <c r="E8"/>
  <c r="A9"/>
  <c r="B9"/>
  <c r="B9" i="3" s="1"/>
  <c r="D9" s="1"/>
  <c r="C9" i="2"/>
  <c r="D9"/>
  <c r="C9" i="3" s="1"/>
  <c r="E9" i="2"/>
  <c r="A10"/>
  <c r="A10" i="6" s="1"/>
  <c r="B10" i="2"/>
  <c r="C10"/>
  <c r="D10"/>
  <c r="E10"/>
  <c r="A11"/>
  <c r="B11"/>
  <c r="C11"/>
  <c r="D11"/>
  <c r="E11"/>
  <c r="G11" s="1"/>
  <c r="I11" s="1"/>
  <c r="C11" i="6" s="1"/>
  <c r="A12" i="2"/>
  <c r="A12" i="3" s="1"/>
  <c r="B12" i="2"/>
  <c r="F12" s="1"/>
  <c r="H12" s="1"/>
  <c r="C12"/>
  <c r="G12" s="1"/>
  <c r="I12" s="1"/>
  <c r="E12" i="6" s="1"/>
  <c r="D12" i="2"/>
  <c r="E12"/>
  <c r="A13"/>
  <c r="A13" i="6" s="1"/>
  <c r="B13" i="2"/>
  <c r="B13" i="3" s="1"/>
  <c r="D13" s="1"/>
  <c r="C13" i="2"/>
  <c r="D13"/>
  <c r="E13"/>
  <c r="A14"/>
  <c r="A14" i="6" s="1"/>
  <c r="B14" i="2"/>
  <c r="B14" i="6" s="1"/>
  <c r="C14" i="2"/>
  <c r="D14"/>
  <c r="D14" i="6" s="1"/>
  <c r="E14" i="2"/>
  <c r="C14" i="3" s="1"/>
  <c r="E2" i="2"/>
  <c r="D2"/>
  <c r="C2" i="3" s="1"/>
  <c r="C2" i="2"/>
  <c r="B2"/>
  <c r="F2" s="1"/>
  <c r="H2" s="1"/>
  <c r="B2" i="6" s="1"/>
  <c r="A2" i="2"/>
  <c r="F9" i="1"/>
  <c r="G9"/>
  <c r="F10"/>
  <c r="G10"/>
  <c r="F11"/>
  <c r="G11"/>
  <c r="F12"/>
  <c r="G12"/>
  <c r="F13"/>
  <c r="G13"/>
  <c r="F14"/>
  <c r="G14"/>
  <c r="F15"/>
  <c r="G15"/>
  <c r="F16"/>
  <c r="G16"/>
  <c r="F17"/>
  <c r="G17"/>
  <c r="F3"/>
  <c r="G3"/>
  <c r="F4"/>
  <c r="G4"/>
  <c r="F5"/>
  <c r="G5"/>
  <c r="F6"/>
  <c r="G6"/>
  <c r="F7"/>
  <c r="G7"/>
  <c r="F8"/>
  <c r="G8"/>
  <c r="G2"/>
  <c r="F2"/>
  <c r="F11" i="4" l="1"/>
  <c r="B9" i="6"/>
  <c r="F9" s="1"/>
  <c r="D9"/>
  <c r="E6"/>
  <c r="C13"/>
  <c r="B15"/>
  <c r="E7" i="4"/>
  <c r="D13" i="6"/>
  <c r="G13" s="1"/>
  <c r="C10"/>
  <c r="E13"/>
  <c r="D15" i="3"/>
  <c r="D2"/>
  <c r="D12" i="6"/>
  <c r="G12" s="1"/>
  <c r="E7"/>
  <c r="B6"/>
  <c r="D4"/>
  <c r="G4" s="1"/>
  <c r="C6"/>
  <c r="E9"/>
  <c r="D6"/>
  <c r="B5"/>
  <c r="D8" i="4"/>
  <c r="C6" i="3"/>
  <c r="D14"/>
  <c r="G10" i="2"/>
  <c r="I10" s="1"/>
  <c r="E10" i="6" s="1"/>
  <c r="C6" i="4"/>
  <c r="F15" i="2"/>
  <c r="H15" s="1"/>
  <c r="F11"/>
  <c r="H11" s="1"/>
  <c r="B11" i="6" s="1"/>
  <c r="F11" s="1"/>
  <c r="F7" i="2"/>
  <c r="H7" s="1"/>
  <c r="F3"/>
  <c r="H3" s="1"/>
  <c r="B3" i="6" s="1"/>
  <c r="F3" s="1"/>
  <c r="B15" i="3"/>
  <c r="B12"/>
  <c r="B8"/>
  <c r="C4"/>
  <c r="D4" s="1"/>
  <c r="E11" i="6"/>
  <c r="E3"/>
  <c r="D3" i="3"/>
  <c r="F10" i="2"/>
  <c r="H10" s="1"/>
  <c r="D10" i="6" s="1"/>
  <c r="G10" s="1"/>
  <c r="G6" i="2"/>
  <c r="I6" s="1"/>
  <c r="A4" i="3"/>
  <c r="C11"/>
  <c r="D11" s="1"/>
  <c r="F7" i="4"/>
  <c r="D15" i="6"/>
  <c r="D3"/>
  <c r="G3" s="1"/>
  <c r="G15" i="2"/>
  <c r="I15" s="1"/>
  <c r="C15" i="6" s="1"/>
  <c r="A14" i="3"/>
  <c r="A6"/>
  <c r="C12"/>
  <c r="C8"/>
  <c r="D8" s="1"/>
  <c r="B5"/>
  <c r="D5" s="1"/>
  <c r="C7" i="4"/>
  <c r="B12" i="6"/>
  <c r="F12" s="1"/>
  <c r="H12" s="1"/>
  <c r="B4"/>
  <c r="F13" i="2"/>
  <c r="H13" s="1"/>
  <c r="B13" i="6" s="1"/>
  <c r="F13" s="1"/>
  <c r="H13" s="1"/>
  <c r="G5" i="2"/>
  <c r="I5" s="1"/>
  <c r="E5" i="6" s="1"/>
  <c r="A10" i="3"/>
  <c r="D7"/>
  <c r="A12" i="6"/>
  <c r="D5"/>
  <c r="G2" i="2"/>
  <c r="I2" s="1"/>
  <c r="C2" i="6" s="1"/>
  <c r="F2" s="1"/>
  <c r="F8" i="2"/>
  <c r="H8" s="1"/>
  <c r="B8" i="6" s="1"/>
  <c r="F8" s="1"/>
  <c r="F4" i="2"/>
  <c r="H4" s="1"/>
  <c r="A15" i="3"/>
  <c r="A7"/>
  <c r="D2" i="6"/>
  <c r="C12"/>
  <c r="C8"/>
  <c r="C4"/>
  <c r="F5" i="2"/>
  <c r="H5" s="1"/>
  <c r="D6" i="3"/>
  <c r="D16" i="4"/>
  <c r="E11" s="1"/>
  <c r="E18" s="1"/>
  <c r="G13" i="2"/>
  <c r="I13" s="1"/>
  <c r="G14"/>
  <c r="I14" s="1"/>
  <c r="E14" i="6" s="1"/>
  <c r="G14" s="1"/>
  <c r="C14" i="4"/>
  <c r="A8" i="3"/>
  <c r="E20" i="4" l="1"/>
  <c r="F18"/>
  <c r="D7" i="6"/>
  <c r="G7" s="1"/>
  <c r="B7"/>
  <c r="F7" s="1"/>
  <c r="F6" i="3"/>
  <c r="E6"/>
  <c r="G5" i="6"/>
  <c r="C14"/>
  <c r="F14" s="1"/>
  <c r="H14" s="1"/>
  <c r="E2"/>
  <c r="F4"/>
  <c r="H4" s="1"/>
  <c r="H3"/>
  <c r="E15"/>
  <c r="G15" s="1"/>
  <c r="B10"/>
  <c r="F10" s="1"/>
  <c r="H10" s="1"/>
  <c r="D12" i="3"/>
  <c r="F10" s="1"/>
  <c r="D8" i="6"/>
  <c r="G8" s="1"/>
  <c r="C5"/>
  <c r="G2"/>
  <c r="H2" s="1"/>
  <c r="G6"/>
  <c r="F15"/>
  <c r="G9"/>
  <c r="F6"/>
  <c r="D11"/>
  <c r="G11" s="1"/>
  <c r="H11" s="1"/>
  <c r="F5"/>
  <c r="I10" l="1"/>
  <c r="J10"/>
  <c r="H15"/>
  <c r="E16" i="3"/>
  <c r="H6" i="6"/>
  <c r="E10" i="3"/>
  <c r="H5" i="6"/>
  <c r="J6" s="1"/>
  <c r="I6" l="1"/>
  <c r="I16" s="1"/>
  <c r="J16" s="1"/>
</calcChain>
</file>

<file path=xl/sharedStrings.xml><?xml version="1.0" encoding="utf-8"?>
<sst xmlns="http://schemas.openxmlformats.org/spreadsheetml/2006/main" count="42" uniqueCount="40">
  <si>
    <t>t (s)</t>
  </si>
  <si>
    <t>ye (cm)</t>
  </si>
  <si>
    <t>xe (cm)</t>
  </si>
  <si>
    <t>xd(cm)</t>
  </si>
  <si>
    <t>yd(cm)</t>
  </si>
  <si>
    <t>me (g)</t>
  </si>
  <si>
    <t>md (g)</t>
  </si>
  <si>
    <t>yCM(cm)</t>
  </si>
  <si>
    <t>&lt; t &gt;</t>
  </si>
  <si>
    <t>vxe</t>
  </si>
  <si>
    <t>vye</t>
  </si>
  <si>
    <t>xCM (cm)</t>
  </si>
  <si>
    <t>vxd</t>
  </si>
  <si>
    <t>vyd</t>
  </si>
  <si>
    <t>px</t>
  </si>
  <si>
    <t>py</t>
  </si>
  <si>
    <t>vCMx</t>
  </si>
  <si>
    <t>vCMy</t>
  </si>
  <si>
    <t>K_E (erg)</t>
  </si>
  <si>
    <t>K_D (erg)</t>
  </si>
  <si>
    <t>K (erg)</t>
  </si>
  <si>
    <t>&lt; K &gt;</t>
  </si>
  <si>
    <t>d.p. K</t>
  </si>
  <si>
    <t>z</t>
  </si>
  <si>
    <t>r (cm)</t>
  </si>
  <si>
    <t>v (cm/s)</t>
  </si>
  <si>
    <t>t' (s)</t>
  </si>
  <si>
    <t>e</t>
  </si>
  <si>
    <t>&lt; u &gt;</t>
  </si>
  <si>
    <t>d.p. u</t>
  </si>
  <si>
    <t>hipótese:elastico -&gt;</t>
  </si>
  <si>
    <t>vxE(CM)</t>
  </si>
  <si>
    <t>vyE(CM)</t>
  </si>
  <si>
    <t>vxD(CM)</t>
  </si>
  <si>
    <t>vyD(CM)</t>
  </si>
  <si>
    <t>vE (CM)</t>
  </si>
  <si>
    <t>vD (CM)</t>
  </si>
  <si>
    <t>vE+vD</t>
  </si>
  <si>
    <t>&lt;vE+vD&gt;</t>
  </si>
  <si>
    <t>d.p.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</si>
</sst>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0" fillId="2" borderId="0" xfId="0" applyNumberFormat="1" applyFill="1"/>
    <xf numFmtId="0" fontId="0" fillId="2" borderId="0" xfId="0" applyFill="1"/>
    <xf numFmtId="1" fontId="0" fillId="0" borderId="0" xfId="0" applyNumberFormat="1"/>
    <xf numFmtId="164" fontId="0" fillId="0" borderId="0" xfId="0" applyNumberFormat="1"/>
    <xf numFmtId="1" fontId="0" fillId="2" borderId="0" xfId="0" applyNumberForma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0986351706036745"/>
          <c:y val="5.1455532285334019E-2"/>
          <c:w val="0.8418449256342958"/>
          <c:h val="0.8324405377720215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Pt>
            <c:idx val="7"/>
            <c:marker>
              <c:spPr>
                <a:noFill/>
              </c:spPr>
            </c:marker>
          </c:dPt>
          <c:xVal>
            <c:numRef>
              <c:f>posicao!$B$2:$B$17</c:f>
              <c:numCache>
                <c:formatCode>0.00</c:formatCode>
                <c:ptCount val="16"/>
                <c:pt idx="0">
                  <c:v>1.8</c:v>
                </c:pt>
                <c:pt idx="1">
                  <c:v>2.1</c:v>
                </c:pt>
                <c:pt idx="2">
                  <c:v>2.35</c:v>
                </c:pt>
                <c:pt idx="3">
                  <c:v>2.75</c:v>
                </c:pt>
                <c:pt idx="4">
                  <c:v>3.1</c:v>
                </c:pt>
                <c:pt idx="5">
                  <c:v>3.3</c:v>
                </c:pt>
                <c:pt idx="6">
                  <c:v>3.7</c:v>
                </c:pt>
                <c:pt idx="7">
                  <c:v>3.85</c:v>
                </c:pt>
                <c:pt idx="8">
                  <c:v>3.8</c:v>
                </c:pt>
                <c:pt idx="9">
                  <c:v>3.65</c:v>
                </c:pt>
                <c:pt idx="10">
                  <c:v>3.6</c:v>
                </c:pt>
                <c:pt idx="11">
                  <c:v>3.4</c:v>
                </c:pt>
                <c:pt idx="12">
                  <c:v>3.3</c:v>
                </c:pt>
                <c:pt idx="13">
                  <c:v>3.2</c:v>
                </c:pt>
                <c:pt idx="14">
                  <c:v>3.1</c:v>
                </c:pt>
                <c:pt idx="15">
                  <c:v>3</c:v>
                </c:pt>
              </c:numCache>
            </c:numRef>
          </c:xVal>
          <c:yVal>
            <c:numRef>
              <c:f>posicao!$C$2:$C$17</c:f>
              <c:numCache>
                <c:formatCode>0.00</c:formatCode>
                <c:ptCount val="16"/>
                <c:pt idx="0">
                  <c:v>17.7</c:v>
                </c:pt>
                <c:pt idx="1">
                  <c:v>17.100000000000001</c:v>
                </c:pt>
                <c:pt idx="2">
                  <c:v>16.5</c:v>
                </c:pt>
                <c:pt idx="3">
                  <c:v>15.9</c:v>
                </c:pt>
                <c:pt idx="4">
                  <c:v>15.3</c:v>
                </c:pt>
                <c:pt idx="5">
                  <c:v>14.65</c:v>
                </c:pt>
                <c:pt idx="6">
                  <c:v>14</c:v>
                </c:pt>
                <c:pt idx="7">
                  <c:v>13.4</c:v>
                </c:pt>
                <c:pt idx="8">
                  <c:v>12.85</c:v>
                </c:pt>
                <c:pt idx="9">
                  <c:v>12.3</c:v>
                </c:pt>
                <c:pt idx="10">
                  <c:v>11.7</c:v>
                </c:pt>
                <c:pt idx="11">
                  <c:v>11.2</c:v>
                </c:pt>
                <c:pt idx="12">
                  <c:v>10.6</c:v>
                </c:pt>
                <c:pt idx="13">
                  <c:v>10</c:v>
                </c:pt>
                <c:pt idx="14">
                  <c:v>9.4</c:v>
                </c:pt>
                <c:pt idx="15">
                  <c:v>8.9</c:v>
                </c:pt>
              </c:numCache>
            </c:numRef>
          </c:yVal>
        </c:ser>
        <c:ser>
          <c:idx val="1"/>
          <c:order val="1"/>
          <c:tx>
            <c:v>disco 2</c:v>
          </c:tx>
          <c:spPr>
            <a:ln w="28575">
              <a:noFill/>
            </a:ln>
          </c:spPr>
          <c:xVal>
            <c:numRef>
              <c:f>posicao!$D$2:$D$17</c:f>
              <c:numCache>
                <c:formatCode>0.00</c:formatCode>
                <c:ptCount val="16"/>
                <c:pt idx="0">
                  <c:v>14.4</c:v>
                </c:pt>
                <c:pt idx="1">
                  <c:v>14</c:v>
                </c:pt>
                <c:pt idx="2">
                  <c:v>13.6</c:v>
                </c:pt>
                <c:pt idx="3">
                  <c:v>13.2</c:v>
                </c:pt>
                <c:pt idx="4">
                  <c:v>12.8</c:v>
                </c:pt>
                <c:pt idx="5">
                  <c:v>12.4</c:v>
                </c:pt>
                <c:pt idx="6">
                  <c:v>12.1</c:v>
                </c:pt>
                <c:pt idx="7">
                  <c:v>11.8</c:v>
                </c:pt>
                <c:pt idx="8">
                  <c:v>12.3</c:v>
                </c:pt>
                <c:pt idx="9">
                  <c:v>12.7</c:v>
                </c:pt>
                <c:pt idx="10">
                  <c:v>13.2</c:v>
                </c:pt>
                <c:pt idx="11">
                  <c:v>13.6</c:v>
                </c:pt>
                <c:pt idx="12">
                  <c:v>14.05</c:v>
                </c:pt>
                <c:pt idx="13">
                  <c:v>14.45</c:v>
                </c:pt>
                <c:pt idx="14">
                  <c:v>14.9</c:v>
                </c:pt>
                <c:pt idx="15">
                  <c:v>15.35</c:v>
                </c:pt>
              </c:numCache>
            </c:numRef>
          </c:xVal>
          <c:yVal>
            <c:numRef>
              <c:f>posicao!$E$2:$E$17</c:f>
              <c:numCache>
                <c:formatCode>0.00</c:formatCode>
                <c:ptCount val="16"/>
                <c:pt idx="0">
                  <c:v>16.8</c:v>
                </c:pt>
                <c:pt idx="1">
                  <c:v>16.100000000000001</c:v>
                </c:pt>
                <c:pt idx="2">
                  <c:v>15.4</c:v>
                </c:pt>
                <c:pt idx="3">
                  <c:v>14.6</c:v>
                </c:pt>
                <c:pt idx="4">
                  <c:v>13.9</c:v>
                </c:pt>
                <c:pt idx="5">
                  <c:v>13.2</c:v>
                </c:pt>
                <c:pt idx="6">
                  <c:v>12.4</c:v>
                </c:pt>
                <c:pt idx="7">
                  <c:v>11.7</c:v>
                </c:pt>
                <c:pt idx="8">
                  <c:v>10.9</c:v>
                </c:pt>
                <c:pt idx="9">
                  <c:v>10.1</c:v>
                </c:pt>
                <c:pt idx="10">
                  <c:v>9.1999999999999993</c:v>
                </c:pt>
                <c:pt idx="11">
                  <c:v>8.5</c:v>
                </c:pt>
                <c:pt idx="12">
                  <c:v>7.65</c:v>
                </c:pt>
                <c:pt idx="13">
                  <c:v>6.8</c:v>
                </c:pt>
                <c:pt idx="14">
                  <c:v>6</c:v>
                </c:pt>
                <c:pt idx="15">
                  <c:v>5.0999999999999996</c:v>
                </c:pt>
              </c:numCache>
            </c:numRef>
          </c:yVal>
        </c:ser>
        <c:ser>
          <c:idx val="2"/>
          <c:order val="2"/>
          <c:tx>
            <c:v>CM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posicao!$F$2:$F$17</c:f>
              <c:numCache>
                <c:formatCode>0.00</c:formatCode>
                <c:ptCount val="16"/>
                <c:pt idx="0">
                  <c:v>6.045998315080034</c:v>
                </c:pt>
                <c:pt idx="1">
                  <c:v>6.1101095197978106</c:v>
                </c:pt>
                <c:pt idx="2">
                  <c:v>6.1410699241786011</c:v>
                </c:pt>
                <c:pt idx="3">
                  <c:v>6.2714827295703452</c:v>
                </c:pt>
                <c:pt idx="4">
                  <c:v>6.368744734625106</c:v>
                </c:pt>
                <c:pt idx="5">
                  <c:v>6.3665543386689141</c:v>
                </c:pt>
                <c:pt idx="6">
                  <c:v>6.5306655433866885</c:v>
                </c:pt>
                <c:pt idx="7">
                  <c:v>6.5290227464195461</c:v>
                </c:pt>
                <c:pt idx="8">
                  <c:v>6.6643639427127219</c:v>
                </c:pt>
                <c:pt idx="9">
                  <c:v>6.6997051390058964</c:v>
                </c:pt>
                <c:pt idx="10">
                  <c:v>6.8350463352990722</c:v>
                </c:pt>
                <c:pt idx="11">
                  <c:v>6.8372367312552651</c:v>
                </c:pt>
                <c:pt idx="12">
                  <c:v>6.9225779275484429</c:v>
                </c:pt>
                <c:pt idx="13">
                  <c:v>6.9910699241786016</c:v>
                </c:pt>
                <c:pt idx="14">
                  <c:v>7.0764111204717777</c:v>
                </c:pt>
                <c:pt idx="15">
                  <c:v>7.1617523167649528</c:v>
                </c:pt>
              </c:numCache>
            </c:numRef>
          </c:xVal>
          <c:yVal>
            <c:numRef>
              <c:f>posicao!$G$2:$G$17</c:f>
              <c:numCache>
                <c:formatCode>0.00</c:formatCode>
                <c:ptCount val="16"/>
                <c:pt idx="0">
                  <c:v>17.396714406065716</c:v>
                </c:pt>
                <c:pt idx="1">
                  <c:v>16.763016006739683</c:v>
                </c:pt>
                <c:pt idx="2">
                  <c:v>16.129317607413647</c:v>
                </c:pt>
                <c:pt idx="3">
                  <c:v>15.461920808761581</c:v>
                </c:pt>
                <c:pt idx="4">
                  <c:v>14.828222409435552</c:v>
                </c:pt>
                <c:pt idx="5">
                  <c:v>14.161373209772536</c:v>
                </c:pt>
                <c:pt idx="6">
                  <c:v>13.460825610783488</c:v>
                </c:pt>
                <c:pt idx="7">
                  <c:v>12.827127211457457</c:v>
                </c:pt>
                <c:pt idx="8">
                  <c:v>12.192881213142375</c:v>
                </c:pt>
                <c:pt idx="9">
                  <c:v>11.558635214827296</c:v>
                </c:pt>
                <c:pt idx="10">
                  <c:v>10.857540016849198</c:v>
                </c:pt>
                <c:pt idx="11">
                  <c:v>10.290143218197136</c:v>
                </c:pt>
                <c:pt idx="12">
                  <c:v>9.6058972198820562</c:v>
                </c:pt>
                <c:pt idx="13">
                  <c:v>8.9216512215669752</c:v>
                </c:pt>
                <c:pt idx="14">
                  <c:v>8.2542544229149115</c:v>
                </c:pt>
                <c:pt idx="15">
                  <c:v>7.6194608256107834</c:v>
                </c:pt>
              </c:numCache>
            </c:numRef>
          </c:yVal>
        </c:ser>
        <c:axId val="82463360"/>
        <c:axId val="82469248"/>
      </c:scatterChart>
      <c:valAx>
        <c:axId val="82463360"/>
        <c:scaling>
          <c:orientation val="minMax"/>
        </c:scaling>
        <c:axPos val="b"/>
        <c:minorGridlines/>
        <c:numFmt formatCode="0.00" sourceLinked="1"/>
        <c:tickLblPos val="nextTo"/>
        <c:crossAx val="82469248"/>
        <c:crosses val="autoZero"/>
        <c:crossBetween val="midCat"/>
        <c:minorUnit val="0.5"/>
      </c:valAx>
      <c:valAx>
        <c:axId val="82469248"/>
        <c:scaling>
          <c:orientation val="minMax"/>
          <c:max val="18"/>
          <c:min val="4"/>
        </c:scaling>
        <c:axPos val="l"/>
        <c:minorGridlines/>
        <c:numFmt formatCode="0" sourceLinked="0"/>
        <c:tickLblPos val="nextTo"/>
        <c:crossAx val="82463360"/>
        <c:crosses val="autoZero"/>
        <c:crossBetween val="midCat"/>
        <c:minorUnit val="0.5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tx>
            <c:v>vxe</c:v>
          </c:tx>
          <c:spPr>
            <a:ln w="28575">
              <a:noFill/>
            </a:ln>
          </c:spPr>
          <c:xVal>
            <c:numRef>
              <c:f>velocidade!$A$2:$A$15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velocidade!$B$2:$B$15</c:f>
              <c:numCache>
                <c:formatCode>General</c:formatCode>
                <c:ptCount val="14"/>
                <c:pt idx="0">
                  <c:v>22.000000000000007</c:v>
                </c:pt>
                <c:pt idx="1">
                  <c:v>25.999999999999989</c:v>
                </c:pt>
                <c:pt idx="2">
                  <c:v>30.000000000000007</c:v>
                </c:pt>
                <c:pt idx="3">
                  <c:v>21.999999999999996</c:v>
                </c:pt>
                <c:pt idx="4">
                  <c:v>23.999999999999982</c:v>
                </c:pt>
                <c:pt idx="5">
                  <c:v>22.000000000000014</c:v>
                </c:pt>
                <c:pt idx="6">
                  <c:v>3.9999999999999867</c:v>
                </c:pt>
                <c:pt idx="7">
                  <c:v>-8.0000000000000089</c:v>
                </c:pt>
                <c:pt idx="8">
                  <c:v>-7.9999999999999911</c:v>
                </c:pt>
                <c:pt idx="9">
                  <c:v>-9.9999999999999911</c:v>
                </c:pt>
                <c:pt idx="10">
                  <c:v>-12.000000000000014</c:v>
                </c:pt>
                <c:pt idx="11">
                  <c:v>-7.9999999999999911</c:v>
                </c:pt>
                <c:pt idx="12">
                  <c:v>-7.9999999999999822</c:v>
                </c:pt>
                <c:pt idx="13">
                  <c:v>-8.0000000000000178</c:v>
                </c:pt>
              </c:numCache>
            </c:numRef>
          </c:yVal>
        </c:ser>
        <c:ser>
          <c:idx val="1"/>
          <c:order val="1"/>
          <c:tx>
            <c:v>vxd</c:v>
          </c:tx>
          <c:spPr>
            <a:ln w="28575">
              <a:noFill/>
            </a:ln>
          </c:spPr>
          <c:xVal>
            <c:numRef>
              <c:f>velocidade!$A$2:$A$15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velocidade!$D$2:$D$15</c:f>
              <c:numCache>
                <c:formatCode>General</c:formatCode>
                <c:ptCount val="14"/>
                <c:pt idx="0">
                  <c:v>-32.000000000000036</c:v>
                </c:pt>
                <c:pt idx="1">
                  <c:v>-32.000000000000014</c:v>
                </c:pt>
                <c:pt idx="2">
                  <c:v>-31.999999999999964</c:v>
                </c:pt>
                <c:pt idx="3">
                  <c:v>-31.999999999999964</c:v>
                </c:pt>
                <c:pt idx="4">
                  <c:v>-28.000000000000018</c:v>
                </c:pt>
                <c:pt idx="5">
                  <c:v>-23.999999999999993</c:v>
                </c:pt>
                <c:pt idx="6">
                  <c:v>8.0000000000000444</c:v>
                </c:pt>
                <c:pt idx="7">
                  <c:v>35.99999999999995</c:v>
                </c:pt>
                <c:pt idx="8">
                  <c:v>35.99999999999995</c:v>
                </c:pt>
                <c:pt idx="9">
                  <c:v>35.999999999999986</c:v>
                </c:pt>
                <c:pt idx="10">
                  <c:v>34.000000000000064</c:v>
                </c:pt>
                <c:pt idx="11">
                  <c:v>33.999999999999993</c:v>
                </c:pt>
                <c:pt idx="12">
                  <c:v>33.999999999999957</c:v>
                </c:pt>
                <c:pt idx="13">
                  <c:v>36.000000000000064</c:v>
                </c:pt>
              </c:numCache>
            </c:numRef>
          </c:yVal>
        </c:ser>
        <c:ser>
          <c:idx val="2"/>
          <c:order val="2"/>
          <c:tx>
            <c:v>vCMx</c:v>
          </c:tx>
          <c:spPr>
            <a:ln w="28575">
              <a:noFill/>
            </a:ln>
          </c:spPr>
          <c:xVal>
            <c:numRef>
              <c:f>velocidade!$A$2:$A$15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velocidade!$H$2:$H$15</c:f>
              <c:numCache>
                <c:formatCode>0.0</c:formatCode>
                <c:ptCount val="14"/>
                <c:pt idx="0">
                  <c:v>3.8028643639427053</c:v>
                </c:pt>
                <c:pt idx="1">
                  <c:v>6.4549283909014212</c:v>
                </c:pt>
                <c:pt idx="2">
                  <c:v>9.1069924178601696</c:v>
                </c:pt>
                <c:pt idx="3">
                  <c:v>3.8028643639427244</c:v>
                </c:pt>
                <c:pt idx="4">
                  <c:v>6.4768323504633338</c:v>
                </c:pt>
                <c:pt idx="5">
                  <c:v>6.4987363100252855</c:v>
                </c:pt>
                <c:pt idx="6">
                  <c:v>5.3479359730412872</c:v>
                </c:pt>
                <c:pt idx="7">
                  <c:v>6.8272957034540642</c:v>
                </c:pt>
                <c:pt idx="8">
                  <c:v>6.8272957034540758</c:v>
                </c:pt>
                <c:pt idx="9">
                  <c:v>5.5012636899747269</c:v>
                </c:pt>
                <c:pt idx="10">
                  <c:v>3.5012636899747394</c:v>
                </c:pt>
                <c:pt idx="11">
                  <c:v>6.1533277169334486</c:v>
                </c:pt>
                <c:pt idx="12">
                  <c:v>6.1533277169334433</c:v>
                </c:pt>
                <c:pt idx="13">
                  <c:v>6.8272957034540962</c:v>
                </c:pt>
              </c:numCache>
            </c:numRef>
          </c:yVal>
        </c:ser>
        <c:axId val="82502016"/>
        <c:axId val="82503552"/>
      </c:scatterChart>
      <c:valAx>
        <c:axId val="82502016"/>
        <c:scaling>
          <c:orientation val="minMax"/>
        </c:scaling>
        <c:axPos val="b"/>
        <c:numFmt formatCode="General" sourceLinked="1"/>
        <c:tickLblPos val="nextTo"/>
        <c:crossAx val="82503552"/>
        <c:crosses val="autoZero"/>
        <c:crossBetween val="midCat"/>
      </c:valAx>
      <c:valAx>
        <c:axId val="82503552"/>
        <c:scaling>
          <c:orientation val="minMax"/>
        </c:scaling>
        <c:axPos val="l"/>
        <c:majorGridlines/>
        <c:numFmt formatCode="General" sourceLinked="1"/>
        <c:tickLblPos val="nextTo"/>
        <c:crossAx val="82502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1443285214348206"/>
          <c:y val="4.6750644041116604E-2"/>
          <c:w val="0.67408245844269465"/>
          <c:h val="0.84099854612500413"/>
        </c:manualLayout>
      </c:layout>
      <c:scatterChart>
        <c:scatterStyle val="lineMarker"/>
        <c:ser>
          <c:idx val="0"/>
          <c:order val="0"/>
          <c:tx>
            <c:strRef>
              <c:f>Energia!$B$1</c:f>
              <c:strCache>
                <c:ptCount val="1"/>
                <c:pt idx="0">
                  <c:v>K_E (erg)</c:v>
                </c:pt>
              </c:strCache>
            </c:strRef>
          </c:tx>
          <c:spPr>
            <a:ln w="28575">
              <a:noFill/>
            </a:ln>
          </c:spPr>
          <c:xVal>
            <c:numRef>
              <c:f>Energia!$A$2:$A$15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Energia!$B$2:$B$15</c:f>
              <c:numCache>
                <c:formatCode>0</c:formatCode>
                <c:ptCount val="14"/>
                <c:pt idx="0">
                  <c:v>32912.339999999989</c:v>
                </c:pt>
                <c:pt idx="1">
                  <c:v>35178.900000000023</c:v>
                </c:pt>
                <c:pt idx="2">
                  <c:v>37823.219999999987</c:v>
                </c:pt>
                <c:pt idx="3">
                  <c:v>35226.120000000017</c:v>
                </c:pt>
                <c:pt idx="4">
                  <c:v>38720.399999999972</c:v>
                </c:pt>
                <c:pt idx="5">
                  <c:v>35226.120000000017</c:v>
                </c:pt>
                <c:pt idx="6">
                  <c:v>25168.26000000002</c:v>
                </c:pt>
                <c:pt idx="7">
                  <c:v>23609.999999999993</c:v>
                </c:pt>
                <c:pt idx="8">
                  <c:v>25734.90000000002</c:v>
                </c:pt>
                <c:pt idx="9">
                  <c:v>24034.980000000014</c:v>
                </c:pt>
                <c:pt idx="10">
                  <c:v>24554.399999999994</c:v>
                </c:pt>
                <c:pt idx="11">
                  <c:v>27954.239999999983</c:v>
                </c:pt>
                <c:pt idx="12">
                  <c:v>27954.239999999914</c:v>
                </c:pt>
                <c:pt idx="13">
                  <c:v>23610.000000000044</c:v>
                </c:pt>
              </c:numCache>
            </c:numRef>
          </c:yVal>
        </c:ser>
        <c:ser>
          <c:idx val="1"/>
          <c:order val="1"/>
          <c:tx>
            <c:v>K_D</c:v>
          </c:tx>
          <c:spPr>
            <a:ln w="28575">
              <a:noFill/>
            </a:ln>
          </c:spPr>
          <c:xVal>
            <c:numRef>
              <c:f>Energia!$A$2:$A$15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Energia!$C$2:$C$15</c:f>
              <c:numCache>
                <c:formatCode>0</c:formatCode>
                <c:ptCount val="14"/>
                <c:pt idx="0">
                  <c:v>49920.000000000065</c:v>
                </c:pt>
                <c:pt idx="1">
                  <c:v>55488.000000000087</c:v>
                </c:pt>
                <c:pt idx="2">
                  <c:v>55488</c:v>
                </c:pt>
                <c:pt idx="3">
                  <c:v>49920.000000000015</c:v>
                </c:pt>
                <c:pt idx="4">
                  <c:v>52607.999999999935</c:v>
                </c:pt>
                <c:pt idx="5">
                  <c:v>50112.000000000022</c:v>
                </c:pt>
                <c:pt idx="6">
                  <c:v>43968.000000000029</c:v>
                </c:pt>
                <c:pt idx="7">
                  <c:v>64703.999999999956</c:v>
                </c:pt>
                <c:pt idx="8">
                  <c:v>71040.000000000044</c:v>
                </c:pt>
                <c:pt idx="9">
                  <c:v>64703.999999999884</c:v>
                </c:pt>
                <c:pt idx="10">
                  <c:v>60000.000000000015</c:v>
                </c:pt>
                <c:pt idx="11">
                  <c:v>69360.000000000044</c:v>
                </c:pt>
                <c:pt idx="12">
                  <c:v>66143.999999999898</c:v>
                </c:pt>
                <c:pt idx="13">
                  <c:v>71040.000000000218</c:v>
                </c:pt>
              </c:numCache>
            </c:numRef>
          </c:yVal>
        </c:ser>
        <c:ser>
          <c:idx val="2"/>
          <c:order val="2"/>
          <c:tx>
            <c:v>K (erg)</c:v>
          </c:tx>
          <c:spPr>
            <a:ln w="28575">
              <a:noFill/>
            </a:ln>
          </c:spPr>
          <c:xVal>
            <c:numRef>
              <c:f>Energia!$A$2:$A$15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Energia!$D$2:$D$15</c:f>
              <c:numCache>
                <c:formatCode>0</c:formatCode>
                <c:ptCount val="14"/>
                <c:pt idx="0">
                  <c:v>82832.340000000055</c:v>
                </c:pt>
                <c:pt idx="1">
                  <c:v>90666.900000000111</c:v>
                </c:pt>
                <c:pt idx="2">
                  <c:v>93311.219999999987</c:v>
                </c:pt>
                <c:pt idx="3">
                  <c:v>85146.120000000024</c:v>
                </c:pt>
                <c:pt idx="4">
                  <c:v>91328.399999999907</c:v>
                </c:pt>
                <c:pt idx="5">
                  <c:v>85338.120000000039</c:v>
                </c:pt>
                <c:pt idx="6">
                  <c:v>69136.260000000053</c:v>
                </c:pt>
                <c:pt idx="7">
                  <c:v>88313.999999999942</c:v>
                </c:pt>
                <c:pt idx="8">
                  <c:v>96774.900000000067</c:v>
                </c:pt>
                <c:pt idx="9">
                  <c:v>88738.979999999894</c:v>
                </c:pt>
                <c:pt idx="10">
                  <c:v>84554.400000000009</c:v>
                </c:pt>
                <c:pt idx="11">
                  <c:v>97314.24000000002</c:v>
                </c:pt>
                <c:pt idx="12">
                  <c:v>94098.239999999816</c:v>
                </c:pt>
                <c:pt idx="13">
                  <c:v>94650.000000000262</c:v>
                </c:pt>
              </c:numCache>
            </c:numRef>
          </c:yVal>
        </c:ser>
        <c:axId val="48253952"/>
        <c:axId val="48252416"/>
      </c:scatterChart>
      <c:valAx>
        <c:axId val="48253952"/>
        <c:scaling>
          <c:orientation val="minMax"/>
          <c:min val="0.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(s)</a:t>
                </a:r>
              </a:p>
            </c:rich>
          </c:tx>
          <c:layout>
            <c:manualLayout>
              <c:xMode val="edge"/>
              <c:yMode val="edge"/>
              <c:x val="0.72377274715660544"/>
              <c:y val="0.79543577990008707"/>
            </c:manualLayout>
          </c:layout>
        </c:title>
        <c:numFmt formatCode="General" sourceLinked="1"/>
        <c:tickLblPos val="nextTo"/>
        <c:crossAx val="48252416"/>
        <c:crosses val="autoZero"/>
        <c:crossBetween val="midCat"/>
      </c:valAx>
      <c:valAx>
        <c:axId val="48252416"/>
        <c:scaling>
          <c:orientation val="minMax"/>
          <c:max val="100000"/>
          <c:min val="2000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K (erg)</a:t>
                </a:r>
              </a:p>
            </c:rich>
          </c:tx>
          <c:layout>
            <c:manualLayout>
              <c:xMode val="edge"/>
              <c:yMode val="edge"/>
              <c:x val="0.11666666666666667"/>
              <c:y val="5.4917121837639693E-2"/>
            </c:manualLayout>
          </c:layout>
        </c:title>
        <c:numFmt formatCode="0" sourceLinked="1"/>
        <c:tickLblPos val="nextTo"/>
        <c:crossAx val="48253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9.7057742782152248E-2"/>
          <c:y val="5.1455513507793024E-2"/>
          <c:w val="0.86212423447069109"/>
          <c:h val="0.83244059891908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Relativo!$A$2:$A$17</c:f>
              <c:numCache>
                <c:formatCode>General</c:formatCode>
                <c:ptCount val="16"/>
                <c:pt idx="0">
                  <c:v>9.6000000000000002E-2</c:v>
                </c:pt>
                <c:pt idx="1">
                  <c:v>0.108</c:v>
                </c:pt>
                <c:pt idx="2">
                  <c:v>0.121</c:v>
                </c:pt>
                <c:pt idx="3">
                  <c:v>0.13300000000000001</c:v>
                </c:pt>
                <c:pt idx="4">
                  <c:v>0.14599999999999999</c:v>
                </c:pt>
                <c:pt idx="5">
                  <c:v>0.158</c:v>
                </c:pt>
                <c:pt idx="6">
                  <c:v>0.17100000000000001</c:v>
                </c:pt>
                <c:pt idx="7">
                  <c:v>0.183</c:v>
                </c:pt>
                <c:pt idx="8">
                  <c:v>0.19600000000000001</c:v>
                </c:pt>
                <c:pt idx="9">
                  <c:v>0.20799999999999999</c:v>
                </c:pt>
                <c:pt idx="10">
                  <c:v>0.221</c:v>
                </c:pt>
                <c:pt idx="11">
                  <c:v>0.23300000000000001</c:v>
                </c:pt>
                <c:pt idx="12">
                  <c:v>0.246</c:v>
                </c:pt>
                <c:pt idx="13">
                  <c:v>0.25800000000000001</c:v>
                </c:pt>
                <c:pt idx="14">
                  <c:v>0.27100000000000002</c:v>
                </c:pt>
                <c:pt idx="15">
                  <c:v>0.28299999999999997</c:v>
                </c:pt>
              </c:numCache>
            </c:numRef>
          </c:xVal>
          <c:yVal>
            <c:numRef>
              <c:f>Relativo!$B$2:$B$17</c:f>
              <c:numCache>
                <c:formatCode>0.0</c:formatCode>
                <c:ptCount val="16"/>
                <c:pt idx="0">
                  <c:v>12.63210196285638</c:v>
                </c:pt>
                <c:pt idx="1">
                  <c:v>11.941942890501529</c:v>
                </c:pt>
                <c:pt idx="2">
                  <c:v>11.303649853034196</c:v>
                </c:pt>
                <c:pt idx="3">
                  <c:v>10.53055079281231</c:v>
                </c:pt>
                <c:pt idx="4">
                  <c:v>9.8005101908012939</c:v>
                </c:pt>
                <c:pt idx="5">
                  <c:v>9.2147978816683782</c:v>
                </c:pt>
                <c:pt idx="6">
                  <c:v>8.5510233305727787</c:v>
                </c:pt>
                <c:pt idx="7">
                  <c:v>8.1297293927903915</c:v>
                </c:pt>
                <c:pt idx="8">
                  <c:v>8.7208084487620745</c:v>
                </c:pt>
                <c:pt idx="9">
                  <c:v>9.3135653753006959</c:v>
                </c:pt>
                <c:pt idx="10">
                  <c:v>9.9201814499534233</c:v>
                </c:pt>
                <c:pt idx="11">
                  <c:v>10.551303237041385</c:v>
                </c:pt>
                <c:pt idx="12">
                  <c:v>11.147421226454126</c:v>
                </c:pt>
                <c:pt idx="13">
                  <c:v>11.6962600860275</c:v>
                </c:pt>
                <c:pt idx="14">
                  <c:v>12.280065146407001</c:v>
                </c:pt>
                <c:pt idx="15">
                  <c:v>12.921396983298671</c:v>
                </c:pt>
              </c:numCache>
            </c:numRef>
          </c:yVal>
        </c:ser>
        <c:axId val="83064704"/>
        <c:axId val="83062144"/>
      </c:scatterChart>
      <c:valAx>
        <c:axId val="83064704"/>
        <c:scaling>
          <c:orientation val="minMax"/>
          <c:min val="0.1"/>
        </c:scaling>
        <c:axPos val="b"/>
        <c:numFmt formatCode="General" sourceLinked="1"/>
        <c:tickLblPos val="nextTo"/>
        <c:crossAx val="83062144"/>
        <c:crosses val="autoZero"/>
        <c:crossBetween val="midCat"/>
      </c:valAx>
      <c:valAx>
        <c:axId val="83062144"/>
        <c:scaling>
          <c:orientation val="minMax"/>
          <c:max val="13"/>
          <c:min val="8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 (cm)</a:t>
                </a:r>
              </a:p>
            </c:rich>
          </c:tx>
          <c:layout>
            <c:manualLayout>
              <c:xMode val="edge"/>
              <c:yMode val="edge"/>
              <c:x val="0.10277777777777777"/>
              <c:y val="5.7040364635601602E-2"/>
            </c:manualLayout>
          </c:layout>
        </c:title>
        <c:numFmt formatCode="0.0" sourceLinked="1"/>
        <c:tickLblPos val="nextTo"/>
        <c:crossAx val="83064704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6.7877296587926503E-2"/>
          <c:y val="2.8282614486893627E-2"/>
          <c:w val="0.73019356955380577"/>
          <c:h val="0.8970889729844139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Relativo!$C$3:$C$16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Relativo!$D$3:$D$16</c:f>
              <c:numCache>
                <c:formatCode>0</c:formatCode>
                <c:ptCount val="14"/>
                <c:pt idx="0">
                  <c:v>-53.138084392887365</c:v>
                </c:pt>
                <c:pt idx="1">
                  <c:v>-56.455683907568762</c:v>
                </c:pt>
                <c:pt idx="2">
                  <c:v>-60.125586489316106</c:v>
                </c:pt>
                <c:pt idx="3">
                  <c:v>-52.630116445757281</c:v>
                </c:pt>
                <c:pt idx="4">
                  <c:v>-49.979474409140565</c:v>
                </c:pt>
                <c:pt idx="5">
                  <c:v>-43.402739555119474</c:v>
                </c:pt>
                <c:pt idx="6">
                  <c:v>6.7914047275718321</c:v>
                </c:pt>
                <c:pt idx="7">
                  <c:v>47.353439300412184</c:v>
                </c:pt>
                <c:pt idx="8">
                  <c:v>47.97492004765396</c:v>
                </c:pt>
                <c:pt idx="9">
                  <c:v>49.509514469627504</c:v>
                </c:pt>
                <c:pt idx="10">
                  <c:v>49.089591060028127</c:v>
                </c:pt>
                <c:pt idx="11">
                  <c:v>45.798273959444636</c:v>
                </c:pt>
                <c:pt idx="12">
                  <c:v>45.305756798114942</c:v>
                </c:pt>
                <c:pt idx="13">
                  <c:v>49.005475890846874</c:v>
                </c:pt>
              </c:numCache>
            </c:numRef>
          </c:yVal>
        </c:ser>
        <c:axId val="104416768"/>
        <c:axId val="104377728"/>
      </c:scatterChart>
      <c:valAx>
        <c:axId val="104416768"/>
        <c:scaling>
          <c:orientation val="minMax"/>
        </c:scaling>
        <c:axPos val="b"/>
        <c:numFmt formatCode="General" sourceLinked="1"/>
        <c:tickLblPos val="nextTo"/>
        <c:crossAx val="104377728"/>
        <c:crosses val="autoZero"/>
        <c:crossBetween val="midCat"/>
      </c:valAx>
      <c:valAx>
        <c:axId val="10437772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 (cm/s)</a:t>
                </a:r>
              </a:p>
            </c:rich>
          </c:tx>
          <c:layout>
            <c:manualLayout>
              <c:xMode val="edge"/>
              <c:yMode val="edge"/>
              <c:x val="0.1"/>
              <c:y val="8.9364551668266262E-2"/>
            </c:manualLayout>
          </c:layout>
        </c:title>
        <c:numFmt formatCode="0" sourceLinked="1"/>
        <c:tickLblPos val="nextTo"/>
        <c:crossAx val="104416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tx>
            <c:v>vxE</c:v>
          </c:tx>
          <c:spPr>
            <a:ln w="28575">
              <a:noFill/>
            </a:ln>
          </c:spPr>
          <c:xVal>
            <c:numRef>
              <c:f>CM!$A$2:$A$15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CM!$B$2:$B$15</c:f>
              <c:numCache>
                <c:formatCode>0.0</c:formatCode>
                <c:ptCount val="14"/>
                <c:pt idx="0">
                  <c:v>18.1971356360573</c:v>
                </c:pt>
                <c:pt idx="1">
                  <c:v>19.545071609098567</c:v>
                </c:pt>
                <c:pt idx="2">
                  <c:v>20.893007582139838</c:v>
                </c:pt>
                <c:pt idx="3">
                  <c:v>18.197135636057272</c:v>
                </c:pt>
                <c:pt idx="4">
                  <c:v>17.523167649536649</c:v>
                </c:pt>
                <c:pt idx="5">
                  <c:v>15.501263689974728</c:v>
                </c:pt>
                <c:pt idx="6">
                  <c:v>-1.3479359730413005</c:v>
                </c:pt>
                <c:pt idx="7">
                  <c:v>-14.827295703454073</c:v>
                </c:pt>
                <c:pt idx="8">
                  <c:v>-14.827295703454066</c:v>
                </c:pt>
                <c:pt idx="9">
                  <c:v>-15.501263689974717</c:v>
                </c:pt>
                <c:pt idx="10">
                  <c:v>-15.501263689974753</c:v>
                </c:pt>
                <c:pt idx="11">
                  <c:v>-14.15332771693344</c:v>
                </c:pt>
                <c:pt idx="12">
                  <c:v>-14.153327716933426</c:v>
                </c:pt>
                <c:pt idx="13">
                  <c:v>-14.827295703454114</c:v>
                </c:pt>
              </c:numCache>
            </c:numRef>
          </c:yVal>
        </c:ser>
        <c:ser>
          <c:idx val="1"/>
          <c:order val="1"/>
          <c:tx>
            <c:v>vxD</c:v>
          </c:tx>
          <c:spPr>
            <a:ln w="28575">
              <a:noFill/>
            </a:ln>
          </c:spPr>
          <c:xVal>
            <c:numRef>
              <c:f>CM!$A$2:$A$15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CM!$D$2:$D$15</c:f>
              <c:numCache>
                <c:formatCode>0.0</c:formatCode>
                <c:ptCount val="14"/>
                <c:pt idx="0">
                  <c:v>-35.802864363942739</c:v>
                </c:pt>
                <c:pt idx="1">
                  <c:v>-38.454928390901436</c:v>
                </c:pt>
                <c:pt idx="2">
                  <c:v>-41.106992417860134</c:v>
                </c:pt>
                <c:pt idx="3">
                  <c:v>-35.802864363942689</c:v>
                </c:pt>
                <c:pt idx="4">
                  <c:v>-34.476832350463354</c:v>
                </c:pt>
                <c:pt idx="5">
                  <c:v>-30.498736310025279</c:v>
                </c:pt>
                <c:pt idx="6">
                  <c:v>2.6520640269587572</c:v>
                </c:pt>
                <c:pt idx="7">
                  <c:v>29.172704296545888</c:v>
                </c:pt>
                <c:pt idx="8">
                  <c:v>29.172704296545874</c:v>
                </c:pt>
                <c:pt idx="9">
                  <c:v>30.498736310025258</c:v>
                </c:pt>
                <c:pt idx="10">
                  <c:v>30.498736310025325</c:v>
                </c:pt>
                <c:pt idx="11">
                  <c:v>27.846672283066546</c:v>
                </c:pt>
                <c:pt idx="12">
                  <c:v>27.846672283066514</c:v>
                </c:pt>
                <c:pt idx="13">
                  <c:v>29.172704296545966</c:v>
                </c:pt>
              </c:numCache>
            </c:numRef>
          </c:yVal>
        </c:ser>
        <c:axId val="110675456"/>
        <c:axId val="110328832"/>
      </c:scatterChart>
      <c:valAx>
        <c:axId val="110675456"/>
        <c:scaling>
          <c:orientation val="minMax"/>
        </c:scaling>
        <c:axPos val="b"/>
        <c:numFmt formatCode="General" sourceLinked="1"/>
        <c:tickLblPos val="nextTo"/>
        <c:crossAx val="110328832"/>
        <c:crosses val="autoZero"/>
        <c:crossBetween val="midCat"/>
      </c:valAx>
      <c:valAx>
        <c:axId val="110328832"/>
        <c:scaling>
          <c:orientation val="minMax"/>
        </c:scaling>
        <c:axPos val="l"/>
        <c:majorGridlines/>
        <c:numFmt formatCode="0.0" sourceLinked="1"/>
        <c:tickLblPos val="nextTo"/>
        <c:crossAx val="110675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tx>
            <c:strRef>
              <c:f>CM!$C$1</c:f>
              <c:strCache>
                <c:ptCount val="1"/>
                <c:pt idx="0">
                  <c:v>vyE(CM)</c:v>
                </c:pt>
              </c:strCache>
            </c:strRef>
          </c:tx>
          <c:spPr>
            <a:ln w="28575">
              <a:noFill/>
            </a:ln>
          </c:spPr>
          <c:xVal>
            <c:numRef>
              <c:f>CM!$A$2:$A$15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CM!$C$2:$C$15</c:f>
              <c:numCache>
                <c:formatCode>0.0</c:formatCode>
                <c:ptCount val="14"/>
                <c:pt idx="0">
                  <c:v>2.6958719460825833</c:v>
                </c:pt>
                <c:pt idx="1">
                  <c:v>4.043807919123843</c:v>
                </c:pt>
                <c:pt idx="2">
                  <c:v>4.0438079191238572</c:v>
                </c:pt>
                <c:pt idx="3">
                  <c:v>2.0219039595619179</c:v>
                </c:pt>
                <c:pt idx="4">
                  <c:v>2.6958719460825478</c:v>
                </c:pt>
                <c:pt idx="5">
                  <c:v>3.3698399326031989</c:v>
                </c:pt>
                <c:pt idx="6">
                  <c:v>4.7177759056444799</c:v>
                </c:pt>
                <c:pt idx="7">
                  <c:v>6.7396798652064049</c:v>
                </c:pt>
                <c:pt idx="8">
                  <c:v>7.4136478517270561</c:v>
                </c:pt>
                <c:pt idx="9">
                  <c:v>6.7396798652063765</c:v>
                </c:pt>
                <c:pt idx="10">
                  <c:v>6.0657118786857609</c:v>
                </c:pt>
                <c:pt idx="11">
                  <c:v>6.7396798652064263</c:v>
                </c:pt>
                <c:pt idx="12">
                  <c:v>6.0657118786857751</c:v>
                </c:pt>
                <c:pt idx="13">
                  <c:v>8.0876158382477001</c:v>
                </c:pt>
              </c:numCache>
            </c:numRef>
          </c:yVal>
        </c:ser>
        <c:ser>
          <c:idx val="1"/>
          <c:order val="1"/>
          <c:tx>
            <c:v>vyD</c:v>
          </c:tx>
          <c:spPr>
            <a:ln w="28575">
              <a:noFill/>
            </a:ln>
          </c:spPr>
          <c:xVal>
            <c:numRef>
              <c:f>CM!$A$2:$A$15</c:f>
              <c:numCache>
                <c:formatCode>General</c:formatCode>
                <c:ptCount val="14"/>
                <c:pt idx="0">
                  <c:v>0.1085</c:v>
                </c:pt>
                <c:pt idx="1">
                  <c:v>0.1205</c:v>
                </c:pt>
                <c:pt idx="2">
                  <c:v>0.13350000000000001</c:v>
                </c:pt>
                <c:pt idx="3">
                  <c:v>0.14550000000000002</c:v>
                </c:pt>
                <c:pt idx="4">
                  <c:v>0.1585</c:v>
                </c:pt>
                <c:pt idx="5">
                  <c:v>0.17049999999999998</c:v>
                </c:pt>
                <c:pt idx="6">
                  <c:v>0.1835</c:v>
                </c:pt>
                <c:pt idx="7">
                  <c:v>0.19550000000000001</c:v>
                </c:pt>
                <c:pt idx="8">
                  <c:v>0.20850000000000002</c:v>
                </c:pt>
                <c:pt idx="9">
                  <c:v>0.2205</c:v>
                </c:pt>
                <c:pt idx="10">
                  <c:v>0.23349999999999999</c:v>
                </c:pt>
                <c:pt idx="11">
                  <c:v>0.2455</c:v>
                </c:pt>
                <c:pt idx="12">
                  <c:v>0.25850000000000001</c:v>
                </c:pt>
                <c:pt idx="13">
                  <c:v>0.27049999999999996</c:v>
                </c:pt>
              </c:numCache>
            </c:numRef>
          </c:xVal>
          <c:yVal>
            <c:numRef>
              <c:f>CM!$E$2:$E$15</c:f>
              <c:numCache>
                <c:formatCode>0.0</c:formatCode>
                <c:ptCount val="14"/>
                <c:pt idx="0">
                  <c:v>-5.3041280539174593</c:v>
                </c:pt>
                <c:pt idx="1">
                  <c:v>-7.9561920808761784</c:v>
                </c:pt>
                <c:pt idx="2">
                  <c:v>-7.9561920808761712</c:v>
                </c:pt>
                <c:pt idx="3">
                  <c:v>-3.9780960404380963</c:v>
                </c:pt>
                <c:pt idx="4">
                  <c:v>-5.3041280539174096</c:v>
                </c:pt>
                <c:pt idx="5">
                  <c:v>-6.6301600673968011</c:v>
                </c:pt>
                <c:pt idx="6">
                  <c:v>-9.282224094355513</c:v>
                </c:pt>
                <c:pt idx="7">
                  <c:v>-13.260320134793602</c:v>
                </c:pt>
                <c:pt idx="8">
                  <c:v>-14.586352148272979</c:v>
                </c:pt>
                <c:pt idx="9">
                  <c:v>-13.260320134793538</c:v>
                </c:pt>
                <c:pt idx="10">
                  <c:v>-11.934288121314218</c:v>
                </c:pt>
                <c:pt idx="11">
                  <c:v>-13.260320134793616</c:v>
                </c:pt>
                <c:pt idx="12">
                  <c:v>-11.934288121314253</c:v>
                </c:pt>
                <c:pt idx="13">
                  <c:v>-15.912384161752357</c:v>
                </c:pt>
              </c:numCache>
            </c:numRef>
          </c:yVal>
        </c:ser>
        <c:axId val="112642304"/>
        <c:axId val="112640768"/>
      </c:scatterChart>
      <c:valAx>
        <c:axId val="112642304"/>
        <c:scaling>
          <c:orientation val="minMax"/>
        </c:scaling>
        <c:axPos val="b"/>
        <c:numFmt formatCode="General" sourceLinked="1"/>
        <c:tickLblPos val="nextTo"/>
        <c:crossAx val="112640768"/>
        <c:crosses val="autoZero"/>
        <c:crossBetween val="midCat"/>
      </c:valAx>
      <c:valAx>
        <c:axId val="112640768"/>
        <c:scaling>
          <c:orientation val="minMax"/>
        </c:scaling>
        <c:axPos val="l"/>
        <c:majorGridlines/>
        <c:numFmt formatCode="0.0" sourceLinked="1"/>
        <c:tickLblPos val="nextTo"/>
        <c:crossAx val="112642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0</xdr:row>
      <xdr:rowOff>183176</xdr:rowOff>
    </xdr:from>
    <xdr:to>
      <xdr:col>15</xdr:col>
      <xdr:colOff>117232</xdr:colOff>
      <xdr:row>19</xdr:row>
      <xdr:rowOff>55676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59531</xdr:colOff>
      <xdr:row>0</xdr:row>
      <xdr:rowOff>21772</xdr:rowOff>
    </xdr:from>
    <xdr:to>
      <xdr:col>17</xdr:col>
      <xdr:colOff>236084</xdr:colOff>
      <xdr:row>14</xdr:row>
      <xdr:rowOff>97972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189472</xdr:colOff>
      <xdr:row>0</xdr:row>
      <xdr:rowOff>49883</xdr:rowOff>
    </xdr:from>
    <xdr:to>
      <xdr:col>13</xdr:col>
      <xdr:colOff>514636</xdr:colOff>
      <xdr:row>14</xdr:row>
      <xdr:rowOff>127273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102577</xdr:colOff>
      <xdr:row>1</xdr:row>
      <xdr:rowOff>146538</xdr:rowOff>
    </xdr:from>
    <xdr:to>
      <xdr:col>14</xdr:col>
      <xdr:colOff>417634</xdr:colOff>
      <xdr:row>16</xdr:row>
      <xdr:rowOff>29308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124557</xdr:colOff>
      <xdr:row>0</xdr:row>
      <xdr:rowOff>80596</xdr:rowOff>
    </xdr:from>
    <xdr:to>
      <xdr:col>8</xdr:col>
      <xdr:colOff>439615</xdr:colOff>
      <xdr:row>14</xdr:row>
      <xdr:rowOff>153866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157654</xdr:colOff>
      <xdr:row>0</xdr:row>
      <xdr:rowOff>72258</xdr:rowOff>
    </xdr:from>
    <xdr:to>
      <xdr:col>17</xdr:col>
      <xdr:colOff>289033</xdr:colOff>
      <xdr:row>14</xdr:row>
      <xdr:rowOff>151086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124813</xdr:colOff>
      <xdr:row>1</xdr:row>
      <xdr:rowOff>144518</xdr:rowOff>
    </xdr:from>
    <xdr:to>
      <xdr:col>17</xdr:col>
      <xdr:colOff>256191</xdr:colOff>
      <xdr:row>16</xdr:row>
      <xdr:rowOff>32846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130" zoomScaleNormal="130" workbookViewId="0">
      <selection activeCell="E4" sqref="A4:E4"/>
    </sheetView>
  </sheetViews>
  <sheetFormatPr defaultRowHeight="15"/>
  <cols>
    <col min="4" max="4" width="9.42578125" customWidth="1"/>
  </cols>
  <sheetData>
    <row r="1" spans="1:12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11</v>
      </c>
      <c r="G1" t="s">
        <v>7</v>
      </c>
      <c r="I1" t="s">
        <v>5</v>
      </c>
      <c r="J1">
        <v>23.61</v>
      </c>
      <c r="K1" t="s">
        <v>6</v>
      </c>
      <c r="L1" s="1">
        <v>12</v>
      </c>
    </row>
    <row r="2" spans="1:12">
      <c r="A2" s="4">
        <v>9.6000000000000002E-2</v>
      </c>
      <c r="B2" s="3">
        <v>1.8</v>
      </c>
      <c r="C2" s="3">
        <v>17.7</v>
      </c>
      <c r="D2" s="3">
        <v>14.4</v>
      </c>
      <c r="E2" s="3">
        <v>16.8</v>
      </c>
      <c r="F2" s="1">
        <f t="shared" ref="F2:F17" si="0">(me*B2+md*D2)/(me+md)</f>
        <v>6.045998315080034</v>
      </c>
      <c r="G2" s="1">
        <f t="shared" ref="G2:G17" si="1">(me*C2+md*E2)/(me+md)</f>
        <v>17.396714406065716</v>
      </c>
    </row>
    <row r="3" spans="1:12">
      <c r="A3">
        <v>0.108</v>
      </c>
      <c r="B3" s="1">
        <v>2.1</v>
      </c>
      <c r="C3" s="1">
        <v>17.100000000000001</v>
      </c>
      <c r="D3" s="1">
        <v>14</v>
      </c>
      <c r="E3" s="1">
        <v>16.100000000000001</v>
      </c>
      <c r="F3" s="1">
        <f t="shared" si="0"/>
        <v>6.1101095197978106</v>
      </c>
      <c r="G3" s="1">
        <f t="shared" si="1"/>
        <v>16.763016006739683</v>
      </c>
    </row>
    <row r="4" spans="1:12">
      <c r="A4" s="4">
        <v>0.121</v>
      </c>
      <c r="B4" s="3">
        <v>2.35</v>
      </c>
      <c r="C4" s="3">
        <v>16.5</v>
      </c>
      <c r="D4" s="3">
        <v>13.6</v>
      </c>
      <c r="E4" s="3">
        <v>15.4</v>
      </c>
      <c r="F4" s="1">
        <f t="shared" si="0"/>
        <v>6.1410699241786011</v>
      </c>
      <c r="G4" s="1">
        <f t="shared" si="1"/>
        <v>16.129317607413647</v>
      </c>
    </row>
    <row r="5" spans="1:12">
      <c r="A5">
        <v>0.13300000000000001</v>
      </c>
      <c r="B5" s="1">
        <v>2.75</v>
      </c>
      <c r="C5" s="1">
        <v>15.9</v>
      </c>
      <c r="D5" s="1">
        <v>13.2</v>
      </c>
      <c r="E5" s="1">
        <v>14.6</v>
      </c>
      <c r="F5" s="1">
        <f t="shared" si="0"/>
        <v>6.2714827295703452</v>
      </c>
      <c r="G5" s="1">
        <f t="shared" si="1"/>
        <v>15.461920808761581</v>
      </c>
    </row>
    <row r="6" spans="1:12">
      <c r="A6">
        <v>0.14599999999999999</v>
      </c>
      <c r="B6" s="1">
        <v>3.1</v>
      </c>
      <c r="C6" s="1">
        <v>15.3</v>
      </c>
      <c r="D6" s="1">
        <v>12.8</v>
      </c>
      <c r="E6" s="1">
        <v>13.9</v>
      </c>
      <c r="F6" s="1">
        <f t="shared" si="0"/>
        <v>6.368744734625106</v>
      </c>
      <c r="G6" s="1">
        <f t="shared" si="1"/>
        <v>14.828222409435552</v>
      </c>
    </row>
    <row r="7" spans="1:12">
      <c r="A7">
        <v>0.158</v>
      </c>
      <c r="B7" s="1">
        <v>3.3</v>
      </c>
      <c r="C7" s="1">
        <v>14.65</v>
      </c>
      <c r="D7" s="1">
        <v>12.4</v>
      </c>
      <c r="E7" s="1">
        <v>13.2</v>
      </c>
      <c r="F7" s="1">
        <f t="shared" si="0"/>
        <v>6.3665543386689141</v>
      </c>
      <c r="G7" s="1">
        <f t="shared" si="1"/>
        <v>14.161373209772536</v>
      </c>
    </row>
    <row r="8" spans="1:12">
      <c r="A8">
        <v>0.17100000000000001</v>
      </c>
      <c r="B8" s="1">
        <v>3.7</v>
      </c>
      <c r="C8" s="1">
        <v>14</v>
      </c>
      <c r="D8" s="1">
        <v>12.1</v>
      </c>
      <c r="E8" s="1">
        <v>12.4</v>
      </c>
      <c r="F8" s="1">
        <f t="shared" si="0"/>
        <v>6.5306655433866885</v>
      </c>
      <c r="G8" s="1">
        <f t="shared" si="1"/>
        <v>13.460825610783488</v>
      </c>
    </row>
    <row r="9" spans="1:12">
      <c r="A9">
        <v>0.183</v>
      </c>
      <c r="B9" s="2">
        <v>3.85</v>
      </c>
      <c r="C9" s="2">
        <v>13.4</v>
      </c>
      <c r="D9" s="2">
        <v>11.8</v>
      </c>
      <c r="E9" s="2">
        <v>11.7</v>
      </c>
      <c r="F9" s="1">
        <f t="shared" si="0"/>
        <v>6.5290227464195461</v>
      </c>
      <c r="G9" s="1">
        <f t="shared" si="1"/>
        <v>12.827127211457457</v>
      </c>
    </row>
    <row r="10" spans="1:12">
      <c r="A10">
        <v>0.19600000000000001</v>
      </c>
      <c r="B10" s="1">
        <v>3.8</v>
      </c>
      <c r="C10" s="1">
        <v>12.85</v>
      </c>
      <c r="D10" s="1">
        <v>12.3</v>
      </c>
      <c r="E10" s="1">
        <v>10.9</v>
      </c>
      <c r="F10" s="1">
        <f t="shared" si="0"/>
        <v>6.6643639427127219</v>
      </c>
      <c r="G10" s="1">
        <f t="shared" si="1"/>
        <v>12.192881213142375</v>
      </c>
    </row>
    <row r="11" spans="1:12">
      <c r="A11">
        <v>0.20799999999999999</v>
      </c>
      <c r="B11" s="1">
        <v>3.65</v>
      </c>
      <c r="C11" s="1">
        <v>12.3</v>
      </c>
      <c r="D11" s="1">
        <v>12.7</v>
      </c>
      <c r="E11" s="1">
        <v>10.1</v>
      </c>
      <c r="F11" s="1">
        <f t="shared" si="0"/>
        <v>6.6997051390058964</v>
      </c>
      <c r="G11" s="1">
        <f t="shared" si="1"/>
        <v>11.558635214827296</v>
      </c>
    </row>
    <row r="12" spans="1:12">
      <c r="A12">
        <v>0.221</v>
      </c>
      <c r="B12" s="1">
        <v>3.6</v>
      </c>
      <c r="C12" s="1">
        <v>11.7</v>
      </c>
      <c r="D12" s="1">
        <v>13.2</v>
      </c>
      <c r="E12" s="1">
        <v>9.1999999999999993</v>
      </c>
      <c r="F12" s="1">
        <f t="shared" si="0"/>
        <v>6.8350463352990722</v>
      </c>
      <c r="G12" s="1">
        <f t="shared" si="1"/>
        <v>10.857540016849198</v>
      </c>
    </row>
    <row r="13" spans="1:12">
      <c r="A13">
        <v>0.23300000000000001</v>
      </c>
      <c r="B13" s="1">
        <v>3.4</v>
      </c>
      <c r="C13" s="1">
        <v>11.2</v>
      </c>
      <c r="D13" s="1">
        <v>13.6</v>
      </c>
      <c r="E13" s="1">
        <v>8.5</v>
      </c>
      <c r="F13" s="1">
        <f t="shared" si="0"/>
        <v>6.8372367312552651</v>
      </c>
      <c r="G13" s="1">
        <f t="shared" si="1"/>
        <v>10.290143218197136</v>
      </c>
    </row>
    <row r="14" spans="1:12">
      <c r="A14">
        <v>0.246</v>
      </c>
      <c r="B14" s="1">
        <v>3.3</v>
      </c>
      <c r="C14" s="1">
        <v>10.6</v>
      </c>
      <c r="D14" s="1">
        <v>14.05</v>
      </c>
      <c r="E14" s="1">
        <v>7.65</v>
      </c>
      <c r="F14" s="1">
        <f t="shared" si="0"/>
        <v>6.9225779275484429</v>
      </c>
      <c r="G14" s="1">
        <f t="shared" si="1"/>
        <v>9.6058972198820562</v>
      </c>
    </row>
    <row r="15" spans="1:12">
      <c r="A15">
        <v>0.25800000000000001</v>
      </c>
      <c r="B15" s="1">
        <v>3.2</v>
      </c>
      <c r="C15" s="1">
        <v>10</v>
      </c>
      <c r="D15" s="1">
        <v>14.45</v>
      </c>
      <c r="E15" s="1">
        <v>6.8</v>
      </c>
      <c r="F15" s="1">
        <f t="shared" si="0"/>
        <v>6.9910699241786016</v>
      </c>
      <c r="G15" s="1">
        <f t="shared" si="1"/>
        <v>8.9216512215669752</v>
      </c>
    </row>
    <row r="16" spans="1:12">
      <c r="A16">
        <v>0.27100000000000002</v>
      </c>
      <c r="B16" s="1">
        <v>3.1</v>
      </c>
      <c r="C16" s="1">
        <v>9.4</v>
      </c>
      <c r="D16" s="1">
        <v>14.9</v>
      </c>
      <c r="E16" s="1">
        <v>6</v>
      </c>
      <c r="F16" s="1">
        <f t="shared" si="0"/>
        <v>7.0764111204717777</v>
      </c>
      <c r="G16" s="1">
        <f t="shared" si="1"/>
        <v>8.2542544229149115</v>
      </c>
    </row>
    <row r="17" spans="1:7">
      <c r="A17">
        <v>0.28299999999999997</v>
      </c>
      <c r="B17" s="1">
        <v>3</v>
      </c>
      <c r="C17" s="1">
        <v>8.9</v>
      </c>
      <c r="D17" s="1">
        <v>15.35</v>
      </c>
      <c r="E17" s="1">
        <v>5.0999999999999996</v>
      </c>
      <c r="F17" s="1">
        <f t="shared" si="0"/>
        <v>7.1617523167649528</v>
      </c>
      <c r="G17" s="1">
        <f t="shared" si="1"/>
        <v>7.6194608256107834</v>
      </c>
    </row>
  </sheetData>
  <pageMargins left="0.511811024" right="0.511811024" top="0.78740157499999996" bottom="0.78740157499999996" header="0.31496062000000002" footer="0.31496062000000002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160" zoomScaleNormal="160" workbookViewId="0">
      <selection activeCell="A8" sqref="A8:XFD8"/>
    </sheetView>
  </sheetViews>
  <sheetFormatPr defaultRowHeight="15"/>
  <sheetData>
    <row r="1" spans="1:9">
      <c r="A1" t="s">
        <v>8</v>
      </c>
      <c r="B1" t="s">
        <v>9</v>
      </c>
      <c r="C1" t="s">
        <v>10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9">
      <c r="A2">
        <f>(posicao!A2+posicao!A4)/2</f>
        <v>0.1085</v>
      </c>
      <c r="B2">
        <f>(posicao!B2-posicao!B4)/(posicao!A2-posicao!A4)</f>
        <v>22.000000000000007</v>
      </c>
      <c r="C2">
        <f>(posicao!C4-posicao!C2)/(posicao!A4-posicao!A2)</f>
        <v>-47.999999999999986</v>
      </c>
      <c r="D2">
        <f>(posicao!D4-posicao!D2)/(posicao!A4-posicao!A2)</f>
        <v>-32.000000000000036</v>
      </c>
      <c r="E2">
        <f>(posicao!E4-posicao!E2)/(posicao!A4-posicao!A2)</f>
        <v>-56.000000000000028</v>
      </c>
      <c r="F2" s="5">
        <f>me*B2+md*D2</f>
        <v>135.41999999999973</v>
      </c>
      <c r="G2" s="5">
        <f>me*C2+md*E2</f>
        <v>-1805.2800000000002</v>
      </c>
      <c r="H2" s="6">
        <f>F2/(me+md)</f>
        <v>3.8028643639427053</v>
      </c>
      <c r="I2" s="5">
        <f>G2/(me+md)</f>
        <v>-50.695871946082569</v>
      </c>
    </row>
    <row r="3" spans="1:9">
      <c r="A3">
        <f>(posicao!A3+posicao!A5)/2</f>
        <v>0.1205</v>
      </c>
      <c r="B3">
        <f>(posicao!B3-posicao!B5)/(posicao!A3-posicao!A5)</f>
        <v>25.999999999999989</v>
      </c>
      <c r="C3">
        <f>(posicao!C5-posicao!C3)/(posicao!A5-posicao!A3)</f>
        <v>-48.000000000000028</v>
      </c>
      <c r="D3">
        <f>(posicao!D5-posicao!D3)/(posicao!A5-posicao!A3)</f>
        <v>-32.000000000000014</v>
      </c>
      <c r="E3">
        <f>(posicao!E5-posicao!E3)/(posicao!A5-posicao!A3)</f>
        <v>-60.00000000000005</v>
      </c>
      <c r="F3" s="5">
        <f>me*B3+md*D3</f>
        <v>229.85999999999962</v>
      </c>
      <c r="G3" s="5">
        <f>me*C3+md*E3</f>
        <v>-1853.2800000000011</v>
      </c>
      <c r="H3" s="6">
        <f>F3/(me+md)</f>
        <v>6.4549283909014212</v>
      </c>
      <c r="I3" s="5">
        <f>G3/(me+md)</f>
        <v>-52.043807919123871</v>
      </c>
    </row>
    <row r="4" spans="1:9">
      <c r="A4">
        <f>(posicao!A4+posicao!A6)/2</f>
        <v>0.13350000000000001</v>
      </c>
      <c r="B4">
        <f>(posicao!B4-posicao!B6)/(posicao!A4-posicao!A6)</f>
        <v>30.000000000000007</v>
      </c>
      <c r="C4">
        <f>(posicao!C6-posicao!C4)/(posicao!A6-posicao!A4)</f>
        <v>-47.999999999999986</v>
      </c>
      <c r="D4">
        <f>(posicao!D6-posicao!D4)/(posicao!A6-posicao!A4)</f>
        <v>-31.999999999999964</v>
      </c>
      <c r="E4">
        <f>(posicao!E6-posicao!E4)/(posicao!A6-posicao!A4)</f>
        <v>-60.000000000000014</v>
      </c>
      <c r="F4" s="5">
        <f>me*B4+md*D4</f>
        <v>324.30000000000064</v>
      </c>
      <c r="G4" s="5">
        <f>me*C4+md*E4</f>
        <v>-1853.28</v>
      </c>
      <c r="H4" s="6">
        <f>F4/(me+md)</f>
        <v>9.1069924178601696</v>
      </c>
      <c r="I4" s="5">
        <f>G4/(me+md)</f>
        <v>-52.043807919123843</v>
      </c>
    </row>
    <row r="5" spans="1:9">
      <c r="A5">
        <f>(posicao!A5+posicao!A7)/2</f>
        <v>0.14550000000000002</v>
      </c>
      <c r="B5">
        <f>(posicao!B5-posicao!B7)/(posicao!A5-posicao!A7)</f>
        <v>21.999999999999996</v>
      </c>
      <c r="C5">
        <f>(posicao!C7-posicao!C5)/(posicao!A7-posicao!A5)</f>
        <v>-50.000000000000014</v>
      </c>
      <c r="D5">
        <f>(posicao!D7-posicao!D5)/(posicao!A7-posicao!A5)</f>
        <v>-31.999999999999964</v>
      </c>
      <c r="E5">
        <f>(posicao!E7-posicao!E5)/(posicao!A7-posicao!A5)</f>
        <v>-56.000000000000028</v>
      </c>
      <c r="F5" s="5">
        <f>me*B5+md*D5</f>
        <v>135.42000000000041</v>
      </c>
      <c r="G5" s="5">
        <f>me*C5+md*E5</f>
        <v>-1852.5000000000005</v>
      </c>
      <c r="H5" s="6">
        <f>F5/(me+md)</f>
        <v>3.8028643639427244</v>
      </c>
      <c r="I5" s="5">
        <f>G5/(me+md)</f>
        <v>-52.021903959561932</v>
      </c>
    </row>
    <row r="6" spans="1:9">
      <c r="A6">
        <f>(posicao!A6+posicao!A8)/2</f>
        <v>0.1585</v>
      </c>
      <c r="B6">
        <f>(posicao!B6-posicao!B8)/(posicao!A6-posicao!A8)</f>
        <v>23.999999999999982</v>
      </c>
      <c r="C6">
        <f>(posicao!C8-posicao!C6)/(posicao!A8-posicao!A6)</f>
        <v>-51.999999999999986</v>
      </c>
      <c r="D6">
        <f>(posicao!D8-posicao!D6)/(posicao!A8-posicao!A6)</f>
        <v>-28.000000000000018</v>
      </c>
      <c r="E6">
        <f>(posicao!E8-posicao!E6)/(posicao!A8-posicao!A6)</f>
        <v>-59.999999999999943</v>
      </c>
      <c r="F6" s="5">
        <f>me*B6+md*D6</f>
        <v>230.6399999999993</v>
      </c>
      <c r="G6" s="5">
        <f>me*C6+md*E6</f>
        <v>-1947.7199999999989</v>
      </c>
      <c r="H6" s="6">
        <f>F6/(me+md)</f>
        <v>6.4768323504633338</v>
      </c>
      <c r="I6" s="5">
        <f>G6/(me+md)</f>
        <v>-54.695871946082534</v>
      </c>
    </row>
    <row r="7" spans="1:9">
      <c r="A7">
        <f>(posicao!A7+posicao!A9)/2</f>
        <v>0.17049999999999998</v>
      </c>
      <c r="B7">
        <f>(posicao!B7-posicao!B9)/(posicao!A7-posicao!A9)</f>
        <v>22.000000000000014</v>
      </c>
      <c r="C7">
        <f>(posicao!C9-posicao!C7)/(posicao!A9-posicao!A7)</f>
        <v>-50.000000000000014</v>
      </c>
      <c r="D7">
        <f>(posicao!D9-posicao!D7)/(posicao!A9-posicao!A7)</f>
        <v>-23.999999999999993</v>
      </c>
      <c r="E7">
        <f>(posicao!E9-posicao!E7)/(posicao!A9-posicao!A7)</f>
        <v>-60.000000000000014</v>
      </c>
      <c r="F7" s="5">
        <f>me*B7+md*D7</f>
        <v>231.42000000000041</v>
      </c>
      <c r="G7" s="5">
        <f>me*C7+md*E7</f>
        <v>-1900.5000000000005</v>
      </c>
      <c r="H7" s="6">
        <f>F7/(me+md)</f>
        <v>6.4987363100252855</v>
      </c>
      <c r="I7" s="5">
        <f>G7/(me+md)</f>
        <v>-53.369839932603213</v>
      </c>
    </row>
    <row r="8" spans="1:9">
      <c r="A8">
        <f>(posicao!A8+posicao!A10)/2</f>
        <v>0.1835</v>
      </c>
      <c r="B8">
        <f>(posicao!B8-posicao!B10)/(posicao!A8-posicao!A10)</f>
        <v>3.9999999999999867</v>
      </c>
      <c r="C8">
        <f>(posicao!C10-posicao!C8)/(posicao!A10-posicao!A8)</f>
        <v>-46.000000000000021</v>
      </c>
      <c r="D8">
        <f>(posicao!D10-posicao!D8)/(posicao!A10-posicao!A8)</f>
        <v>8.0000000000000444</v>
      </c>
      <c r="E8">
        <f>(posicao!E10-posicao!E8)/(posicao!A10-posicao!A8)</f>
        <v>-60.000000000000014</v>
      </c>
      <c r="F8" s="5">
        <f>me*B8+md*D8</f>
        <v>190.44000000000023</v>
      </c>
      <c r="G8" s="5">
        <f>me*C8+md*E8</f>
        <v>-1806.0600000000006</v>
      </c>
      <c r="H8" s="6">
        <f>F8/(me+md)</f>
        <v>5.3479359730412872</v>
      </c>
      <c r="I8" s="5">
        <f>G8/(me+md)</f>
        <v>-50.717775905644501</v>
      </c>
    </row>
    <row r="9" spans="1:9">
      <c r="A9">
        <f>(posicao!A9+posicao!A11)/2</f>
        <v>0.19550000000000001</v>
      </c>
      <c r="B9">
        <f>(posicao!B9-posicao!B11)/(posicao!A9-posicao!A11)</f>
        <v>-8.0000000000000089</v>
      </c>
      <c r="C9">
        <f>(posicao!C11-posicao!C9)/(posicao!A11-posicao!A9)</f>
        <v>-43.999999999999993</v>
      </c>
      <c r="D9">
        <f>(posicao!D11-posicao!D9)/(posicao!A11-posicao!A9)</f>
        <v>35.99999999999995</v>
      </c>
      <c r="E9">
        <f>(posicao!E11-posicao!E9)/(posicao!A11-posicao!A9)</f>
        <v>-64</v>
      </c>
      <c r="F9" s="5">
        <f>me*B9+md*D9</f>
        <v>243.11999999999924</v>
      </c>
      <c r="G9" s="5">
        <f>me*C9+md*E9</f>
        <v>-1806.84</v>
      </c>
      <c r="H9" s="6">
        <f>F9/(me+md)</f>
        <v>6.8272957034540642</v>
      </c>
      <c r="I9" s="5">
        <f>G9/(me+md)</f>
        <v>-50.739679865206398</v>
      </c>
    </row>
    <row r="10" spans="1:9">
      <c r="A10">
        <f>(posicao!A10+posicao!A12)/2</f>
        <v>0.20850000000000002</v>
      </c>
      <c r="B10">
        <f>(posicao!B10-posicao!B12)/(posicao!A10-posicao!A12)</f>
        <v>-7.9999999999999911</v>
      </c>
      <c r="C10">
        <f>(posicao!C12-posicao!C10)/(posicao!A12-posicao!A10)</f>
        <v>-46.000000000000021</v>
      </c>
      <c r="D10">
        <f>(posicao!D12-posicao!D10)/(posicao!A12-posicao!A10)</f>
        <v>35.99999999999995</v>
      </c>
      <c r="E10">
        <f>(posicao!E12-posicao!E10)/(posicao!A12-posicao!A10)</f>
        <v>-68.000000000000057</v>
      </c>
      <c r="F10" s="5">
        <f>me*B10+md*D10</f>
        <v>243.11999999999964</v>
      </c>
      <c r="G10" s="5">
        <f>me*C10+md*E10</f>
        <v>-1902.0600000000011</v>
      </c>
      <c r="H10" s="6">
        <f>F10/(me+md)</f>
        <v>6.8272957034540758</v>
      </c>
      <c r="I10" s="5">
        <f>G10/(me+md)</f>
        <v>-53.413647851727077</v>
      </c>
    </row>
    <row r="11" spans="1:9">
      <c r="A11">
        <f>(posicao!A11+posicao!A13)/2</f>
        <v>0.2205</v>
      </c>
      <c r="B11">
        <f>(posicao!B11-posicao!B13)/(posicao!A11-posicao!A13)</f>
        <v>-9.9999999999999911</v>
      </c>
      <c r="C11">
        <f>(posicao!C13-posicao!C11)/(posicao!A13-posicao!A11)</f>
        <v>-44.000000000000014</v>
      </c>
      <c r="D11">
        <f>(posicao!D13-posicao!D11)/(posicao!A13-posicao!A11)</f>
        <v>35.999999999999986</v>
      </c>
      <c r="E11">
        <f>(posicao!E13-posicao!E11)/(posicao!A13-posicao!A11)</f>
        <v>-63.999999999999929</v>
      </c>
      <c r="F11" s="5">
        <f>me*B11+md*D11</f>
        <v>195.90000000000003</v>
      </c>
      <c r="G11" s="5">
        <f>me*C11+md*E11</f>
        <v>-1806.8399999999995</v>
      </c>
      <c r="H11" s="6">
        <f>F11/(me+md)</f>
        <v>5.5012636899747269</v>
      </c>
      <c r="I11" s="5">
        <f>G11/(me+md)</f>
        <v>-50.739679865206391</v>
      </c>
    </row>
    <row r="12" spans="1:9">
      <c r="A12">
        <f>(posicao!A12+posicao!A14)/2</f>
        <v>0.23349999999999999</v>
      </c>
      <c r="B12">
        <f>(posicao!B12-posicao!B14)/(posicao!A12-posicao!A14)</f>
        <v>-12.000000000000014</v>
      </c>
      <c r="C12">
        <f>(posicao!C14-posicao!C12)/(posicao!A14-posicao!A12)</f>
        <v>-43.999999999999993</v>
      </c>
      <c r="D12">
        <f>(posicao!D14-posicao!D12)/(posicao!A14-posicao!A12)</f>
        <v>34.000000000000064</v>
      </c>
      <c r="E12">
        <f>(posicao!E14-posicao!E12)/(posicao!A14-posicao!A12)</f>
        <v>-61.999999999999972</v>
      </c>
      <c r="F12" s="5">
        <f>me*B12+md*D12</f>
        <v>124.68000000000046</v>
      </c>
      <c r="G12" s="5">
        <f>me*C12+md*E12</f>
        <v>-1782.8399999999997</v>
      </c>
      <c r="H12" s="6">
        <f>F12/(me+md)</f>
        <v>3.5012636899747394</v>
      </c>
      <c r="I12" s="5">
        <f>G12/(me+md)</f>
        <v>-50.065711878685754</v>
      </c>
    </row>
    <row r="13" spans="1:9">
      <c r="A13">
        <f>(posicao!A13+posicao!A15)/2</f>
        <v>0.2455</v>
      </c>
      <c r="B13">
        <f>(posicao!B13-posicao!B15)/(posicao!A13-posicao!A15)</f>
        <v>-7.9999999999999911</v>
      </c>
      <c r="C13">
        <f>(posicao!C15-posicao!C13)/(posicao!A15-posicao!A13)</f>
        <v>-47.999999999999986</v>
      </c>
      <c r="D13">
        <f>(posicao!D15-posicao!D13)/(posicao!A15-posicao!A13)</f>
        <v>33.999999999999993</v>
      </c>
      <c r="E13">
        <f>(posicao!E15-posicao!E13)/(posicao!A15-posicao!A13)</f>
        <v>-68.000000000000028</v>
      </c>
      <c r="F13" s="5">
        <f>me*B13+md*D13</f>
        <v>219.12000000000009</v>
      </c>
      <c r="G13" s="5">
        <f>me*C13+md*E13</f>
        <v>-1949.2800000000002</v>
      </c>
      <c r="H13" s="6">
        <f>F13/(me+md)</f>
        <v>6.1533277169334486</v>
      </c>
      <c r="I13" s="5">
        <f>G13/(me+md)</f>
        <v>-54.739679865206412</v>
      </c>
    </row>
    <row r="14" spans="1:9">
      <c r="A14">
        <f>(posicao!A14+posicao!A16)/2</f>
        <v>0.25850000000000001</v>
      </c>
      <c r="B14">
        <f>(posicao!B14-posicao!B16)/(posicao!A14-posicao!A16)</f>
        <v>-7.9999999999999822</v>
      </c>
      <c r="C14">
        <f>(posicao!C16-posicao!C14)/(posicao!A16-posicao!A14)</f>
        <v>-47.999999999999929</v>
      </c>
      <c r="D14">
        <f>(posicao!D16-posicao!D14)/(posicao!A16-posicao!A14)</f>
        <v>33.999999999999957</v>
      </c>
      <c r="E14">
        <f>(posicao!E16-posicao!E14)/(posicao!A16-posicao!A14)</f>
        <v>-65.999999999999957</v>
      </c>
      <c r="F14" s="5">
        <f>me*B14+md*D14</f>
        <v>219.11999999999992</v>
      </c>
      <c r="G14" s="5">
        <f>me*C14+md*E14</f>
        <v>-1925.2799999999979</v>
      </c>
      <c r="H14" s="6">
        <f>F14/(me+md)</f>
        <v>6.1533277169334433</v>
      </c>
      <c r="I14" s="5">
        <f>G14/(me+md)</f>
        <v>-54.065711878685704</v>
      </c>
    </row>
    <row r="15" spans="1:9">
      <c r="A15">
        <f>(posicao!A15+posicao!A17)/2</f>
        <v>0.27049999999999996</v>
      </c>
      <c r="B15">
        <f>(posicao!B15-posicao!B17)/(posicao!A15-posicao!A17)</f>
        <v>-8.0000000000000178</v>
      </c>
      <c r="C15">
        <f>(posicao!C17-posicao!C15)/(posicao!A17-posicao!A15)</f>
        <v>-44.000000000000043</v>
      </c>
      <c r="D15">
        <f>(posicao!D17-posicao!D15)/(posicao!A17-posicao!A15)</f>
        <v>36.000000000000064</v>
      </c>
      <c r="E15">
        <f>(posicao!E17-posicao!E15)/(posicao!A17-posicao!A15)</f>
        <v>-68.000000000000099</v>
      </c>
      <c r="F15" s="5">
        <f>me*B15+md*D15</f>
        <v>243.12000000000037</v>
      </c>
      <c r="G15" s="5">
        <f>me*C15+md*E15</f>
        <v>-1854.8400000000022</v>
      </c>
      <c r="H15" s="6">
        <f>F15/(me+md)</f>
        <v>6.8272957034540962</v>
      </c>
      <c r="I15" s="5">
        <f>G15/(me+md)</f>
        <v>-52.087615838247743</v>
      </c>
    </row>
  </sheetData>
  <pageMargins left="0.511811024" right="0.511811024" top="0.78740157499999996" bottom="0.78740157499999996" header="0.31496062000000002" footer="0.31496062000000002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45" zoomScaleNormal="145" workbookViewId="0">
      <selection activeCell="E17" sqref="E17"/>
    </sheetView>
  </sheetViews>
  <sheetFormatPr defaultRowHeight="15"/>
  <sheetData>
    <row r="1" spans="1:6">
      <c r="A1" t="str">
        <f>velocidade!A1</f>
        <v>&lt; t &gt;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</row>
    <row r="2" spans="1:6">
      <c r="A2">
        <f>velocidade!A2</f>
        <v>0.1085</v>
      </c>
      <c r="B2" s="5">
        <f>me*(velocidade!$B2^2+velocidade!$C2^2)/2</f>
        <v>32912.339999999989</v>
      </c>
      <c r="C2" s="5">
        <f>md*(velocidade!$D2^2+velocidade!$E2^2)</f>
        <v>49920.000000000065</v>
      </c>
      <c r="D2" s="5">
        <f>B2+C2</f>
        <v>82832.340000000055</v>
      </c>
    </row>
    <row r="3" spans="1:6">
      <c r="A3">
        <f>velocidade!A3</f>
        <v>0.1205</v>
      </c>
      <c r="B3" s="5">
        <f>me*(velocidade!$B3^2+velocidade!$C3^2)/2</f>
        <v>35178.900000000023</v>
      </c>
      <c r="C3" s="5">
        <f>md*(velocidade!$D3^2+velocidade!$E3^2)</f>
        <v>55488.000000000087</v>
      </c>
      <c r="D3" s="5">
        <f t="shared" ref="D3:D15" si="0">B3+C3</f>
        <v>90666.900000000111</v>
      </c>
    </row>
    <row r="4" spans="1:6">
      <c r="A4">
        <f>velocidade!A4</f>
        <v>0.13350000000000001</v>
      </c>
      <c r="B4" s="5">
        <f>me*(velocidade!$B4^2+velocidade!$C4^2)/2</f>
        <v>37823.219999999987</v>
      </c>
      <c r="C4" s="5">
        <f>md*(velocidade!$D4^2+velocidade!$E4^2)</f>
        <v>55488</v>
      </c>
      <c r="D4" s="5">
        <f t="shared" si="0"/>
        <v>93311.219999999987</v>
      </c>
    </row>
    <row r="5" spans="1:6">
      <c r="A5">
        <f>velocidade!A5</f>
        <v>0.14550000000000002</v>
      </c>
      <c r="B5" s="5">
        <f>me*(velocidade!$B5^2+velocidade!$C5^2)/2</f>
        <v>35226.120000000017</v>
      </c>
      <c r="C5" s="5">
        <f>md*(velocidade!$D5^2+velocidade!$E5^2)</f>
        <v>49920.000000000015</v>
      </c>
      <c r="D5" s="5">
        <f t="shared" si="0"/>
        <v>85146.120000000024</v>
      </c>
    </row>
    <row r="6" spans="1:6">
      <c r="A6">
        <f>velocidade!A6</f>
        <v>0.1585</v>
      </c>
      <c r="B6" s="5">
        <f>me*(velocidade!$B6^2+velocidade!$C6^2)/2</f>
        <v>38720.399999999972</v>
      </c>
      <c r="C6" s="5">
        <f>md*(velocidade!$D6^2+velocidade!$E6^2)</f>
        <v>52607.999999999935</v>
      </c>
      <c r="D6" s="5">
        <f t="shared" si="0"/>
        <v>91328.399999999907</v>
      </c>
      <c r="E6" s="5">
        <f>AVERAGE(D2:D6)</f>
        <v>88656.996000000014</v>
      </c>
      <c r="F6" s="5">
        <f>STDEV(D2:D6)/SQRT(5)</f>
        <v>1988.6023014710377</v>
      </c>
    </row>
    <row r="7" spans="1:6">
      <c r="A7" s="4">
        <f>velocidade!A7</f>
        <v>0.17049999999999998</v>
      </c>
      <c r="B7" s="7">
        <f>me*(velocidade!$B7^2+velocidade!$C7^2)/2</f>
        <v>35226.120000000017</v>
      </c>
      <c r="C7" s="7">
        <f>md*(velocidade!$D7^2+velocidade!$E7^2)</f>
        <v>50112.000000000022</v>
      </c>
      <c r="D7" s="7">
        <f t="shared" si="0"/>
        <v>85338.120000000039</v>
      </c>
      <c r="E7" s="5"/>
      <c r="F7" s="5"/>
    </row>
    <row r="8" spans="1:6">
      <c r="A8" s="4">
        <f>velocidade!A8</f>
        <v>0.1835</v>
      </c>
      <c r="B8" s="7">
        <f>me*(velocidade!$B8^2+velocidade!$C8^2)/2</f>
        <v>25168.26000000002</v>
      </c>
      <c r="C8" s="7">
        <f>md*(velocidade!$D8^2+velocidade!$E8^2)</f>
        <v>43968.000000000029</v>
      </c>
      <c r="D8" s="7">
        <f t="shared" si="0"/>
        <v>69136.260000000053</v>
      </c>
      <c r="E8" s="5"/>
      <c r="F8" s="5"/>
    </row>
    <row r="9" spans="1:6">
      <c r="A9" s="4">
        <f>velocidade!A9</f>
        <v>0.19550000000000001</v>
      </c>
      <c r="B9" s="7">
        <f>me*(velocidade!$B9^2+velocidade!$C9^2)/2</f>
        <v>23609.999999999993</v>
      </c>
      <c r="C9" s="7">
        <f>md*(velocidade!$D9^2+velocidade!$E9^2)</f>
        <v>64703.999999999956</v>
      </c>
      <c r="D9" s="7">
        <f t="shared" si="0"/>
        <v>88313.999999999942</v>
      </c>
      <c r="E9" s="5"/>
      <c r="F9" s="5"/>
    </row>
    <row r="10" spans="1:6">
      <c r="A10">
        <f>velocidade!A10</f>
        <v>0.20850000000000002</v>
      </c>
      <c r="B10" s="5">
        <f>me*(velocidade!$B10^2+velocidade!$C10^2)/2</f>
        <v>25734.90000000002</v>
      </c>
      <c r="C10" s="5">
        <f>md*(velocidade!$D10^2+velocidade!$E10^2)</f>
        <v>71040.000000000044</v>
      </c>
      <c r="D10" s="5">
        <f t="shared" si="0"/>
        <v>96774.900000000067</v>
      </c>
      <c r="E10" s="5">
        <f>AVERAGE(D10:D15)</f>
        <v>92688.460000000021</v>
      </c>
      <c r="F10" s="5">
        <f>STDEV(D10:D15)/SQRT(6)</f>
        <v>2046.8941973632718</v>
      </c>
    </row>
    <row r="11" spans="1:6">
      <c r="A11">
        <f>velocidade!A11</f>
        <v>0.2205</v>
      </c>
      <c r="B11" s="5">
        <f>me*(velocidade!$B11^2+velocidade!$C11^2)/2</f>
        <v>24034.980000000014</v>
      </c>
      <c r="C11" s="5">
        <f>md*(velocidade!$D11^2+velocidade!$E11^2)</f>
        <v>64703.999999999884</v>
      </c>
      <c r="D11" s="5">
        <f t="shared" si="0"/>
        <v>88738.979999999894</v>
      </c>
    </row>
    <row r="12" spans="1:6">
      <c r="A12">
        <f>velocidade!A12</f>
        <v>0.23349999999999999</v>
      </c>
      <c r="B12" s="5">
        <f>me*(velocidade!$B12^2+velocidade!$C12^2)/2</f>
        <v>24554.399999999994</v>
      </c>
      <c r="C12" s="5">
        <f>md*(velocidade!$D12^2+velocidade!$E12^2)</f>
        <v>60000.000000000015</v>
      </c>
      <c r="D12" s="5">
        <f t="shared" si="0"/>
        <v>84554.400000000009</v>
      </c>
    </row>
    <row r="13" spans="1:6">
      <c r="A13">
        <f>velocidade!A13</f>
        <v>0.2455</v>
      </c>
      <c r="B13" s="5">
        <f>me*(velocidade!$B13^2+velocidade!$C13^2)/2</f>
        <v>27954.239999999983</v>
      </c>
      <c r="C13" s="5">
        <f>md*(velocidade!$D13^2+velocidade!$E13^2)</f>
        <v>69360.000000000044</v>
      </c>
      <c r="D13" s="5">
        <f t="shared" si="0"/>
        <v>97314.24000000002</v>
      </c>
    </row>
    <row r="14" spans="1:6">
      <c r="A14">
        <f>velocidade!A14</f>
        <v>0.25850000000000001</v>
      </c>
      <c r="B14" s="5">
        <f>me*(velocidade!$B14^2+velocidade!$C14^2)/2</f>
        <v>27954.239999999914</v>
      </c>
      <c r="C14" s="5">
        <f>md*(velocidade!$D14^2+velocidade!$E14^2)</f>
        <v>66143.999999999898</v>
      </c>
      <c r="D14" s="5">
        <f t="shared" si="0"/>
        <v>94098.239999999816</v>
      </c>
    </row>
    <row r="15" spans="1:6">
      <c r="A15">
        <f>velocidade!A15</f>
        <v>0.27049999999999996</v>
      </c>
      <c r="B15" s="5">
        <f>me*(velocidade!$B15^2+velocidade!$C15^2)/2</f>
        <v>23610.000000000044</v>
      </c>
      <c r="C15" s="5">
        <f>md*(velocidade!$D15^2+velocidade!$E15^2)</f>
        <v>71040.000000000218</v>
      </c>
      <c r="D15" s="5">
        <f t="shared" si="0"/>
        <v>94650.000000000262</v>
      </c>
    </row>
    <row r="16" spans="1:6">
      <c r="D16" t="s">
        <v>23</v>
      </c>
      <c r="E16" s="6">
        <f>(E6-E10)/SQRT(F6^2+F10^2)</f>
        <v>-1.4126530306171861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opLeftCell="A4" zoomScale="130" zoomScaleNormal="130" workbookViewId="0">
      <selection activeCell="G20" sqref="G20"/>
    </sheetView>
  </sheetViews>
  <sheetFormatPr defaultRowHeight="15"/>
  <sheetData>
    <row r="1" spans="1:6">
      <c r="A1" t="str">
        <f>posicao!A1</f>
        <v>t (s)</v>
      </c>
      <c r="B1" t="s">
        <v>24</v>
      </c>
      <c r="C1" t="s">
        <v>26</v>
      </c>
      <c r="D1" t="s">
        <v>25</v>
      </c>
      <c r="E1" t="s">
        <v>28</v>
      </c>
      <c r="F1" t="s">
        <v>29</v>
      </c>
    </row>
    <row r="2" spans="1:6">
      <c r="A2">
        <f>posicao!A2</f>
        <v>9.6000000000000002E-2</v>
      </c>
      <c r="B2" s="6">
        <f>SQRT((posicao!B2-posicao!D2)^2+(posicao!C2-posicao!E2)^2)</f>
        <v>12.63210196285638</v>
      </c>
    </row>
    <row r="3" spans="1:6">
      <c r="A3">
        <f>posicao!A3</f>
        <v>0.108</v>
      </c>
      <c r="B3" s="6">
        <f>SQRT((posicao!B3-posicao!D3)^2+(posicao!C3-posicao!E3)^2)</f>
        <v>11.941942890501529</v>
      </c>
      <c r="C3">
        <f>(A2+A4)/2</f>
        <v>0.1085</v>
      </c>
      <c r="D3" s="5">
        <f>(B4-B2)/(A4-A2)</f>
        <v>-53.138084392887365</v>
      </c>
    </row>
    <row r="4" spans="1:6">
      <c r="A4">
        <f>posicao!A4</f>
        <v>0.121</v>
      </c>
      <c r="B4" s="6">
        <f>SQRT((posicao!B4-posicao!D4)^2+(posicao!C4-posicao!E4)^2)</f>
        <v>11.303649853034196</v>
      </c>
      <c r="C4">
        <f t="shared" ref="C4:C16" si="0">(A3+A5)/2</f>
        <v>0.1205</v>
      </c>
      <c r="D4" s="5">
        <f t="shared" ref="D4:D16" si="1">(B5-B3)/(A5-A3)</f>
        <v>-56.455683907568762</v>
      </c>
    </row>
    <row r="5" spans="1:6">
      <c r="A5">
        <f>posicao!A5</f>
        <v>0.13300000000000001</v>
      </c>
      <c r="B5" s="6">
        <f>SQRT((posicao!B5-posicao!D5)^2+(posicao!C5-posicao!E5)^2)</f>
        <v>10.53055079281231</v>
      </c>
      <c r="C5">
        <f t="shared" si="0"/>
        <v>0.13350000000000001</v>
      </c>
      <c r="D5" s="5">
        <f t="shared" si="1"/>
        <v>-60.125586489316106</v>
      </c>
    </row>
    <row r="6" spans="1:6">
      <c r="A6">
        <f>posicao!A6</f>
        <v>0.14599999999999999</v>
      </c>
      <c r="B6" s="6">
        <f>SQRT((posicao!B6-posicao!D6)^2+(posicao!C6-posicao!E6)^2)</f>
        <v>9.8005101908012939</v>
      </c>
      <c r="C6">
        <f t="shared" si="0"/>
        <v>0.14550000000000002</v>
      </c>
      <c r="D6" s="5">
        <f t="shared" si="1"/>
        <v>-52.630116445757281</v>
      </c>
    </row>
    <row r="7" spans="1:6">
      <c r="A7">
        <f>posicao!A7</f>
        <v>0.158</v>
      </c>
      <c r="B7" s="6">
        <f>SQRT((posicao!B7-posicao!D7)^2+(posicao!C7-posicao!E7)^2)</f>
        <v>9.2147978816683782</v>
      </c>
      <c r="C7">
        <f t="shared" si="0"/>
        <v>0.1585</v>
      </c>
      <c r="D7" s="5">
        <f t="shared" si="1"/>
        <v>-49.979474409140565</v>
      </c>
      <c r="E7" s="5">
        <f>AVERAGE(D3:D7)</f>
        <v>-54.465789128934013</v>
      </c>
      <c r="F7" s="6">
        <f>STDEV(D3:D7)/SQRT(5)</f>
        <v>1.750035731371572</v>
      </c>
    </row>
    <row r="8" spans="1:6">
      <c r="A8" s="4">
        <f>posicao!A8</f>
        <v>0.17100000000000001</v>
      </c>
      <c r="B8" s="8">
        <f>SQRT((posicao!B8-posicao!D8)^2+(posicao!C8-posicao!E8)^2)</f>
        <v>8.5510233305727787</v>
      </c>
      <c r="C8" s="4">
        <f t="shared" si="0"/>
        <v>0.17049999999999998</v>
      </c>
      <c r="D8" s="7">
        <f t="shared" si="1"/>
        <v>-43.402739555119474</v>
      </c>
    </row>
    <row r="9" spans="1:6">
      <c r="A9" s="4">
        <f>posicao!A9</f>
        <v>0.183</v>
      </c>
      <c r="B9" s="8">
        <f>SQRT((posicao!B9-posicao!D9)^2+(posicao!C9-posicao!E9)^2)</f>
        <v>8.1297293927903915</v>
      </c>
      <c r="C9" s="4">
        <f t="shared" si="0"/>
        <v>0.1835</v>
      </c>
      <c r="D9" s="7">
        <f t="shared" si="1"/>
        <v>6.7914047275718321</v>
      </c>
    </row>
    <row r="10" spans="1:6">
      <c r="A10" s="4">
        <f>posicao!A10</f>
        <v>0.19600000000000001</v>
      </c>
      <c r="B10" s="8">
        <f>SQRT((posicao!B10-posicao!D10)^2+(posicao!C10-posicao!E10)^2)</f>
        <v>8.7208084487620745</v>
      </c>
      <c r="C10" s="4">
        <f t="shared" si="0"/>
        <v>0.19550000000000001</v>
      </c>
      <c r="D10" s="7">
        <f t="shared" si="1"/>
        <v>47.353439300412184</v>
      </c>
    </row>
    <row r="11" spans="1:6">
      <c r="A11">
        <f>posicao!A11</f>
        <v>0.20799999999999999</v>
      </c>
      <c r="B11" s="6">
        <f>SQRT((posicao!B11-posicao!D11)^2+(posicao!C11-posicao!E11)^2)</f>
        <v>9.3135653753006959</v>
      </c>
      <c r="C11">
        <f t="shared" si="0"/>
        <v>0.20850000000000002</v>
      </c>
      <c r="D11" s="5">
        <f t="shared" si="1"/>
        <v>47.97492004765396</v>
      </c>
      <c r="E11" s="5">
        <f>AVERAGE(D11:D16)</f>
        <v>47.780588704286011</v>
      </c>
      <c r="F11" s="6">
        <f>STDEV(D11:D16)/SQRT(6)</f>
        <v>0.73700179718525738</v>
      </c>
    </row>
    <row r="12" spans="1:6">
      <c r="A12">
        <f>posicao!A12</f>
        <v>0.221</v>
      </c>
      <c r="B12" s="6">
        <f>SQRT((posicao!B12-posicao!D12)^2+(posicao!C12-posicao!E12)^2)</f>
        <v>9.9201814499534233</v>
      </c>
      <c r="C12">
        <f t="shared" si="0"/>
        <v>0.2205</v>
      </c>
      <c r="D12" s="5">
        <f t="shared" si="1"/>
        <v>49.509514469627504</v>
      </c>
    </row>
    <row r="13" spans="1:6">
      <c r="A13">
        <f>posicao!A13</f>
        <v>0.23300000000000001</v>
      </c>
      <c r="B13" s="6">
        <f>SQRT((posicao!B13-posicao!D13)^2+(posicao!C13-posicao!E13)^2)</f>
        <v>10.551303237041385</v>
      </c>
      <c r="C13">
        <f t="shared" si="0"/>
        <v>0.23349999999999999</v>
      </c>
      <c r="D13" s="5">
        <f t="shared" si="1"/>
        <v>49.089591060028127</v>
      </c>
    </row>
    <row r="14" spans="1:6">
      <c r="A14">
        <f>posicao!A14</f>
        <v>0.246</v>
      </c>
      <c r="B14" s="6">
        <f>SQRT((posicao!B14-posicao!D14)^2+(posicao!C14-posicao!E14)^2)</f>
        <v>11.147421226454126</v>
      </c>
      <c r="C14">
        <f t="shared" si="0"/>
        <v>0.2455</v>
      </c>
      <c r="D14" s="5">
        <f t="shared" si="1"/>
        <v>45.798273959444636</v>
      </c>
    </row>
    <row r="15" spans="1:6">
      <c r="A15">
        <f>posicao!A15</f>
        <v>0.25800000000000001</v>
      </c>
      <c r="B15" s="6">
        <f>SQRT((posicao!B15-posicao!D15)^2+(posicao!C15-posicao!E15)^2)</f>
        <v>11.6962600860275</v>
      </c>
      <c r="C15">
        <f t="shared" si="0"/>
        <v>0.25850000000000001</v>
      </c>
      <c r="D15" s="5">
        <f t="shared" si="1"/>
        <v>45.305756798114942</v>
      </c>
    </row>
    <row r="16" spans="1:6">
      <c r="A16">
        <f>posicao!A16</f>
        <v>0.27100000000000002</v>
      </c>
      <c r="B16" s="6">
        <f>SQRT((posicao!B16-posicao!D16)^2+(posicao!C16-posicao!E16)^2)</f>
        <v>12.280065146407001</v>
      </c>
      <c r="C16">
        <f t="shared" si="0"/>
        <v>0.27049999999999996</v>
      </c>
      <c r="D16" s="5">
        <f t="shared" si="1"/>
        <v>49.005475890846874</v>
      </c>
    </row>
    <row r="17" spans="1:6">
      <c r="A17">
        <f>posicao!A17</f>
        <v>0.28299999999999997</v>
      </c>
      <c r="B17" s="6">
        <f>SQRT((posicao!B17-posicao!D17)^2+(posicao!C17-posicao!E17)^2)</f>
        <v>12.921396983298671</v>
      </c>
    </row>
    <row r="18" spans="1:6">
      <c r="D18" t="s">
        <v>27</v>
      </c>
      <c r="E18" s="1">
        <f>E11/ABS(E7)</f>
        <v>0.87725872457622023</v>
      </c>
      <c r="F18" s="1">
        <f>E18*SQRT((F7/E7)^2+(F11/E11)^2)</f>
        <v>3.1266829247002706E-2</v>
      </c>
    </row>
    <row r="19" spans="1:6">
      <c r="B19" t="s">
        <v>30</v>
      </c>
      <c r="E19">
        <v>1</v>
      </c>
    </row>
    <row r="20" spans="1:6">
      <c r="D20" t="s">
        <v>23</v>
      </c>
      <c r="E20" s="6">
        <f>(E18-E19)/F18</f>
        <v>-3.9256067333896985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5" zoomScaleNormal="145" workbookViewId="0">
      <selection activeCell="I16" sqref="I16:J16"/>
    </sheetView>
  </sheetViews>
  <sheetFormatPr defaultRowHeight="15"/>
  <cols>
    <col min="2" max="10" width="6.7109375" customWidth="1"/>
  </cols>
  <sheetData>
    <row r="1" spans="1:10">
      <c r="A1" t="str">
        <f>velocidade!A1</f>
        <v>&lt; t &gt;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</row>
    <row r="2" spans="1:10">
      <c r="A2">
        <f>velocidade!A2</f>
        <v>0.1085</v>
      </c>
      <c r="B2" s="6">
        <f>velocidade!B2-velocidade!H2</f>
        <v>18.1971356360573</v>
      </c>
      <c r="C2" s="6">
        <f>velocidade!C2-velocidade!I2</f>
        <v>2.6958719460825833</v>
      </c>
      <c r="D2" s="6">
        <f>velocidade!D2-velocidade!H2</f>
        <v>-35.802864363942739</v>
      </c>
      <c r="E2" s="6">
        <f>velocidade!E2-velocidade!I2</f>
        <v>-5.3041280539174593</v>
      </c>
      <c r="F2" s="6">
        <f>SQRT(B2^2+C2^2)</f>
        <v>18.395746000277935</v>
      </c>
      <c r="G2" s="6">
        <f>SQRT(D2^2+E2^2)</f>
        <v>36.193630255546829</v>
      </c>
      <c r="H2" s="6">
        <f>F2+G2</f>
        <v>54.58937625582476</v>
      </c>
    </row>
    <row r="3" spans="1:10">
      <c r="A3">
        <f>velocidade!A3</f>
        <v>0.1205</v>
      </c>
      <c r="B3" s="6">
        <f>velocidade!B3-velocidade!H3</f>
        <v>19.545071609098567</v>
      </c>
      <c r="C3" s="6">
        <f>velocidade!C3-velocidade!I3</f>
        <v>4.043807919123843</v>
      </c>
      <c r="D3" s="6">
        <f>velocidade!D3-velocidade!H3</f>
        <v>-38.454928390901436</v>
      </c>
      <c r="E3" s="6">
        <f>velocidade!E3-velocidade!I3</f>
        <v>-7.9561920808761784</v>
      </c>
      <c r="F3" s="6">
        <f t="shared" ref="F3:F15" si="0">SQRT(B3^2+C3^2)</f>
        <v>19.959013169281679</v>
      </c>
      <c r="G3" s="6">
        <f t="shared" ref="G3:G15" si="1">SQRT(D3^2+E3^2)</f>
        <v>39.269358410561715</v>
      </c>
      <c r="H3" s="6">
        <f t="shared" ref="H3:H6" si="2">F3+G3</f>
        <v>59.228371579843397</v>
      </c>
    </row>
    <row r="4" spans="1:10">
      <c r="A4">
        <f>velocidade!A4</f>
        <v>0.13350000000000001</v>
      </c>
      <c r="B4" s="6">
        <f>velocidade!B4-velocidade!H4</f>
        <v>20.893007582139838</v>
      </c>
      <c r="C4" s="6">
        <f>velocidade!C4-velocidade!I4</f>
        <v>4.0438079191238572</v>
      </c>
      <c r="D4" s="6">
        <f>velocidade!D4-velocidade!H4</f>
        <v>-41.106992417860134</v>
      </c>
      <c r="E4" s="6">
        <f>velocidade!E4-velocidade!I4</f>
        <v>-7.9561920808761712</v>
      </c>
      <c r="F4" s="6">
        <f t="shared" si="0"/>
        <v>21.280745952952905</v>
      </c>
      <c r="G4" s="6">
        <f t="shared" si="1"/>
        <v>41.869867662434842</v>
      </c>
      <c r="H4" s="6">
        <f t="shared" si="2"/>
        <v>63.150613615387748</v>
      </c>
    </row>
    <row r="5" spans="1:10">
      <c r="A5">
        <f>velocidade!A5</f>
        <v>0.14550000000000002</v>
      </c>
      <c r="B5" s="6">
        <f>velocidade!B5-velocidade!H5</f>
        <v>18.197135636057272</v>
      </c>
      <c r="C5" s="6">
        <f>velocidade!C5-velocidade!I5</f>
        <v>2.0219039595619179</v>
      </c>
      <c r="D5" s="6">
        <f>velocidade!D5-velocidade!H5</f>
        <v>-35.802864363942689</v>
      </c>
      <c r="E5" s="6">
        <f>velocidade!E5-velocidade!I5</f>
        <v>-3.9780960404380963</v>
      </c>
      <c r="F5" s="6">
        <f t="shared" si="0"/>
        <v>18.3091190661582</v>
      </c>
      <c r="G5" s="6">
        <f t="shared" si="1"/>
        <v>36.023191762666265</v>
      </c>
      <c r="H5" s="6">
        <f t="shared" si="2"/>
        <v>54.332310828824461</v>
      </c>
    </row>
    <row r="6" spans="1:10">
      <c r="A6">
        <f>velocidade!A6</f>
        <v>0.1585</v>
      </c>
      <c r="B6" s="6">
        <f>velocidade!B6-velocidade!H6</f>
        <v>17.523167649536649</v>
      </c>
      <c r="C6" s="6">
        <f>velocidade!C6-velocidade!I6</f>
        <v>2.6958719460825478</v>
      </c>
      <c r="D6" s="6">
        <f>velocidade!D6-velocidade!H6</f>
        <v>-34.476832350463354</v>
      </c>
      <c r="E6" s="6">
        <f>velocidade!E6-velocidade!I6</f>
        <v>-5.3041280539174096</v>
      </c>
      <c r="F6" s="6">
        <f t="shared" si="0"/>
        <v>17.729329655219416</v>
      </c>
      <c r="G6" s="6">
        <f t="shared" si="1"/>
        <v>34.882456096644198</v>
      </c>
      <c r="H6" s="6">
        <f t="shared" si="2"/>
        <v>52.611785751863614</v>
      </c>
      <c r="I6" s="6">
        <f>AVERAGE(H2:H6)</f>
        <v>56.782491606348799</v>
      </c>
      <c r="J6">
        <f>STDEV(H2:H6)/SQRT(5)</f>
        <v>1.9331740076185198</v>
      </c>
    </row>
    <row r="7" spans="1:10">
      <c r="A7" s="4">
        <f>velocidade!A7</f>
        <v>0.17049999999999998</v>
      </c>
      <c r="B7" s="8">
        <f>velocidade!B7-velocidade!H7</f>
        <v>15.501263689974728</v>
      </c>
      <c r="C7" s="8">
        <f>velocidade!C7-velocidade!I7</f>
        <v>3.3698399326031989</v>
      </c>
      <c r="D7" s="8">
        <f>velocidade!D7-velocidade!H7</f>
        <v>-30.498736310025279</v>
      </c>
      <c r="E7" s="8">
        <f>velocidade!E7-velocidade!I7</f>
        <v>-6.6301600673968011</v>
      </c>
      <c r="F7" s="8">
        <f t="shared" si="0"/>
        <v>15.86332238711349</v>
      </c>
      <c r="G7" s="8">
        <f t="shared" si="1"/>
        <v>31.211086796645795</v>
      </c>
    </row>
    <row r="8" spans="1:10">
      <c r="A8" s="4">
        <f>velocidade!A8</f>
        <v>0.1835</v>
      </c>
      <c r="B8" s="8">
        <f>velocidade!B8-velocidade!H8</f>
        <v>-1.3479359730413005</v>
      </c>
      <c r="C8" s="8">
        <f>velocidade!C8-velocidade!I8</f>
        <v>4.7177759056444799</v>
      </c>
      <c r="D8" s="8">
        <f>velocidade!D8-velocidade!H8</f>
        <v>2.6520640269587572</v>
      </c>
      <c r="E8" s="8">
        <f>velocidade!E8-velocidade!I8</f>
        <v>-9.282224094355513</v>
      </c>
      <c r="F8" s="8">
        <f t="shared" si="0"/>
        <v>4.9065610037273961</v>
      </c>
      <c r="G8" s="8">
        <f t="shared" si="1"/>
        <v>9.6536587748336498</v>
      </c>
    </row>
    <row r="9" spans="1:10">
      <c r="A9" s="4">
        <f>velocidade!A9</f>
        <v>0.19550000000000001</v>
      </c>
      <c r="B9" s="8">
        <f>velocidade!B9-velocidade!H9</f>
        <v>-14.827295703454073</v>
      </c>
      <c r="C9" s="8">
        <f>velocidade!C9-velocidade!I9</f>
        <v>6.7396798652064049</v>
      </c>
      <c r="D9" s="8">
        <f>velocidade!D9-velocidade!H9</f>
        <v>29.172704296545888</v>
      </c>
      <c r="E9" s="8">
        <f>velocidade!E9-velocidade!I9</f>
        <v>-13.260320134793602</v>
      </c>
      <c r="F9" s="8">
        <f t="shared" si="0"/>
        <v>16.287172331719717</v>
      </c>
      <c r="G9" s="8">
        <f t="shared" si="1"/>
        <v>32.045011562658544</v>
      </c>
    </row>
    <row r="10" spans="1:10">
      <c r="A10">
        <f>velocidade!A10</f>
        <v>0.20850000000000002</v>
      </c>
      <c r="B10" s="6">
        <f>velocidade!B10-velocidade!H10</f>
        <v>-14.827295703454066</v>
      </c>
      <c r="C10" s="6">
        <f>velocidade!C10-velocidade!I10</f>
        <v>7.4136478517270561</v>
      </c>
      <c r="D10" s="6">
        <f>velocidade!D10-velocidade!H10</f>
        <v>29.172704296545874</v>
      </c>
      <c r="E10" s="6">
        <f>velocidade!E10-velocidade!I10</f>
        <v>-14.586352148272979</v>
      </c>
      <c r="F10" s="6">
        <f t="shared" si="0"/>
        <v>16.577420557706937</v>
      </c>
      <c r="G10" s="6">
        <f t="shared" si="1"/>
        <v>32.616074947288396</v>
      </c>
      <c r="H10" s="6">
        <f t="shared" ref="H10:H15" si="3">F10+G10</f>
        <v>49.193495504995333</v>
      </c>
      <c r="I10" s="6">
        <f>AVERAGE(H10:H15)</f>
        <v>48.51381747334154</v>
      </c>
      <c r="J10">
        <f>STDEV(H10:H15)/SQRT(6)</f>
        <v>0.78436991655317889</v>
      </c>
    </row>
    <row r="11" spans="1:10">
      <c r="A11">
        <f>velocidade!A11</f>
        <v>0.2205</v>
      </c>
      <c r="B11" s="6">
        <f>velocidade!B11-velocidade!H11</f>
        <v>-15.501263689974717</v>
      </c>
      <c r="C11" s="6">
        <f>velocidade!C11-velocidade!I11</f>
        <v>6.7396798652063765</v>
      </c>
      <c r="D11" s="6">
        <f>velocidade!D11-velocidade!H11</f>
        <v>30.498736310025258</v>
      </c>
      <c r="E11" s="6">
        <f>velocidade!E11-velocidade!I11</f>
        <v>-13.260320134793538</v>
      </c>
      <c r="F11" s="6">
        <f t="shared" si="0"/>
        <v>16.903031108993346</v>
      </c>
      <c r="G11" s="6">
        <f t="shared" si="1"/>
        <v>33.25671370694441</v>
      </c>
      <c r="H11" s="6">
        <f t="shared" si="3"/>
        <v>50.159744815937756</v>
      </c>
    </row>
    <row r="12" spans="1:10">
      <c r="A12">
        <f>velocidade!A12</f>
        <v>0.23349999999999999</v>
      </c>
      <c r="B12" s="6">
        <f>velocidade!B12-velocidade!H12</f>
        <v>-15.501263689974753</v>
      </c>
      <c r="C12" s="6">
        <f>velocidade!C12-velocidade!I12</f>
        <v>6.0657118786857609</v>
      </c>
      <c r="D12" s="6">
        <f>velocidade!D12-velocidade!H12</f>
        <v>30.498736310025325</v>
      </c>
      <c r="E12" s="6">
        <f>velocidade!E12-velocidade!I12</f>
        <v>-11.934288121314218</v>
      </c>
      <c r="F12" s="6">
        <f t="shared" si="0"/>
        <v>16.64578134487412</v>
      </c>
      <c r="G12" s="6">
        <f t="shared" si="1"/>
        <v>32.750574796039821</v>
      </c>
      <c r="H12" s="6">
        <f t="shared" si="3"/>
        <v>49.396356140913937</v>
      </c>
    </row>
    <row r="13" spans="1:10">
      <c r="A13">
        <f>velocidade!A13</f>
        <v>0.2455</v>
      </c>
      <c r="B13" s="6">
        <f>velocidade!B13-velocidade!H13</f>
        <v>-14.15332771693344</v>
      </c>
      <c r="C13" s="6">
        <f>velocidade!C13-velocidade!I13</f>
        <v>6.7396798652064263</v>
      </c>
      <c r="D13" s="6">
        <f>velocidade!D13-velocidade!H13</f>
        <v>27.846672283066546</v>
      </c>
      <c r="E13" s="6">
        <f>velocidade!E13-velocidade!I13</f>
        <v>-13.260320134793616</v>
      </c>
      <c r="F13" s="6">
        <f t="shared" si="0"/>
        <v>15.676095500742052</v>
      </c>
      <c r="G13" s="6">
        <f t="shared" si="1"/>
        <v>30.842717897709981</v>
      </c>
      <c r="H13" s="6">
        <f t="shared" si="3"/>
        <v>46.518813398452032</v>
      </c>
    </row>
    <row r="14" spans="1:10">
      <c r="A14">
        <f>velocidade!A14</f>
        <v>0.25850000000000001</v>
      </c>
      <c r="B14" s="6">
        <f>velocidade!B14-velocidade!H14</f>
        <v>-14.153327716933426</v>
      </c>
      <c r="C14" s="6">
        <f>velocidade!C14-velocidade!I14</f>
        <v>6.0657118786857751</v>
      </c>
      <c r="D14" s="6">
        <f>velocidade!D14-velocidade!H14</f>
        <v>27.846672283066514</v>
      </c>
      <c r="E14" s="6">
        <f>velocidade!E14-velocidade!I14</f>
        <v>-11.934288121314253</v>
      </c>
      <c r="F14" s="6">
        <f t="shared" si="0"/>
        <v>15.398361797871409</v>
      </c>
      <c r="G14" s="6">
        <f t="shared" si="1"/>
        <v>30.296276837311993</v>
      </c>
      <c r="H14" s="6">
        <f t="shared" si="3"/>
        <v>45.694638635183402</v>
      </c>
    </row>
    <row r="15" spans="1:10">
      <c r="A15">
        <f>velocidade!A15</f>
        <v>0.27049999999999996</v>
      </c>
      <c r="B15" s="6">
        <f>velocidade!B15-velocidade!H15</f>
        <v>-14.827295703454114</v>
      </c>
      <c r="C15" s="6">
        <f>velocidade!C15-velocidade!I15</f>
        <v>8.0876158382477001</v>
      </c>
      <c r="D15" s="6">
        <f>velocidade!D15-velocidade!H15</f>
        <v>29.172704296545966</v>
      </c>
      <c r="E15" s="6">
        <f>velocidade!E15-velocidade!I15</f>
        <v>-15.912384161752357</v>
      </c>
      <c r="F15" s="6">
        <f t="shared" si="0"/>
        <v>16.8895893326257</v>
      </c>
      <c r="G15" s="6">
        <f t="shared" si="1"/>
        <v>33.230267011941066</v>
      </c>
      <c r="H15" s="6">
        <f t="shared" si="3"/>
        <v>50.11985634456677</v>
      </c>
    </row>
    <row r="16" spans="1:10">
      <c r="H16" t="s">
        <v>27</v>
      </c>
      <c r="I16" s="1">
        <f>I10/I6</f>
        <v>0.85437986430164425</v>
      </c>
      <c r="J16" s="1">
        <f>I16*SQRT((J6/I6)^2+(J10/I10)^2)</f>
        <v>3.2200965532796451E-2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posicao</vt:lpstr>
      <vt:lpstr>velocidade</vt:lpstr>
      <vt:lpstr>Energia</vt:lpstr>
      <vt:lpstr>Relativo</vt:lpstr>
      <vt:lpstr>CM</vt:lpstr>
      <vt:lpstr>md</vt:lpstr>
      <vt:lpstr>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vanin</dc:creator>
  <cp:lastModifiedBy>vanin</cp:lastModifiedBy>
  <dcterms:created xsi:type="dcterms:W3CDTF">2015-05-22T23:02:22Z</dcterms:created>
  <dcterms:modified xsi:type="dcterms:W3CDTF">2015-05-29T23:49:02Z</dcterms:modified>
</cp:coreProperties>
</file>