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LabMecanica\2015\"/>
    </mc:Choice>
  </mc:AlternateContent>
  <bookViews>
    <workbookView xWindow="0" yWindow="0" windowWidth="23115" windowHeight="8145" activeTab="1"/>
  </bookViews>
  <sheets>
    <sheet name="DadosExp" sheetId="1" r:id="rId1"/>
    <sheet name="Analise" sheetId="3" r:id="rId2"/>
  </sheets>
  <definedNames>
    <definedName name="densidade">Analise!$B$16</definedName>
    <definedName name="sdensidade">Analise!$C$16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3" l="1"/>
  <c r="B10" i="3"/>
  <c r="A4" i="3"/>
  <c r="A3" i="3"/>
  <c r="I2" i="3"/>
  <c r="A2" i="3"/>
  <c r="B2" i="3"/>
  <c r="C2" i="3"/>
  <c r="D2" i="3"/>
  <c r="E2" i="3"/>
  <c r="F2" i="3"/>
  <c r="G2" i="3"/>
  <c r="H2" i="3"/>
  <c r="B1" i="3"/>
  <c r="C1" i="3"/>
  <c r="D1" i="3"/>
  <c r="E1" i="3"/>
  <c r="F1" i="3"/>
  <c r="G1" i="3"/>
  <c r="H1" i="3"/>
  <c r="I1" i="3"/>
  <c r="A1" i="3"/>
  <c r="C9" i="1"/>
  <c r="C3" i="3" s="1"/>
  <c r="D9" i="3" s="1"/>
  <c r="D9" i="1"/>
  <c r="D3" i="3" s="1"/>
  <c r="E9" i="1"/>
  <c r="E3" i="3" s="1"/>
  <c r="F9" i="1"/>
  <c r="F3" i="3" s="1"/>
  <c r="F9" i="3" s="1"/>
  <c r="G9" i="1"/>
  <c r="G3" i="3" s="1"/>
  <c r="H9" i="1"/>
  <c r="H3" i="3" s="1"/>
  <c r="H9" i="3" s="1"/>
  <c r="I9" i="1"/>
  <c r="I3" i="3" s="1"/>
  <c r="C10" i="1"/>
  <c r="C4" i="3" s="1"/>
  <c r="E9" i="3" s="1"/>
  <c r="D10" i="1"/>
  <c r="D4" i="3" s="1"/>
  <c r="E10" i="1"/>
  <c r="E11" i="1" s="1"/>
  <c r="E14" i="1" s="1"/>
  <c r="F10" i="1"/>
  <c r="F11" i="1" s="1"/>
  <c r="G10" i="1"/>
  <c r="G11" i="1" s="1"/>
  <c r="H10" i="1"/>
  <c r="H4" i="3" s="1"/>
  <c r="I9" i="3" s="1"/>
  <c r="I10" i="1"/>
  <c r="I11" i="1" s="1"/>
  <c r="C12" i="1"/>
  <c r="D12" i="1"/>
  <c r="B10" i="1"/>
  <c r="B4" i="3" s="1"/>
  <c r="C9" i="3" s="1"/>
  <c r="B9" i="1"/>
  <c r="B3" i="3" s="1"/>
  <c r="B9" i="3" s="1"/>
  <c r="L2" i="1"/>
  <c r="H12" i="1" s="1"/>
  <c r="L1" i="1"/>
  <c r="E12" i="1" s="1"/>
  <c r="E13" i="1" l="1"/>
  <c r="D12" i="3"/>
  <c r="B12" i="3"/>
  <c r="C10" i="3"/>
  <c r="E10" i="3"/>
  <c r="H11" i="3"/>
  <c r="H16" i="3" s="1"/>
  <c r="J16" i="3" s="1"/>
  <c r="H10" i="3"/>
  <c r="H12" i="3" s="1"/>
  <c r="F10" i="3"/>
  <c r="F12" i="3" s="1"/>
  <c r="I13" i="1"/>
  <c r="I14" i="1"/>
  <c r="F4" i="3"/>
  <c r="G9" i="3" s="1"/>
  <c r="E4" i="3"/>
  <c r="I12" i="1"/>
  <c r="H11" i="1"/>
  <c r="G12" i="1"/>
  <c r="G13" i="1" s="1"/>
  <c r="B11" i="1"/>
  <c r="F12" i="1"/>
  <c r="F14" i="1" s="1"/>
  <c r="D11" i="1"/>
  <c r="D14" i="1" s="1"/>
  <c r="B12" i="1"/>
  <c r="C11" i="1"/>
  <c r="I4" i="3"/>
  <c r="D13" i="1"/>
  <c r="G4" i="3"/>
  <c r="C14" i="1" l="1"/>
  <c r="C13" i="1"/>
  <c r="I11" i="3"/>
  <c r="H17" i="3" s="1"/>
  <c r="I10" i="3"/>
  <c r="G10" i="3"/>
  <c r="F13" i="1"/>
  <c r="C12" i="3"/>
  <c r="B13" i="3"/>
  <c r="B13" i="1"/>
  <c r="B14" i="1"/>
  <c r="F13" i="3"/>
  <c r="G12" i="3"/>
  <c r="D13" i="3"/>
  <c r="E12" i="3"/>
  <c r="H13" i="3"/>
  <c r="I12" i="3"/>
  <c r="G14" i="1"/>
  <c r="H13" i="1"/>
  <c r="H14" i="1"/>
  <c r="J13" i="3" l="1"/>
  <c r="B14" i="3"/>
  <c r="C13" i="3"/>
  <c r="E13" i="3"/>
  <c r="D14" i="3"/>
  <c r="E14" i="3" s="1"/>
  <c r="G13" i="3"/>
  <c r="F14" i="3"/>
  <c r="G14" i="3" s="1"/>
  <c r="H14" i="3"/>
  <c r="I14" i="3" s="1"/>
  <c r="I13" i="3"/>
  <c r="K13" i="3" l="1"/>
  <c r="J14" i="3"/>
  <c r="C14" i="3"/>
  <c r="K14" i="3" s="1"/>
</calcChain>
</file>

<file path=xl/sharedStrings.xml><?xml version="1.0" encoding="utf-8"?>
<sst xmlns="http://schemas.openxmlformats.org/spreadsheetml/2006/main" count="55" uniqueCount="41">
  <si>
    <t>e*</t>
  </si>
  <si>
    <t>média</t>
  </si>
  <si>
    <t>d.p.</t>
  </si>
  <si>
    <t>d.p.media</t>
  </si>
  <si>
    <t>inc.B</t>
  </si>
  <si>
    <t>s</t>
  </si>
  <si>
    <t>instrumento</t>
  </si>
  <si>
    <t>paq</t>
  </si>
  <si>
    <t>micro</t>
  </si>
  <si>
    <t>inc.B.paq</t>
  </si>
  <si>
    <t>inc.B.micro</t>
  </si>
  <si>
    <t>mm</t>
  </si>
  <si>
    <t>inclui calço</t>
  </si>
  <si>
    <t>massa</t>
  </si>
  <si>
    <t>momento de inercia</t>
  </si>
  <si>
    <t>semieixo 1</t>
  </si>
  <si>
    <t>semieixo 2</t>
  </si>
  <si>
    <t>disco</t>
  </si>
  <si>
    <t>anel</t>
  </si>
  <si>
    <t>raio externo</t>
  </si>
  <si>
    <t>raio interno</t>
  </si>
  <si>
    <t>volume</t>
  </si>
  <si>
    <t>L1</t>
  </si>
  <si>
    <t>L2</t>
  </si>
  <si>
    <t>em mm</t>
  </si>
  <si>
    <t>D</t>
  </si>
  <si>
    <t xml:space="preserve">e* </t>
  </si>
  <si>
    <t xml:space="preserve">d </t>
  </si>
  <si>
    <t xml:space="preserve">E  </t>
  </si>
  <si>
    <t xml:space="preserve">calço </t>
  </si>
  <si>
    <t>cm</t>
  </si>
  <si>
    <t>comprimento ou espessura</t>
  </si>
  <si>
    <t>valor</t>
  </si>
  <si>
    <t xml:space="preserve">valor </t>
  </si>
  <si>
    <t>d.p</t>
  </si>
  <si>
    <t>densidade do aço</t>
  </si>
  <si>
    <t>g/cm3</t>
  </si>
  <si>
    <t>f</t>
  </si>
  <si>
    <t>sigma2(f)</t>
  </si>
  <si>
    <r>
      <rPr>
        <sz val="11"/>
        <color rgb="FFFF0000"/>
        <rFont val="Calibri"/>
        <family val="2"/>
        <scheme val="minor"/>
      </rPr>
      <t>d.p.m</t>
    </r>
    <r>
      <rPr>
        <sz val="11"/>
        <color theme="1"/>
        <rFont val="Calibri"/>
        <family val="2"/>
        <scheme val="minor"/>
      </rPr>
      <t>./inc.B</t>
    </r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</si>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</sst>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Symbol"/>
      <family val="1"/>
      <charset val="2"/>
    </font>
    <font>
      <sz val="11"/>
      <color theme="1"/>
      <name val="Symbol"/>
      <family val="1"/>
      <charset val="2"/>
    </font>
    <font>
      <sz val="11"/>
      <color rgb="FF00206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164" fontId="0" fillId="0" borderId="0" xfId="0" applyNumberFormat="1"/>
    <xf numFmtId="165" fontId="0" fillId="0" borderId="0" xfId="0" applyNumberFormat="1"/>
    <xf numFmtId="164" fontId="1" fillId="0" borderId="0" xfId="0" applyNumberFormat="1" applyFont="1"/>
    <xf numFmtId="166" fontId="0" fillId="0" borderId="0" xfId="0" applyNumberFormat="1"/>
    <xf numFmtId="0" fontId="2" fillId="0" borderId="0" xfId="0" applyFont="1"/>
    <xf numFmtId="2" fontId="2" fillId="0" borderId="0" xfId="0" applyNumberFormat="1" applyFont="1"/>
    <xf numFmtId="164" fontId="2" fillId="0" borderId="0" xfId="0" applyNumberFormat="1" applyFont="1"/>
    <xf numFmtId="0" fontId="3" fillId="0" borderId="0" xfId="0" applyFont="1"/>
    <xf numFmtId="1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/>
    <xf numFmtId="164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opLeftCell="A2" zoomScale="160" zoomScaleNormal="160" workbookViewId="0">
      <selection activeCell="D3" sqref="D3"/>
    </sheetView>
  </sheetViews>
  <sheetFormatPr defaultRowHeight="15" x14ac:dyDescent="0.25"/>
  <cols>
    <col min="2" max="9" width="8.7109375" customWidth="1"/>
    <col min="10" max="10" width="2.7109375" customWidth="1"/>
  </cols>
  <sheetData>
    <row r="1" spans="1:13" x14ac:dyDescent="0.25">
      <c r="A1" t="s">
        <v>6</v>
      </c>
      <c r="B1" t="s">
        <v>7</v>
      </c>
      <c r="C1" t="s">
        <v>7</v>
      </c>
      <c r="D1" t="s">
        <v>7</v>
      </c>
      <c r="E1" t="s">
        <v>7</v>
      </c>
      <c r="F1" t="s">
        <v>8</v>
      </c>
      <c r="G1" t="s">
        <v>7</v>
      </c>
      <c r="H1" t="s">
        <v>8</v>
      </c>
      <c r="I1" t="s">
        <v>8</v>
      </c>
      <c r="K1" t="s">
        <v>9</v>
      </c>
      <c r="L1" s="3">
        <f>2*0.05/3</f>
        <v>3.3333333333333333E-2</v>
      </c>
      <c r="M1" t="s">
        <v>11</v>
      </c>
    </row>
    <row r="2" spans="1:13" x14ac:dyDescent="0.25">
      <c r="A2" t="s">
        <v>24</v>
      </c>
      <c r="B2" s="1" t="s">
        <v>22</v>
      </c>
      <c r="C2" s="1" t="s">
        <v>23</v>
      </c>
      <c r="D2" s="1" t="s">
        <v>40</v>
      </c>
      <c r="E2" s="1" t="s">
        <v>25</v>
      </c>
      <c r="F2" s="1" t="s">
        <v>26</v>
      </c>
      <c r="G2" s="1" t="s">
        <v>27</v>
      </c>
      <c r="H2" s="1" t="s">
        <v>28</v>
      </c>
      <c r="I2" s="1" t="s">
        <v>29</v>
      </c>
      <c r="K2" s="1" t="s">
        <v>10</v>
      </c>
      <c r="L2" s="3">
        <f>2*0.01/3</f>
        <v>6.6666666666666671E-3</v>
      </c>
      <c r="M2" s="12" t="s">
        <v>11</v>
      </c>
    </row>
    <row r="3" spans="1:13" x14ac:dyDescent="0.25">
      <c r="B3" s="2">
        <v>62.6</v>
      </c>
      <c r="C3" s="2">
        <v>60.8</v>
      </c>
      <c r="D3" s="2">
        <v>6.1</v>
      </c>
      <c r="E3" s="2">
        <v>124.82</v>
      </c>
      <c r="F3" s="3">
        <v>13.01</v>
      </c>
      <c r="G3" s="2">
        <v>12.82</v>
      </c>
      <c r="H3" s="3">
        <v>20.114999999999998</v>
      </c>
      <c r="I3" s="3">
        <v>2.97</v>
      </c>
    </row>
    <row r="4" spans="1:13" x14ac:dyDescent="0.25">
      <c r="B4" s="2">
        <v>62.46</v>
      </c>
      <c r="C4" s="2">
        <v>60.74</v>
      </c>
      <c r="D4" s="2">
        <v>6.1</v>
      </c>
      <c r="E4" s="2">
        <v>124.86</v>
      </c>
      <c r="F4" s="3">
        <v>13.07</v>
      </c>
      <c r="G4" s="2">
        <v>12.68</v>
      </c>
      <c r="H4" s="3">
        <v>20.079999999999998</v>
      </c>
      <c r="I4" s="3">
        <v>2.97</v>
      </c>
      <c r="K4" t="s">
        <v>0</v>
      </c>
      <c r="L4" t="s">
        <v>12</v>
      </c>
    </row>
    <row r="5" spans="1:13" x14ac:dyDescent="0.25">
      <c r="B5" s="2">
        <v>62.48</v>
      </c>
      <c r="C5" s="2">
        <v>60.68</v>
      </c>
      <c r="D5" s="2">
        <v>6.1</v>
      </c>
      <c r="E5" s="2">
        <v>124.76</v>
      </c>
      <c r="F5" s="3">
        <v>13.145</v>
      </c>
      <c r="G5" s="2">
        <v>12.62</v>
      </c>
      <c r="H5" s="3">
        <v>20.234999999999999</v>
      </c>
      <c r="I5" s="3">
        <v>2.97</v>
      </c>
    </row>
    <row r="6" spans="1:13" x14ac:dyDescent="0.25">
      <c r="B6" s="2">
        <v>62.5</v>
      </c>
      <c r="C6" s="2">
        <v>60.8</v>
      </c>
      <c r="D6" s="2">
        <v>6.06</v>
      </c>
      <c r="E6" s="2">
        <v>124.66</v>
      </c>
      <c r="F6" s="3">
        <v>13.065</v>
      </c>
      <c r="G6" s="2">
        <v>12.7</v>
      </c>
      <c r="H6" s="3">
        <v>20.055</v>
      </c>
      <c r="I6" s="3">
        <v>2.9649999999999999</v>
      </c>
    </row>
    <row r="7" spans="1:13" x14ac:dyDescent="0.25">
      <c r="B7" s="2">
        <v>62.44</v>
      </c>
      <c r="C7" s="2">
        <v>60.8</v>
      </c>
      <c r="D7" s="2">
        <v>6.1</v>
      </c>
      <c r="E7" s="2">
        <v>124.62</v>
      </c>
      <c r="F7" s="3">
        <v>13.14</v>
      </c>
      <c r="G7" s="2">
        <v>12.7</v>
      </c>
      <c r="H7" s="3">
        <v>20.059999999999999</v>
      </c>
      <c r="I7" s="3">
        <v>2.9649999999999999</v>
      </c>
    </row>
    <row r="8" spans="1:13" x14ac:dyDescent="0.25">
      <c r="B8" s="2">
        <v>62.56</v>
      </c>
      <c r="C8" s="2">
        <v>60.84</v>
      </c>
      <c r="D8" s="2">
        <v>6.1</v>
      </c>
      <c r="E8" s="2">
        <v>124.72</v>
      </c>
      <c r="F8" s="3">
        <v>13</v>
      </c>
      <c r="G8" s="2">
        <v>12.76</v>
      </c>
      <c r="H8" s="3">
        <v>20.11</v>
      </c>
      <c r="I8" s="3">
        <v>2.97</v>
      </c>
    </row>
    <row r="9" spans="1:13" s="7" customFormat="1" x14ac:dyDescent="0.25">
      <c r="A9" s="7" t="s">
        <v>1</v>
      </c>
      <c r="B9" s="8">
        <f>AVERAGE(B3:B8)</f>
        <v>62.506666666666668</v>
      </c>
      <c r="C9" s="8">
        <f t="shared" ref="C9:I9" si="0">AVERAGE(C3:C8)</f>
        <v>60.776666666666664</v>
      </c>
      <c r="D9" s="8">
        <f t="shared" si="0"/>
        <v>6.0933333333333328</v>
      </c>
      <c r="E9" s="8">
        <f t="shared" si="0"/>
        <v>124.74000000000001</v>
      </c>
      <c r="F9" s="8">
        <f t="shared" si="0"/>
        <v>13.071666666666665</v>
      </c>
      <c r="G9" s="8">
        <f t="shared" si="0"/>
        <v>12.713333333333333</v>
      </c>
      <c r="H9" s="8">
        <f t="shared" si="0"/>
        <v>20.109166666666663</v>
      </c>
      <c r="I9" s="8">
        <f t="shared" si="0"/>
        <v>2.9683333333333333</v>
      </c>
    </row>
    <row r="10" spans="1:13" x14ac:dyDescent="0.25">
      <c r="A10" t="s">
        <v>2</v>
      </c>
      <c r="B10" s="3">
        <f>STDEV(B3:B8)</f>
        <v>6.1535897382477868E-2</v>
      </c>
      <c r="C10" s="3">
        <f t="shared" ref="C10:I10" si="1">STDEV(C3:C8)</f>
        <v>5.7154760664940719E-2</v>
      </c>
      <c r="D10" s="3">
        <f t="shared" si="1"/>
        <v>1.6329931618554536E-2</v>
      </c>
      <c r="E10" s="3">
        <f t="shared" si="1"/>
        <v>9.208691546576904E-2</v>
      </c>
      <c r="F10" s="3">
        <f t="shared" si="1"/>
        <v>6.1698190140932627E-2</v>
      </c>
      <c r="G10" s="3">
        <f t="shared" si="1"/>
        <v>6.8896056974740688E-2</v>
      </c>
      <c r="H10" s="3">
        <f t="shared" si="1"/>
        <v>6.6439195259023767E-2</v>
      </c>
      <c r="I10" s="3">
        <f t="shared" si="1"/>
        <v>2.5819888974717856E-3</v>
      </c>
    </row>
    <row r="11" spans="1:13" x14ac:dyDescent="0.25">
      <c r="A11" t="s">
        <v>3</v>
      </c>
      <c r="B11" s="5">
        <f>B10/SQRT(COUNT(B3:B8))</f>
        <v>2.5121924908556293E-2</v>
      </c>
      <c r="C11" s="5">
        <f t="shared" ref="C11:I11" si="2">C10/SQRT(COUNT(C3:C8))</f>
        <v>2.3333333333333293E-2</v>
      </c>
      <c r="D11" s="5">
        <f t="shared" si="2"/>
        <v>6.666666666666674E-3</v>
      </c>
      <c r="E11" s="5">
        <f t="shared" si="2"/>
        <v>3.7594325812990478E-2</v>
      </c>
      <c r="F11" s="5">
        <f t="shared" si="2"/>
        <v>2.5188180649750116E-2</v>
      </c>
      <c r="G11" s="5">
        <f t="shared" si="2"/>
        <v>2.8126697479638793E-2</v>
      </c>
      <c r="H11" s="5">
        <f t="shared" si="2"/>
        <v>2.7123687884291248E-2</v>
      </c>
      <c r="I11" s="5">
        <f t="shared" si="2"/>
        <v>1.054092553389531E-3</v>
      </c>
    </row>
    <row r="12" spans="1:13" x14ac:dyDescent="0.25">
      <c r="A12" t="s">
        <v>4</v>
      </c>
      <c r="B12" s="14">
        <f>IF(B1="paq",$L$1,$L$2)</f>
        <v>3.3333333333333333E-2</v>
      </c>
      <c r="C12" s="14">
        <f t="shared" ref="C12:I12" si="3">IF(C1="paq",$L$1,$L$2)</f>
        <v>3.3333333333333333E-2</v>
      </c>
      <c r="D12" s="14">
        <f t="shared" si="3"/>
        <v>3.3333333333333333E-2</v>
      </c>
      <c r="E12" s="14">
        <f t="shared" si="3"/>
        <v>3.3333333333333333E-2</v>
      </c>
      <c r="F12" s="14">
        <f t="shared" si="3"/>
        <v>6.6666666666666671E-3</v>
      </c>
      <c r="G12" s="14">
        <f t="shared" si="3"/>
        <v>3.3333333333333333E-2</v>
      </c>
      <c r="H12" s="14">
        <f t="shared" si="3"/>
        <v>6.6666666666666671E-3</v>
      </c>
      <c r="I12" s="14">
        <f t="shared" si="3"/>
        <v>6.6666666666666671E-3</v>
      </c>
    </row>
    <row r="13" spans="1:13" s="7" customFormat="1" x14ac:dyDescent="0.25">
      <c r="A13" s="10" t="s">
        <v>5</v>
      </c>
      <c r="B13" s="9">
        <f>SQRT(B11^2+B12^2)</f>
        <v>4.1739935579996432E-2</v>
      </c>
      <c r="C13" s="9">
        <f t="shared" ref="C13:I13" si="4">SQRT(C11^2+C12^2)</f>
        <v>4.0688518719112318E-2</v>
      </c>
      <c r="D13" s="9">
        <f t="shared" si="4"/>
        <v>3.3993463423951903E-2</v>
      </c>
      <c r="E13" s="9">
        <f t="shared" si="4"/>
        <v>5.0243849817110886E-2</v>
      </c>
      <c r="F13" s="9">
        <f t="shared" si="4"/>
        <v>2.6055496327817104E-2</v>
      </c>
      <c r="G13" s="9">
        <f t="shared" si="4"/>
        <v>4.3614472623456434E-2</v>
      </c>
      <c r="H13" s="9">
        <f t="shared" si="4"/>
        <v>2.7930966486838446E-2</v>
      </c>
      <c r="I13" s="9">
        <f t="shared" si="4"/>
        <v>6.7494855771055408E-3</v>
      </c>
    </row>
    <row r="14" spans="1:13" x14ac:dyDescent="0.25">
      <c r="A14" t="s">
        <v>39</v>
      </c>
      <c r="B14" s="6">
        <f>B11/B12</f>
        <v>0.75365774725668877</v>
      </c>
      <c r="C14" s="6">
        <f t="shared" ref="C14:I14" si="5">C11/C12</f>
        <v>0.69999999999999885</v>
      </c>
      <c r="D14" s="6">
        <f t="shared" si="5"/>
        <v>0.20000000000000023</v>
      </c>
      <c r="E14" s="6">
        <f t="shared" si="5"/>
        <v>1.1278297743897143</v>
      </c>
      <c r="F14" s="6">
        <f t="shared" si="5"/>
        <v>3.7782270974625169</v>
      </c>
      <c r="G14" s="6">
        <f t="shared" si="5"/>
        <v>0.84380092438916376</v>
      </c>
      <c r="H14" s="6">
        <f t="shared" si="5"/>
        <v>4.0685531826436874</v>
      </c>
      <c r="I14" s="6">
        <f t="shared" si="5"/>
        <v>0.15811388300842963</v>
      </c>
    </row>
  </sheetData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="160" zoomScaleNormal="160" workbookViewId="0">
      <selection activeCell="E18" sqref="E18"/>
    </sheetView>
  </sheetViews>
  <sheetFormatPr defaultRowHeight="15" x14ac:dyDescent="0.25"/>
  <cols>
    <col min="1" max="1" width="23.5703125" customWidth="1"/>
  </cols>
  <sheetData>
    <row r="1" spans="1:11" x14ac:dyDescent="0.25">
      <c r="A1" t="str">
        <f>DadosExp!A1</f>
        <v>instrumento</v>
      </c>
      <c r="B1" t="str">
        <f>DadosExp!B1</f>
        <v>paq</v>
      </c>
      <c r="C1" t="str">
        <f>DadosExp!C1</f>
        <v>paq</v>
      </c>
      <c r="D1" t="str">
        <f>DadosExp!D1</f>
        <v>paq</v>
      </c>
      <c r="E1" t="str">
        <f>DadosExp!E1</f>
        <v>paq</v>
      </c>
      <c r="F1" t="str">
        <f>DadosExp!F1</f>
        <v>micro</v>
      </c>
      <c r="G1" t="str">
        <f>DadosExp!G1</f>
        <v>paq</v>
      </c>
      <c r="H1" t="str">
        <f>DadosExp!H1</f>
        <v>micro</v>
      </c>
      <c r="I1" t="str">
        <f>DadosExp!I1</f>
        <v>micro</v>
      </c>
    </row>
    <row r="2" spans="1:11" x14ac:dyDescent="0.25">
      <c r="A2" t="str">
        <f>DadosExp!A2</f>
        <v>em mm</v>
      </c>
      <c r="B2" t="str">
        <f>DadosExp!B2</f>
        <v>L1</v>
      </c>
      <c r="C2" t="str">
        <f>DadosExp!C2</f>
        <v>L2</v>
      </c>
      <c r="D2" t="str">
        <f>DadosExp!D2</f>
        <v>r</v>
      </c>
      <c r="E2" t="str">
        <f>DadosExp!E2</f>
        <v>D</v>
      </c>
      <c r="F2" t="str">
        <f>DadosExp!F2</f>
        <v xml:space="preserve">e* </v>
      </c>
      <c r="G2" t="str">
        <f>DadosExp!G2</f>
        <v xml:space="preserve">d </v>
      </c>
      <c r="H2" t="str">
        <f>DadosExp!H2</f>
        <v xml:space="preserve">E  </v>
      </c>
      <c r="I2" t="str">
        <f>DadosExp!I2</f>
        <v xml:space="preserve">calço </v>
      </c>
    </row>
    <row r="3" spans="1:11" x14ac:dyDescent="0.25">
      <c r="A3" t="str">
        <f>DadosExp!A9</f>
        <v>média</v>
      </c>
      <c r="B3" s="3">
        <f>DadosExp!B9*0.1</f>
        <v>6.2506666666666675</v>
      </c>
      <c r="C3" s="3">
        <f>DadosExp!C9*0.1</f>
        <v>6.0776666666666666</v>
      </c>
      <c r="D3" s="4">
        <f>DadosExp!D9*0.1</f>
        <v>0.60933333333333328</v>
      </c>
      <c r="E3" s="3">
        <f>DadosExp!E9*0.1</f>
        <v>12.474000000000002</v>
      </c>
      <c r="F3" s="3">
        <f>DadosExp!F9*0.1</f>
        <v>1.3071666666666666</v>
      </c>
      <c r="G3" s="3">
        <f>DadosExp!G9*0.1</f>
        <v>1.2713333333333334</v>
      </c>
      <c r="H3" s="3">
        <f>DadosExp!H9*0.1</f>
        <v>2.0109166666666662</v>
      </c>
      <c r="I3" s="4">
        <f>DadosExp!I9*0.1</f>
        <v>0.29683333333333334</v>
      </c>
      <c r="J3" t="s">
        <v>30</v>
      </c>
    </row>
    <row r="4" spans="1:11" x14ac:dyDescent="0.25">
      <c r="A4" s="13" t="str">
        <f>DadosExp!A13</f>
        <v>s</v>
      </c>
      <c r="B4" s="3">
        <f>DadosExp!B10*0.1</f>
        <v>6.1535897382477868E-3</v>
      </c>
      <c r="C4" s="3">
        <f>DadosExp!C10*0.1</f>
        <v>5.7154760664940721E-3</v>
      </c>
      <c r="D4" s="4">
        <f>DadosExp!D10*0.1</f>
        <v>1.6329931618554536E-3</v>
      </c>
      <c r="E4" s="3">
        <f>DadosExp!E10*0.1</f>
        <v>9.208691546576905E-3</v>
      </c>
      <c r="F4" s="3">
        <f>DadosExp!F10*0.1</f>
        <v>6.169819014093263E-3</v>
      </c>
      <c r="G4" s="3">
        <f>DadosExp!G10*0.1</f>
        <v>6.889605697474069E-3</v>
      </c>
      <c r="H4" s="3">
        <f>DadosExp!H10*0.1</f>
        <v>6.6439195259023771E-3</v>
      </c>
      <c r="I4" s="4">
        <f>DadosExp!I10*0.1</f>
        <v>2.5819888974717856E-4</v>
      </c>
      <c r="J4" t="s">
        <v>30</v>
      </c>
    </row>
    <row r="5" spans="1:11" hidden="1" x14ac:dyDescent="0.25"/>
    <row r="6" spans="1:11" hidden="1" x14ac:dyDescent="0.25"/>
    <row r="7" spans="1:11" x14ac:dyDescent="0.25">
      <c r="B7" t="s">
        <v>15</v>
      </c>
      <c r="D7" t="s">
        <v>16</v>
      </c>
      <c r="F7" t="s">
        <v>17</v>
      </c>
      <c r="H7" t="s">
        <v>18</v>
      </c>
    </row>
    <row r="8" spans="1:11" x14ac:dyDescent="0.25">
      <c r="B8" t="s">
        <v>32</v>
      </c>
      <c r="C8" t="s">
        <v>2</v>
      </c>
      <c r="D8" t="s">
        <v>32</v>
      </c>
      <c r="E8" t="s">
        <v>2</v>
      </c>
      <c r="F8" t="s">
        <v>33</v>
      </c>
      <c r="G8" t="s">
        <v>34</v>
      </c>
      <c r="H8" t="s">
        <v>33</v>
      </c>
      <c r="I8" t="s">
        <v>2</v>
      </c>
    </row>
    <row r="9" spans="1:11" x14ac:dyDescent="0.25">
      <c r="A9" t="s">
        <v>31</v>
      </c>
      <c r="B9" s="3">
        <f>B3</f>
        <v>6.2506666666666675</v>
      </c>
      <c r="C9" s="3">
        <f>B4</f>
        <v>6.1535897382477868E-3</v>
      </c>
      <c r="D9" s="3">
        <f>C3</f>
        <v>6.0776666666666666</v>
      </c>
      <c r="E9" s="3">
        <f>C4</f>
        <v>5.7154760664940721E-3</v>
      </c>
      <c r="F9" s="3">
        <f>F3-I3</f>
        <v>1.0103333333333333</v>
      </c>
      <c r="G9" s="3">
        <f>SQRT(F4^2+I4^2)</f>
        <v>6.1752192943516941E-3</v>
      </c>
      <c r="H9" s="3">
        <f>H3</f>
        <v>2.0109166666666662</v>
      </c>
      <c r="I9" s="3">
        <f>H4</f>
        <v>6.6439195259023771E-3</v>
      </c>
    </row>
    <row r="10" spans="1:11" x14ac:dyDescent="0.25">
      <c r="A10" t="s">
        <v>19</v>
      </c>
      <c r="B10" s="4">
        <f>D3</f>
        <v>0.60933333333333328</v>
      </c>
      <c r="C10" s="4">
        <f>D4/2</f>
        <v>8.1649658092772682E-4</v>
      </c>
      <c r="D10" s="4">
        <f>D3</f>
        <v>0.60933333333333328</v>
      </c>
      <c r="E10" s="4">
        <f>D4/2</f>
        <v>8.1649658092772682E-4</v>
      </c>
      <c r="F10" s="4">
        <f>E3/2</f>
        <v>6.237000000000001</v>
      </c>
      <c r="G10" s="4">
        <f>E4/2</f>
        <v>4.6043457732884525E-3</v>
      </c>
      <c r="H10" s="4">
        <f>E3/2+G3</f>
        <v>7.5083333333333346</v>
      </c>
      <c r="I10" s="4">
        <f>SQRT((E4/2)^4+G4^2)</f>
        <v>6.8896383146481027E-3</v>
      </c>
    </row>
    <row r="11" spans="1:11" x14ac:dyDescent="0.25">
      <c r="A11" t="s">
        <v>20</v>
      </c>
      <c r="B11">
        <v>0</v>
      </c>
      <c r="D11">
        <v>0</v>
      </c>
      <c r="F11">
        <v>0</v>
      </c>
      <c r="H11">
        <f>E3/2</f>
        <v>6.237000000000001</v>
      </c>
      <c r="I11">
        <f>E4/2</f>
        <v>4.6043457732884525E-3</v>
      </c>
    </row>
    <row r="12" spans="1:11" x14ac:dyDescent="0.25">
      <c r="A12" t="s">
        <v>21</v>
      </c>
      <c r="B12" s="3">
        <f>PI()*B10^2*B9</f>
        <v>7.2909830009023677</v>
      </c>
      <c r="C12" s="3">
        <f>B12*SQRT((2*C10/B10)^2+(C9/B9)^2)</f>
        <v>2.0816238432969637E-2</v>
      </c>
      <c r="D12" s="3">
        <f>PI()*D10^2*D9</f>
        <v>7.0891901160117774</v>
      </c>
      <c r="E12" s="3">
        <f>D12*SQRT((2*E10/D10)^2+(E9/D9)^2)</f>
        <v>2.013453124590954E-2</v>
      </c>
      <c r="F12" s="3">
        <f>PI()*F10^2*F9</f>
        <v>123.47130616705739</v>
      </c>
      <c r="G12" s="3">
        <f>F12*SQRT((2*G10/F10)^2+(G9/F9)^2)</f>
        <v>0.77637077226058959</v>
      </c>
      <c r="H12">
        <f>PI()*(H10^2-H11^2)*H9</f>
        <v>110.39735200616444</v>
      </c>
      <c r="I12">
        <f>H12*SQRT(H17/H16^2+(H4/H3)^2)</f>
        <v>0.75213127144570091</v>
      </c>
    </row>
    <row r="13" spans="1:11" x14ac:dyDescent="0.25">
      <c r="A13" t="s">
        <v>13</v>
      </c>
      <c r="B13" s="3">
        <f>B12*densidade</f>
        <v>57.307126387092616</v>
      </c>
      <c r="C13" s="3">
        <f>B13*SQRT((C12/B12)^2+(sdensidade/densidade)^2)</f>
        <v>0.74723116029171421</v>
      </c>
      <c r="D13" s="3">
        <f>D12*densidade</f>
        <v>55.72103431185257</v>
      </c>
      <c r="E13" s="3">
        <f>D13*SQRT((E12/D12)^2+(sdensidade/densidade)^2)</f>
        <v>0.72636875937757572</v>
      </c>
      <c r="F13" s="11">
        <f>F12*densidade</f>
        <v>970.48446647307117</v>
      </c>
      <c r="G13" s="11">
        <f>F13*SQRT((G12/F12)^2+(sdensidade/densidade)^2)</f>
        <v>13.772776979676562</v>
      </c>
      <c r="H13" s="11">
        <f>H12*densidade</f>
        <v>867.72318676845248</v>
      </c>
      <c r="I13" s="11">
        <f>H13*SQRT((I12/H12)^2+(sdensidade/densidade)^2)</f>
        <v>12.522961413676384</v>
      </c>
      <c r="J13" s="11">
        <f>B13+D13+F13+H13</f>
        <v>1951.2358139404689</v>
      </c>
      <c r="K13" s="11">
        <f>SQRT(C13^2+E13^2+G13^2+I13^2)</f>
        <v>18.644031599464931</v>
      </c>
    </row>
    <row r="14" spans="1:11" x14ac:dyDescent="0.25">
      <c r="A14" t="s">
        <v>14</v>
      </c>
      <c r="B14" s="3">
        <f>B13*B10^2/2</f>
        <v>10.638698701171471</v>
      </c>
      <c r="C14" s="3">
        <f>B14*SQRT((sdensidade/densidade)^2+(4*C10/B10)^2+(C9/B9)^2)</f>
        <v>0.1472465846827346</v>
      </c>
      <c r="D14" s="3">
        <f>D13*D10^2/2</f>
        <v>10.344250928885419</v>
      </c>
      <c r="E14" s="3">
        <f>D14*SQRT((sdensidade/densidade)^2+(4*E10/D10)^2+(E9/D9)^2)</f>
        <v>0.1431395355072245</v>
      </c>
      <c r="F14" s="11">
        <f>F13*F10^2/2</f>
        <v>18876.004878838656</v>
      </c>
      <c r="G14" s="11">
        <f>F14*SQRT((sdensidade/densidade)^2+(4*G10/F10)^2+(G9/F9)^2)</f>
        <v>272.19616560331212</v>
      </c>
      <c r="H14" s="11">
        <f>H13*(H11^2+H10^2)/2</f>
        <v>41336.266761568775</v>
      </c>
      <c r="I14" s="11">
        <f>H14*sdensidade/densidade</f>
        <v>525.90670180112943</v>
      </c>
      <c r="J14" s="11">
        <f>B14+D14+F14+H14</f>
        <v>60233.254590037483</v>
      </c>
      <c r="K14" s="11">
        <f>SQRT(C14^2+E14^2+G14^2+I14^2)</f>
        <v>592.17282421517041</v>
      </c>
    </row>
    <row r="16" spans="1:11" x14ac:dyDescent="0.25">
      <c r="A16" t="s">
        <v>35</v>
      </c>
      <c r="B16" s="2">
        <v>7.86</v>
      </c>
      <c r="C16" s="2">
        <v>0.1</v>
      </c>
      <c r="D16" t="s">
        <v>36</v>
      </c>
      <c r="G16" t="s">
        <v>37</v>
      </c>
      <c r="H16">
        <f>2*H11*G3+G3^2</f>
        <v>17.474900444444451</v>
      </c>
      <c r="I16" t="s">
        <v>21</v>
      </c>
      <c r="J16">
        <f>PI()*H16*H9</f>
        <v>110.39735200616444</v>
      </c>
    </row>
    <row r="17" spans="4:8" x14ac:dyDescent="0.25">
      <c r="G17" t="s">
        <v>38</v>
      </c>
      <c r="H17">
        <f>(2*G3)^2*I11^2+(2*H11+2*G3)^2*G4^2</f>
        <v>1.0840807778607514E-2</v>
      </c>
    </row>
    <row r="19" spans="4:8" x14ac:dyDescent="0.25">
      <c r="D19" s="4"/>
    </row>
    <row r="20" spans="4:8" x14ac:dyDescent="0.25">
      <c r="D20" s="4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DadosExp</vt:lpstr>
      <vt:lpstr>Analise</vt:lpstr>
      <vt:lpstr>densidade</vt:lpstr>
      <vt:lpstr>sdensidade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Vito Vanin</dc:creator>
  <cp:lastModifiedBy>Vito Vanin</cp:lastModifiedBy>
  <cp:lastPrinted>2015-03-20T14:07:24Z</cp:lastPrinted>
  <dcterms:created xsi:type="dcterms:W3CDTF">2015-03-17T19:23:28Z</dcterms:created>
  <dcterms:modified xsi:type="dcterms:W3CDTF">2015-04-10T16:38:07Z</dcterms:modified>
</cp:coreProperties>
</file>