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runo\Desktop\"/>
    </mc:Choice>
  </mc:AlternateContent>
  <bookViews>
    <workbookView xWindow="0" yWindow="0" windowWidth="24000" windowHeight="9510"/>
  </bookViews>
  <sheets>
    <sheet name="1 - BITTI - LIMIT CAPAC" sheetId="3" r:id="rId1"/>
    <sheet name="2 - GARGAMEL - PRÇ TRANSF" sheetId="2" r:id="rId2"/>
    <sheet name="3 - HABIB - PREÇO DE VENDA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2" l="1"/>
  <c r="C40" i="2"/>
  <c r="K32" i="3" l="1"/>
  <c r="E32" i="3"/>
  <c r="K16" i="3"/>
  <c r="K15" i="3"/>
  <c r="E16" i="3"/>
  <c r="E15" i="3"/>
  <c r="I30" i="3" l="1"/>
  <c r="J22" i="3"/>
  <c r="L14" i="3"/>
  <c r="L16" i="3" s="1"/>
  <c r="I8" i="3"/>
  <c r="I9" i="3"/>
  <c r="I14" i="3" s="1"/>
  <c r="J29" i="3"/>
  <c r="K24" i="3"/>
  <c r="I21" i="3"/>
  <c r="J12" i="3"/>
  <c r="J9" i="3" s="1"/>
  <c r="J11" i="3"/>
  <c r="J8" i="3" s="1"/>
  <c r="I13" i="3"/>
  <c r="I6" i="3"/>
  <c r="I7" i="3" s="1"/>
  <c r="J5" i="3"/>
  <c r="J6" i="3" s="1"/>
  <c r="J7" i="3" s="1"/>
  <c r="I5" i="3"/>
  <c r="J21" i="3" l="1"/>
  <c r="J14" i="3"/>
  <c r="J19" i="3" s="1"/>
  <c r="J13" i="3"/>
  <c r="J18" i="3" s="1"/>
  <c r="I19" i="3"/>
  <c r="K19" i="3" s="1"/>
  <c r="I22" i="3"/>
  <c r="K22" i="3" s="1"/>
  <c r="I18" i="3"/>
  <c r="J30" i="3"/>
  <c r="K30" i="3" s="1"/>
  <c r="I10" i="3"/>
  <c r="I23" i="3" s="1"/>
  <c r="J10" i="3"/>
  <c r="J31" i="3" s="1"/>
  <c r="E24" i="3"/>
  <c r="D29" i="3"/>
  <c r="C21" i="3"/>
  <c r="D18" i="3"/>
  <c r="C9" i="3"/>
  <c r="C14" i="3" s="1"/>
  <c r="D13" i="3"/>
  <c r="D21" i="3" s="1"/>
  <c r="C13" i="3"/>
  <c r="C18" i="3" s="1"/>
  <c r="E18" i="3" s="1"/>
  <c r="D12" i="3"/>
  <c r="D9" i="3" s="1"/>
  <c r="D14" i="3" s="1"/>
  <c r="D19" i="3" s="1"/>
  <c r="D11" i="3"/>
  <c r="D8" i="3" s="1"/>
  <c r="C8" i="3"/>
  <c r="D5" i="3"/>
  <c r="D6" i="3" s="1"/>
  <c r="C5" i="3"/>
  <c r="C6" i="3" s="1"/>
  <c r="C7" i="3" s="1"/>
  <c r="H18" i="2"/>
  <c r="H19" i="2" s="1"/>
  <c r="D10" i="2"/>
  <c r="H10" i="2"/>
  <c r="G19" i="2"/>
  <c r="H17" i="2"/>
  <c r="H20" i="2" s="1"/>
  <c r="G17" i="2"/>
  <c r="G20" i="2" s="1"/>
  <c r="H13" i="2"/>
  <c r="G12" i="2"/>
  <c r="G13" i="2" s="1"/>
  <c r="H9" i="2"/>
  <c r="G9" i="2"/>
  <c r="G11" i="2" s="1"/>
  <c r="H6" i="2"/>
  <c r="H25" i="2" s="1"/>
  <c r="G6" i="2"/>
  <c r="G25" i="2" s="1"/>
  <c r="D19" i="2"/>
  <c r="D17" i="2"/>
  <c r="D20" i="2" s="1"/>
  <c r="D13" i="2"/>
  <c r="D14" i="2" s="1"/>
  <c r="D9" i="2"/>
  <c r="D6" i="2"/>
  <c r="C19" i="2"/>
  <c r="C17" i="2"/>
  <c r="C20" i="2" s="1"/>
  <c r="C12" i="2"/>
  <c r="C13" i="2" s="1"/>
  <c r="C9" i="2"/>
  <c r="C11" i="2" s="1"/>
  <c r="C6" i="2"/>
  <c r="C25" i="2" s="1"/>
  <c r="G41" i="2" l="1"/>
  <c r="G42" i="2" s="1"/>
  <c r="C41" i="2"/>
  <c r="C42" i="2" s="1"/>
  <c r="H11" i="2"/>
  <c r="H21" i="2" s="1"/>
  <c r="D11" i="2"/>
  <c r="D21" i="2" s="1"/>
  <c r="D30" i="3"/>
  <c r="E30" i="3" s="1"/>
  <c r="G29" i="2"/>
  <c r="C22" i="3"/>
  <c r="E22" i="3" s="1"/>
  <c r="G14" i="2"/>
  <c r="G23" i="2" s="1"/>
  <c r="J23" i="3"/>
  <c r="K23" i="3" s="1"/>
  <c r="K25" i="3" s="1"/>
  <c r="I31" i="3"/>
  <c r="K31" i="3" s="1"/>
  <c r="K33" i="3" s="1"/>
  <c r="J16" i="3"/>
  <c r="J15" i="3"/>
  <c r="I16" i="3"/>
  <c r="I15" i="3"/>
  <c r="K18" i="3"/>
  <c r="C19" i="3"/>
  <c r="E19" i="3" s="1"/>
  <c r="C29" i="3"/>
  <c r="D7" i="3"/>
  <c r="D10" i="3" s="1"/>
  <c r="D31" i="3" s="1"/>
  <c r="C10" i="3"/>
  <c r="C23" i="3" s="1"/>
  <c r="H29" i="2"/>
  <c r="H14" i="2"/>
  <c r="H23" i="2" s="1"/>
  <c r="G21" i="2"/>
  <c r="D23" i="2"/>
  <c r="D25" i="2"/>
  <c r="D29" i="2" s="1"/>
  <c r="C29" i="2"/>
  <c r="C21" i="2"/>
  <c r="C14" i="2"/>
  <c r="V12" i="1"/>
  <c r="V10" i="1"/>
  <c r="W10" i="1" s="1"/>
  <c r="Y10" i="1" s="1"/>
  <c r="T13" i="1"/>
  <c r="T14" i="1" s="1"/>
  <c r="V14" i="1" s="1"/>
  <c r="U12" i="1"/>
  <c r="AA11" i="1"/>
  <c r="T11" i="1"/>
  <c r="M12" i="1"/>
  <c r="M10" i="1"/>
  <c r="N10" i="1" s="1"/>
  <c r="P10" i="1" s="1"/>
  <c r="K13" i="1"/>
  <c r="M13" i="1" s="1"/>
  <c r="B14" i="1"/>
  <c r="B15" i="1" s="1"/>
  <c r="B13" i="1"/>
  <c r="L12" i="1"/>
  <c r="R11" i="1"/>
  <c r="K11" i="1"/>
  <c r="Q11" i="1" s="1"/>
  <c r="C12" i="1"/>
  <c r="I11" i="1"/>
  <c r="H11" i="1"/>
  <c r="D10" i="1"/>
  <c r="E10" i="1" s="1"/>
  <c r="G10" i="1" s="1"/>
  <c r="B11" i="1"/>
  <c r="D11" i="1" s="1"/>
  <c r="E11" i="1" s="1"/>
  <c r="G11" i="1" s="1"/>
  <c r="G43" i="2" l="1"/>
  <c r="G45" i="2" s="1"/>
  <c r="G44" i="2"/>
  <c r="G46" i="2" s="1"/>
  <c r="G47" i="2" s="1"/>
  <c r="D26" i="2"/>
  <c r="C34" i="2" s="1"/>
  <c r="C36" i="2" s="1"/>
  <c r="C43" i="2"/>
  <c r="C44" i="2"/>
  <c r="C46" i="2" s="1"/>
  <c r="C47" i="2" s="1"/>
  <c r="G22" i="2"/>
  <c r="C23" i="2"/>
  <c r="C24" i="2" s="1"/>
  <c r="D24" i="2"/>
  <c r="D27" i="2" s="1"/>
  <c r="C35" i="2" s="1"/>
  <c r="C37" i="2" s="1"/>
  <c r="D5" i="1"/>
  <c r="D7" i="1" s="1"/>
  <c r="W12" i="1"/>
  <c r="Y12" i="1" s="1"/>
  <c r="D23" i="3"/>
  <c r="E23" i="3" s="1"/>
  <c r="E25" i="3" s="1"/>
  <c r="K34" i="3"/>
  <c r="K35" i="3" s="1"/>
  <c r="K26" i="3"/>
  <c r="K27" i="3" s="1"/>
  <c r="C16" i="3"/>
  <c r="C15" i="3"/>
  <c r="C31" i="3"/>
  <c r="E31" i="3" s="1"/>
  <c r="E33" i="3" s="1"/>
  <c r="E34" i="3" s="1"/>
  <c r="E35" i="3" s="1"/>
  <c r="D16" i="3"/>
  <c r="D15" i="3"/>
  <c r="H22" i="2"/>
  <c r="G24" i="2"/>
  <c r="G27" i="2" s="1"/>
  <c r="G26" i="2"/>
  <c r="G28" i="2" s="1"/>
  <c r="G30" i="2" s="1"/>
  <c r="G31" i="2" s="1"/>
  <c r="H26" i="2"/>
  <c r="H24" i="2"/>
  <c r="H27" i="2" s="1"/>
  <c r="G35" i="2" s="1"/>
  <c r="G37" i="2" s="1"/>
  <c r="D22" i="2"/>
  <c r="D28" i="2"/>
  <c r="D30" i="2" s="1"/>
  <c r="D31" i="2" s="1"/>
  <c r="C22" i="2"/>
  <c r="V13" i="1"/>
  <c r="Z13" i="1"/>
  <c r="V11" i="1"/>
  <c r="W11" i="1" s="1"/>
  <c r="Y11" i="1" s="1"/>
  <c r="Z14" i="1"/>
  <c r="T15" i="1"/>
  <c r="V15" i="1" s="1"/>
  <c r="Z11" i="1"/>
  <c r="V5" i="1" s="1"/>
  <c r="V7" i="1" s="1"/>
  <c r="H15" i="1"/>
  <c r="I15" i="1" s="1"/>
  <c r="D15" i="1"/>
  <c r="B16" i="1"/>
  <c r="K14" i="1"/>
  <c r="K15" i="1" s="1"/>
  <c r="M15" i="1" s="1"/>
  <c r="M11" i="1"/>
  <c r="N11" i="1" s="1"/>
  <c r="P11" i="1" s="1"/>
  <c r="M5" i="1"/>
  <c r="M7" i="1" s="1"/>
  <c r="N12" i="1"/>
  <c r="P12" i="1" s="1"/>
  <c r="Q13" i="1"/>
  <c r="D13" i="1"/>
  <c r="H13" i="1"/>
  <c r="I13" i="1" s="1"/>
  <c r="C13" i="1" s="1"/>
  <c r="D12" i="1"/>
  <c r="E12" i="1" s="1"/>
  <c r="G12" i="1" s="1"/>
  <c r="C45" i="2" l="1"/>
  <c r="H28" i="2"/>
  <c r="H30" i="2" s="1"/>
  <c r="H31" i="2" s="1"/>
  <c r="G34" i="2"/>
  <c r="G36" i="2" s="1"/>
  <c r="C27" i="2"/>
  <c r="C26" i="2"/>
  <c r="C28" i="2" s="1"/>
  <c r="C30" i="2" s="1"/>
  <c r="C31" i="2" s="1"/>
  <c r="E26" i="3"/>
  <c r="E27" i="3" s="1"/>
  <c r="AA13" i="1"/>
  <c r="U13" i="1" s="1"/>
  <c r="AA14" i="1"/>
  <c r="W13" i="1"/>
  <c r="Y13" i="1" s="1"/>
  <c r="T16" i="1"/>
  <c r="V16" i="1" s="1"/>
  <c r="Z15" i="1"/>
  <c r="AA15" i="1" s="1"/>
  <c r="K16" i="1"/>
  <c r="Q15" i="1"/>
  <c r="R15" i="1" s="1"/>
  <c r="H16" i="1"/>
  <c r="I16" i="1" s="1"/>
  <c r="D16" i="1"/>
  <c r="B17" i="1"/>
  <c r="R13" i="1"/>
  <c r="L13" i="1" s="1"/>
  <c r="Q14" i="1"/>
  <c r="R14" i="1" s="1"/>
  <c r="M14" i="1"/>
  <c r="H14" i="1"/>
  <c r="I14" i="1" s="1"/>
  <c r="C14" i="1" s="1"/>
  <c r="C15" i="1" s="1"/>
  <c r="D14" i="1"/>
  <c r="E13" i="1"/>
  <c r="G13" i="1" s="1"/>
  <c r="U14" i="1" l="1"/>
  <c r="W14" i="1" s="1"/>
  <c r="Y14" i="1" s="1"/>
  <c r="U15" i="1"/>
  <c r="W15" i="1" s="1"/>
  <c r="Y15" i="1" s="1"/>
  <c r="T17" i="1"/>
  <c r="V17" i="1" s="1"/>
  <c r="Z16" i="1"/>
  <c r="AA16" i="1" s="1"/>
  <c r="U16" i="1" s="1"/>
  <c r="Q16" i="1"/>
  <c r="R16" i="1" s="1"/>
  <c r="K17" i="1"/>
  <c r="M16" i="1"/>
  <c r="H17" i="1"/>
  <c r="I17" i="1" s="1"/>
  <c r="B18" i="1"/>
  <c r="D17" i="1"/>
  <c r="C16" i="1"/>
  <c r="E16" i="1" s="1"/>
  <c r="G16" i="1" s="1"/>
  <c r="E15" i="1"/>
  <c r="G15" i="1" s="1"/>
  <c r="L14" i="1"/>
  <c r="N13" i="1"/>
  <c r="P13" i="1" s="1"/>
  <c r="E14" i="1"/>
  <c r="G14" i="1" s="1"/>
  <c r="W16" i="1" l="1"/>
  <c r="Y16" i="1" s="1"/>
  <c r="Z17" i="1"/>
  <c r="AA17" i="1" s="1"/>
  <c r="U17" i="1" s="1"/>
  <c r="T18" i="1"/>
  <c r="V18" i="1" s="1"/>
  <c r="K18" i="1"/>
  <c r="M17" i="1"/>
  <c r="Q17" i="1"/>
  <c r="R17" i="1" s="1"/>
  <c r="H18" i="1"/>
  <c r="I18" i="1" s="1"/>
  <c r="B19" i="1"/>
  <c r="D18" i="1"/>
  <c r="N14" i="1"/>
  <c r="P14" i="1" s="1"/>
  <c r="L15" i="1"/>
  <c r="C17" i="1"/>
  <c r="Z18" i="1" l="1"/>
  <c r="AA18" i="1" s="1"/>
  <c r="U18" i="1" s="1"/>
  <c r="T19" i="1"/>
  <c r="V19" i="1" s="1"/>
  <c r="W17" i="1"/>
  <c r="Y17" i="1" s="1"/>
  <c r="C18" i="1"/>
  <c r="E18" i="1" s="1"/>
  <c r="G18" i="1" s="1"/>
  <c r="Q18" i="1"/>
  <c r="R18" i="1" s="1"/>
  <c r="M18" i="1"/>
  <c r="K19" i="1"/>
  <c r="L16" i="1"/>
  <c r="N15" i="1"/>
  <c r="P15" i="1" s="1"/>
  <c r="H19" i="1"/>
  <c r="I19" i="1" s="1"/>
  <c r="B20" i="1"/>
  <c r="D19" i="1"/>
  <c r="E17" i="1"/>
  <c r="G17" i="1" s="1"/>
  <c r="C19" i="1" l="1"/>
  <c r="W18" i="1"/>
  <c r="Y18" i="1" s="1"/>
  <c r="T20" i="1"/>
  <c r="V20" i="1" s="1"/>
  <c r="Z19" i="1"/>
  <c r="AA19" i="1" s="1"/>
  <c r="U19" i="1" s="1"/>
  <c r="M19" i="1"/>
  <c r="K20" i="1"/>
  <c r="Q19" i="1"/>
  <c r="R19" i="1" s="1"/>
  <c r="E19" i="1"/>
  <c r="G19" i="1" s="1"/>
  <c r="H20" i="1"/>
  <c r="I20" i="1" s="1"/>
  <c r="C20" i="1" s="1"/>
  <c r="D20" i="1"/>
  <c r="B21" i="1"/>
  <c r="L17" i="1"/>
  <c r="N16" i="1"/>
  <c r="P16" i="1" s="1"/>
  <c r="T21" i="1" l="1"/>
  <c r="V21" i="1" s="1"/>
  <c r="Z20" i="1"/>
  <c r="AA20" i="1" s="1"/>
  <c r="U20" i="1" s="1"/>
  <c r="W19" i="1"/>
  <c r="Y19" i="1" s="1"/>
  <c r="Q20" i="1"/>
  <c r="R20" i="1" s="1"/>
  <c r="K21" i="1"/>
  <c r="M20" i="1"/>
  <c r="E20" i="1"/>
  <c r="G20" i="1" s="1"/>
  <c r="L18" i="1"/>
  <c r="N17" i="1"/>
  <c r="P17" i="1" s="1"/>
  <c r="H21" i="1"/>
  <c r="I21" i="1" s="1"/>
  <c r="C21" i="1" s="1"/>
  <c r="B22" i="1"/>
  <c r="D21" i="1"/>
  <c r="W20" i="1" l="1"/>
  <c r="Y20" i="1" s="1"/>
  <c r="Z21" i="1"/>
  <c r="AA21" i="1" s="1"/>
  <c r="U21" i="1" s="1"/>
  <c r="T22" i="1"/>
  <c r="V22" i="1" s="1"/>
  <c r="K22" i="1"/>
  <c r="M21" i="1"/>
  <c r="Q21" i="1"/>
  <c r="R21" i="1" s="1"/>
  <c r="L19" i="1"/>
  <c r="N18" i="1"/>
  <c r="P18" i="1" s="1"/>
  <c r="E21" i="1"/>
  <c r="G21" i="1" s="1"/>
  <c r="H22" i="1"/>
  <c r="I22" i="1" s="1"/>
  <c r="C22" i="1" s="1"/>
  <c r="B23" i="1"/>
  <c r="D22" i="1"/>
  <c r="W21" i="1" l="1"/>
  <c r="Y21" i="1" s="1"/>
  <c r="Z22" i="1"/>
  <c r="AA22" i="1" s="1"/>
  <c r="U22" i="1" s="1"/>
  <c r="T23" i="1"/>
  <c r="V23" i="1" s="1"/>
  <c r="K23" i="1"/>
  <c r="M22" i="1"/>
  <c r="Q22" i="1"/>
  <c r="R22" i="1" s="1"/>
  <c r="H23" i="1"/>
  <c r="I23" i="1" s="1"/>
  <c r="C23" i="1" s="1"/>
  <c r="D23" i="1"/>
  <c r="B24" i="1"/>
  <c r="E22" i="1"/>
  <c r="G22" i="1" s="1"/>
  <c r="L20" i="1"/>
  <c r="N19" i="1"/>
  <c r="P19" i="1" s="1"/>
  <c r="W22" i="1" l="1"/>
  <c r="Y22" i="1" s="1"/>
  <c r="T24" i="1"/>
  <c r="V24" i="1" s="1"/>
  <c r="Z23" i="1"/>
  <c r="AA23" i="1" s="1"/>
  <c r="U23" i="1" s="1"/>
  <c r="E23" i="1"/>
  <c r="G23" i="1" s="1"/>
  <c r="M23" i="1"/>
  <c r="Q23" i="1"/>
  <c r="R23" i="1" s="1"/>
  <c r="K24" i="1"/>
  <c r="H24" i="1"/>
  <c r="I24" i="1" s="1"/>
  <c r="C24" i="1" s="1"/>
  <c r="D24" i="1"/>
  <c r="B25" i="1"/>
  <c r="L21" i="1"/>
  <c r="N20" i="1"/>
  <c r="P20" i="1" s="1"/>
  <c r="T25" i="1" l="1"/>
  <c r="V25" i="1" s="1"/>
  <c r="Z24" i="1"/>
  <c r="AA24" i="1" s="1"/>
  <c r="U24" i="1" s="1"/>
  <c r="W23" i="1"/>
  <c r="Y23" i="1" s="1"/>
  <c r="Q24" i="1"/>
  <c r="R24" i="1" s="1"/>
  <c r="K25" i="1"/>
  <c r="M24" i="1"/>
  <c r="H25" i="1"/>
  <c r="I25" i="1" s="1"/>
  <c r="C25" i="1" s="1"/>
  <c r="B26" i="1"/>
  <c r="D25" i="1"/>
  <c r="E24" i="1"/>
  <c r="G24" i="1" s="1"/>
  <c r="L22" i="1"/>
  <c r="N21" i="1"/>
  <c r="P21" i="1" s="1"/>
  <c r="W24" i="1" l="1"/>
  <c r="Y24" i="1" s="1"/>
  <c r="Z25" i="1"/>
  <c r="AA25" i="1" s="1"/>
  <c r="U25" i="1" s="1"/>
  <c r="T26" i="1"/>
  <c r="V26" i="1" s="1"/>
  <c r="K26" i="1"/>
  <c r="M25" i="1"/>
  <c r="Q25" i="1"/>
  <c r="R25" i="1" s="1"/>
  <c r="L23" i="1"/>
  <c r="N22" i="1"/>
  <c r="P22" i="1" s="1"/>
  <c r="E25" i="1"/>
  <c r="G25" i="1" s="1"/>
  <c r="H26" i="1"/>
  <c r="I26" i="1" s="1"/>
  <c r="C26" i="1" s="1"/>
  <c r="B27" i="1"/>
  <c r="D26" i="1"/>
  <c r="Z26" i="1" l="1"/>
  <c r="AA26" i="1" s="1"/>
  <c r="U26" i="1" s="1"/>
  <c r="T27" i="1"/>
  <c r="V27" i="1" s="1"/>
  <c r="W25" i="1"/>
  <c r="Y25" i="1" s="1"/>
  <c r="M26" i="1"/>
  <c r="K27" i="1"/>
  <c r="Q26" i="1"/>
  <c r="R26" i="1" s="1"/>
  <c r="E26" i="1"/>
  <c r="G26" i="1" s="1"/>
  <c r="H27" i="1"/>
  <c r="I27" i="1" s="1"/>
  <c r="C27" i="1" s="1"/>
  <c r="B28" i="1"/>
  <c r="D27" i="1"/>
  <c r="L24" i="1"/>
  <c r="N23" i="1"/>
  <c r="P23" i="1" s="1"/>
  <c r="W26" i="1" l="1"/>
  <c r="Y26" i="1" s="1"/>
  <c r="T28" i="1"/>
  <c r="V28" i="1" s="1"/>
  <c r="Z27" i="1"/>
  <c r="AA27" i="1" s="1"/>
  <c r="U27" i="1" s="1"/>
  <c r="K28" i="1"/>
  <c r="M27" i="1"/>
  <c r="Q27" i="1"/>
  <c r="R27" i="1" s="1"/>
  <c r="H28" i="1"/>
  <c r="I28" i="1" s="1"/>
  <c r="C28" i="1" s="1"/>
  <c r="D28" i="1"/>
  <c r="B29" i="1"/>
  <c r="L25" i="1"/>
  <c r="N24" i="1"/>
  <c r="P24" i="1" s="1"/>
  <c r="E27" i="1"/>
  <c r="G27" i="1" s="1"/>
  <c r="T29" i="1" l="1"/>
  <c r="V29" i="1" s="1"/>
  <c r="Z28" i="1"/>
  <c r="AA28" i="1" s="1"/>
  <c r="U28" i="1" s="1"/>
  <c r="W27" i="1"/>
  <c r="Y27" i="1" s="1"/>
  <c r="K29" i="1"/>
  <c r="M28" i="1"/>
  <c r="Q28" i="1"/>
  <c r="R28" i="1" s="1"/>
  <c r="E28" i="1"/>
  <c r="G28" i="1" s="1"/>
  <c r="H29" i="1"/>
  <c r="I29" i="1" s="1"/>
  <c r="C29" i="1" s="1"/>
  <c r="B30" i="1"/>
  <c r="D29" i="1"/>
  <c r="L26" i="1"/>
  <c r="N25" i="1"/>
  <c r="P25" i="1" s="1"/>
  <c r="W28" i="1" l="1"/>
  <c r="Y28" i="1" s="1"/>
  <c r="Z29" i="1"/>
  <c r="AA29" i="1" s="1"/>
  <c r="U29" i="1" s="1"/>
  <c r="T30" i="1"/>
  <c r="V30" i="1" s="1"/>
  <c r="K30" i="1"/>
  <c r="M29" i="1"/>
  <c r="Q29" i="1"/>
  <c r="R29" i="1" s="1"/>
  <c r="E29" i="1"/>
  <c r="G29" i="1" s="1"/>
  <c r="H30" i="1"/>
  <c r="I30" i="1" s="1"/>
  <c r="C30" i="1" s="1"/>
  <c r="B31" i="1"/>
  <c r="D30" i="1"/>
  <c r="L27" i="1"/>
  <c r="N26" i="1"/>
  <c r="P26" i="1" s="1"/>
  <c r="W29" i="1" l="1"/>
  <c r="Y29" i="1" s="1"/>
  <c r="Z30" i="1"/>
  <c r="AA30" i="1" s="1"/>
  <c r="U30" i="1" s="1"/>
  <c r="T31" i="1"/>
  <c r="V31" i="1" s="1"/>
  <c r="K31" i="1"/>
  <c r="M30" i="1"/>
  <c r="Q30" i="1"/>
  <c r="R30" i="1" s="1"/>
  <c r="L28" i="1"/>
  <c r="N27" i="1"/>
  <c r="P27" i="1" s="1"/>
  <c r="E30" i="1"/>
  <c r="G30" i="1" s="1"/>
  <c r="H31" i="1"/>
  <c r="I31" i="1" s="1"/>
  <c r="C31" i="1" s="1"/>
  <c r="B32" i="1"/>
  <c r="D31" i="1"/>
  <c r="W30" i="1" l="1"/>
  <c r="Y30" i="1" s="1"/>
  <c r="T32" i="1"/>
  <c r="V32" i="1" s="1"/>
  <c r="Z31" i="1"/>
  <c r="AA31" i="1" s="1"/>
  <c r="U31" i="1" s="1"/>
  <c r="M31" i="1"/>
  <c r="Q31" i="1"/>
  <c r="R31" i="1" s="1"/>
  <c r="K32" i="1"/>
  <c r="E31" i="1"/>
  <c r="G31" i="1" s="1"/>
  <c r="L29" i="1"/>
  <c r="N28" i="1"/>
  <c r="P28" i="1" s="1"/>
  <c r="H32" i="1"/>
  <c r="I32" i="1" s="1"/>
  <c r="C32" i="1" s="1"/>
  <c r="D32" i="1"/>
  <c r="B33" i="1"/>
  <c r="W31" i="1" l="1"/>
  <c r="Y31" i="1" s="1"/>
  <c r="Z32" i="1"/>
  <c r="AA32" i="1" s="1"/>
  <c r="U32" i="1" s="1"/>
  <c r="T33" i="1"/>
  <c r="V33" i="1" s="1"/>
  <c r="M32" i="1"/>
  <c r="Q32" i="1"/>
  <c r="R32" i="1" s="1"/>
  <c r="K33" i="1"/>
  <c r="H33" i="1"/>
  <c r="I33" i="1" s="1"/>
  <c r="C33" i="1" s="1"/>
  <c r="D33" i="1"/>
  <c r="B34" i="1"/>
  <c r="L30" i="1"/>
  <c r="N29" i="1"/>
  <c r="P29" i="1" s="1"/>
  <c r="E32" i="1"/>
  <c r="G32" i="1" s="1"/>
  <c r="W32" i="1" l="1"/>
  <c r="Y32" i="1" s="1"/>
  <c r="Z33" i="1"/>
  <c r="AA33" i="1" s="1"/>
  <c r="U33" i="1" s="1"/>
  <c r="T34" i="1"/>
  <c r="V34" i="1" s="1"/>
  <c r="K34" i="1"/>
  <c r="Q33" i="1"/>
  <c r="R33" i="1" s="1"/>
  <c r="M33" i="1"/>
  <c r="E33" i="1"/>
  <c r="G33" i="1" s="1"/>
  <c r="H34" i="1"/>
  <c r="I34" i="1" s="1"/>
  <c r="C34" i="1" s="1"/>
  <c r="B35" i="1"/>
  <c r="D34" i="1"/>
  <c r="L31" i="1"/>
  <c r="N30" i="1"/>
  <c r="P30" i="1" s="1"/>
  <c r="W33" i="1" l="1"/>
  <c r="Y33" i="1" s="1"/>
  <c r="T35" i="1"/>
  <c r="V35" i="1" s="1"/>
  <c r="Z34" i="1"/>
  <c r="AA34" i="1" s="1"/>
  <c r="U34" i="1" s="1"/>
  <c r="K35" i="1"/>
  <c r="M34" i="1"/>
  <c r="Q34" i="1"/>
  <c r="R34" i="1" s="1"/>
  <c r="L32" i="1"/>
  <c r="N31" i="1"/>
  <c r="P31" i="1" s="1"/>
  <c r="H35" i="1"/>
  <c r="I35" i="1" s="1"/>
  <c r="C35" i="1" s="1"/>
  <c r="B36" i="1"/>
  <c r="D35" i="1"/>
  <c r="E34" i="1"/>
  <c r="G34" i="1" s="1"/>
  <c r="W34" i="1" l="1"/>
  <c r="Y34" i="1" s="1"/>
  <c r="T36" i="1"/>
  <c r="V36" i="1" s="1"/>
  <c r="Z35" i="1"/>
  <c r="AA35" i="1" s="1"/>
  <c r="U35" i="1" s="1"/>
  <c r="M35" i="1"/>
  <c r="Q35" i="1"/>
  <c r="R35" i="1" s="1"/>
  <c r="K36" i="1"/>
  <c r="E35" i="1"/>
  <c r="G35" i="1" s="1"/>
  <c r="L33" i="1"/>
  <c r="N32" i="1"/>
  <c r="P32" i="1" s="1"/>
  <c r="H36" i="1"/>
  <c r="I36" i="1" s="1"/>
  <c r="C36" i="1" s="1"/>
  <c r="D36" i="1"/>
  <c r="B37" i="1"/>
  <c r="Z36" i="1" l="1"/>
  <c r="AA36" i="1" s="1"/>
  <c r="U36" i="1" s="1"/>
  <c r="T37" i="1"/>
  <c r="V37" i="1" s="1"/>
  <c r="W35" i="1"/>
  <c r="Y35" i="1" s="1"/>
  <c r="M36" i="1"/>
  <c r="Q36" i="1"/>
  <c r="R36" i="1" s="1"/>
  <c r="K37" i="1"/>
  <c r="L34" i="1"/>
  <c r="N33" i="1"/>
  <c r="P33" i="1" s="1"/>
  <c r="E36" i="1"/>
  <c r="G36" i="1" s="1"/>
  <c r="H37" i="1"/>
  <c r="I37" i="1" s="1"/>
  <c r="C37" i="1" s="1"/>
  <c r="D37" i="1"/>
  <c r="B38" i="1"/>
  <c r="W36" i="1" l="1"/>
  <c r="Y36" i="1" s="1"/>
  <c r="Z37" i="1"/>
  <c r="AA37" i="1" s="1"/>
  <c r="U37" i="1" s="1"/>
  <c r="W37" i="1" s="1"/>
  <c r="Y37" i="1" s="1"/>
  <c r="T38" i="1"/>
  <c r="V38" i="1" s="1"/>
  <c r="Q37" i="1"/>
  <c r="R37" i="1" s="1"/>
  <c r="K38" i="1"/>
  <c r="M37" i="1"/>
  <c r="E37" i="1"/>
  <c r="G37" i="1" s="1"/>
  <c r="L35" i="1"/>
  <c r="N34" i="1"/>
  <c r="P34" i="1" s="1"/>
  <c r="H38" i="1"/>
  <c r="I38" i="1" s="1"/>
  <c r="C38" i="1" s="1"/>
  <c r="B39" i="1"/>
  <c r="D38" i="1"/>
  <c r="T39" i="1" l="1"/>
  <c r="V39" i="1" s="1"/>
  <c r="Z38" i="1"/>
  <c r="AA38" i="1" s="1"/>
  <c r="U38" i="1" s="1"/>
  <c r="Q38" i="1"/>
  <c r="R38" i="1" s="1"/>
  <c r="K39" i="1"/>
  <c r="M38" i="1"/>
  <c r="E38" i="1"/>
  <c r="G38" i="1" s="1"/>
  <c r="L36" i="1"/>
  <c r="N35" i="1"/>
  <c r="P35" i="1" s="1"/>
  <c r="H39" i="1"/>
  <c r="I39" i="1" s="1"/>
  <c r="C39" i="1" s="1"/>
  <c r="B40" i="1"/>
  <c r="D39" i="1"/>
  <c r="T40" i="1" l="1"/>
  <c r="V40" i="1" s="1"/>
  <c r="Z39" i="1"/>
  <c r="AA39" i="1" s="1"/>
  <c r="U39" i="1" s="1"/>
  <c r="W38" i="1"/>
  <c r="Y38" i="1" s="1"/>
  <c r="K40" i="1"/>
  <c r="M39" i="1"/>
  <c r="Q39" i="1"/>
  <c r="R39" i="1" s="1"/>
  <c r="L37" i="1"/>
  <c r="N36" i="1"/>
  <c r="P36" i="1" s="1"/>
  <c r="E39" i="1"/>
  <c r="G39" i="1" s="1"/>
  <c r="H40" i="1"/>
  <c r="I40" i="1" s="1"/>
  <c r="C40" i="1" s="1"/>
  <c r="D40" i="1"/>
  <c r="B41" i="1"/>
  <c r="W39" i="1" l="1"/>
  <c r="Y39" i="1" s="1"/>
  <c r="Z40" i="1"/>
  <c r="AA40" i="1" s="1"/>
  <c r="U40" i="1" s="1"/>
  <c r="T41" i="1"/>
  <c r="V41" i="1" s="1"/>
  <c r="Q40" i="1"/>
  <c r="R40" i="1" s="1"/>
  <c r="K41" i="1"/>
  <c r="M40" i="1"/>
  <c r="E40" i="1"/>
  <c r="G40" i="1" s="1"/>
  <c r="L38" i="1"/>
  <c r="N37" i="1"/>
  <c r="P37" i="1" s="1"/>
  <c r="H41" i="1"/>
  <c r="I41" i="1" s="1"/>
  <c r="C41" i="1" s="1"/>
  <c r="D41" i="1"/>
  <c r="B42" i="1"/>
  <c r="Z41" i="1" l="1"/>
  <c r="AA41" i="1" s="1"/>
  <c r="U41" i="1" s="1"/>
  <c r="T42" i="1"/>
  <c r="V42" i="1" s="1"/>
  <c r="W40" i="1"/>
  <c r="Y40" i="1" s="1"/>
  <c r="M41" i="1"/>
  <c r="K42" i="1"/>
  <c r="Q41" i="1"/>
  <c r="R41" i="1" s="1"/>
  <c r="H42" i="1"/>
  <c r="I42" i="1" s="1"/>
  <c r="C42" i="1" s="1"/>
  <c r="B43" i="1"/>
  <c r="D42" i="1"/>
  <c r="L39" i="1"/>
  <c r="N38" i="1"/>
  <c r="P38" i="1" s="1"/>
  <c r="E41" i="1"/>
  <c r="G41" i="1" s="1"/>
  <c r="T43" i="1" l="1"/>
  <c r="V43" i="1" s="1"/>
  <c r="Z42" i="1"/>
  <c r="AA42" i="1" s="1"/>
  <c r="U42" i="1" s="1"/>
  <c r="W41" i="1"/>
  <c r="Y41" i="1" s="1"/>
  <c r="M42" i="1"/>
  <c r="K43" i="1"/>
  <c r="Q42" i="1"/>
  <c r="R42" i="1" s="1"/>
  <c r="E42" i="1"/>
  <c r="G42" i="1" s="1"/>
  <c r="B44" i="1"/>
  <c r="H43" i="1"/>
  <c r="I43" i="1" s="1"/>
  <c r="C43" i="1" s="1"/>
  <c r="D43" i="1"/>
  <c r="L40" i="1"/>
  <c r="N39" i="1"/>
  <c r="P39" i="1" s="1"/>
  <c r="W42" i="1" l="1"/>
  <c r="Y42" i="1" s="1"/>
  <c r="T44" i="1"/>
  <c r="V44" i="1" s="1"/>
  <c r="Z43" i="1"/>
  <c r="AA43" i="1" s="1"/>
  <c r="U43" i="1" s="1"/>
  <c r="K44" i="1"/>
  <c r="Q43" i="1"/>
  <c r="R43" i="1" s="1"/>
  <c r="M43" i="1"/>
  <c r="H44" i="1"/>
  <c r="I44" i="1" s="1"/>
  <c r="C44" i="1" s="1"/>
  <c r="D44" i="1"/>
  <c r="B45" i="1"/>
  <c r="L41" i="1"/>
  <c r="N40" i="1"/>
  <c r="P40" i="1" s="1"/>
  <c r="E43" i="1"/>
  <c r="G43" i="1" s="1"/>
  <c r="W43" i="1" l="1"/>
  <c r="Y43" i="1" s="1"/>
  <c r="Z44" i="1"/>
  <c r="AA44" i="1" s="1"/>
  <c r="U44" i="1" s="1"/>
  <c r="T45" i="1"/>
  <c r="V45" i="1" s="1"/>
  <c r="M44" i="1"/>
  <c r="Q44" i="1"/>
  <c r="R44" i="1" s="1"/>
  <c r="K45" i="1"/>
  <c r="E44" i="1"/>
  <c r="G44" i="1" s="1"/>
  <c r="B46" i="1"/>
  <c r="D45" i="1"/>
  <c r="H45" i="1"/>
  <c r="I45" i="1" s="1"/>
  <c r="C45" i="1" s="1"/>
  <c r="L42" i="1"/>
  <c r="N41" i="1"/>
  <c r="P41" i="1" s="1"/>
  <c r="Z45" i="1" l="1"/>
  <c r="AA45" i="1" s="1"/>
  <c r="U45" i="1" s="1"/>
  <c r="W45" i="1" s="1"/>
  <c r="Y45" i="1" s="1"/>
  <c r="T46" i="1"/>
  <c r="V46" i="1" s="1"/>
  <c r="W44" i="1"/>
  <c r="Y44" i="1" s="1"/>
  <c r="M45" i="1"/>
  <c r="K46" i="1"/>
  <c r="Q45" i="1"/>
  <c r="R45" i="1" s="1"/>
  <c r="E45" i="1"/>
  <c r="G45" i="1" s="1"/>
  <c r="L43" i="1"/>
  <c r="N42" i="1"/>
  <c r="P42" i="1" s="1"/>
  <c r="H46" i="1"/>
  <c r="I46" i="1" s="1"/>
  <c r="C46" i="1" s="1"/>
  <c r="D46" i="1"/>
  <c r="B47" i="1"/>
  <c r="T47" i="1" l="1"/>
  <c r="V47" i="1" s="1"/>
  <c r="Z46" i="1"/>
  <c r="AA46" i="1" s="1"/>
  <c r="U46" i="1" s="1"/>
  <c r="K47" i="1"/>
  <c r="M46" i="1"/>
  <c r="Q46" i="1"/>
  <c r="R46" i="1" s="1"/>
  <c r="B48" i="1"/>
  <c r="D47" i="1"/>
  <c r="H47" i="1"/>
  <c r="I47" i="1" s="1"/>
  <c r="C47" i="1" s="1"/>
  <c r="L44" i="1"/>
  <c r="N43" i="1"/>
  <c r="P43" i="1" s="1"/>
  <c r="E46" i="1"/>
  <c r="G46" i="1" s="1"/>
  <c r="W46" i="1" l="1"/>
  <c r="Y46" i="1" s="1"/>
  <c r="T48" i="1"/>
  <c r="V48" i="1" s="1"/>
  <c r="Z47" i="1"/>
  <c r="AA47" i="1" s="1"/>
  <c r="U47" i="1" s="1"/>
  <c r="K48" i="1"/>
  <c r="M47" i="1"/>
  <c r="Q47" i="1"/>
  <c r="R47" i="1" s="1"/>
  <c r="E47" i="1"/>
  <c r="G47" i="1" s="1"/>
  <c r="H48" i="1"/>
  <c r="I48" i="1" s="1"/>
  <c r="C48" i="1" s="1"/>
  <c r="B49" i="1"/>
  <c r="D48" i="1"/>
  <c r="L45" i="1"/>
  <c r="N44" i="1"/>
  <c r="P44" i="1" s="1"/>
  <c r="W47" i="1" l="1"/>
  <c r="Y47" i="1" s="1"/>
  <c r="Z48" i="1"/>
  <c r="AA48" i="1" s="1"/>
  <c r="U48" i="1" s="1"/>
  <c r="T49" i="1"/>
  <c r="V49" i="1" s="1"/>
  <c r="K49" i="1"/>
  <c r="M48" i="1"/>
  <c r="Q48" i="1"/>
  <c r="R48" i="1" s="1"/>
  <c r="B50" i="1"/>
  <c r="D49" i="1"/>
  <c r="H49" i="1"/>
  <c r="I49" i="1" s="1"/>
  <c r="C49" i="1" s="1"/>
  <c r="L46" i="1"/>
  <c r="N45" i="1"/>
  <c r="P45" i="1" s="1"/>
  <c r="E48" i="1"/>
  <c r="G48" i="1" s="1"/>
  <c r="Z49" i="1" l="1"/>
  <c r="AA49" i="1" s="1"/>
  <c r="U49" i="1" s="1"/>
  <c r="T50" i="1"/>
  <c r="V50" i="1" s="1"/>
  <c r="W48" i="1"/>
  <c r="Y48" i="1" s="1"/>
  <c r="M49" i="1"/>
  <c r="Q49" i="1"/>
  <c r="R49" i="1" s="1"/>
  <c r="K50" i="1"/>
  <c r="E49" i="1"/>
  <c r="G49" i="1" s="1"/>
  <c r="L47" i="1"/>
  <c r="N46" i="1"/>
  <c r="P46" i="1" s="1"/>
  <c r="B51" i="1"/>
  <c r="D50" i="1"/>
  <c r="H50" i="1"/>
  <c r="I50" i="1" s="1"/>
  <c r="C50" i="1" s="1"/>
  <c r="T51" i="1" l="1"/>
  <c r="V51" i="1" s="1"/>
  <c r="Z50" i="1"/>
  <c r="AA50" i="1" s="1"/>
  <c r="U50" i="1" s="1"/>
  <c r="W49" i="1"/>
  <c r="Y49" i="1" s="1"/>
  <c r="M50" i="1"/>
  <c r="K51" i="1"/>
  <c r="Q50" i="1"/>
  <c r="R50" i="1" s="1"/>
  <c r="E50" i="1"/>
  <c r="G50" i="1" s="1"/>
  <c r="L48" i="1"/>
  <c r="N47" i="1"/>
  <c r="P47" i="1" s="1"/>
  <c r="H51" i="1"/>
  <c r="I51" i="1" s="1"/>
  <c r="C51" i="1" s="1"/>
  <c r="D51" i="1"/>
  <c r="B52" i="1"/>
  <c r="W50" i="1" l="1"/>
  <c r="Y50" i="1" s="1"/>
  <c r="T52" i="1"/>
  <c r="V52" i="1" s="1"/>
  <c r="Z51" i="1"/>
  <c r="AA51" i="1" s="1"/>
  <c r="U51" i="1" s="1"/>
  <c r="K52" i="1"/>
  <c r="M51" i="1"/>
  <c r="Q51" i="1"/>
  <c r="R51" i="1" s="1"/>
  <c r="B53" i="1"/>
  <c r="D52" i="1"/>
  <c r="H52" i="1"/>
  <c r="I52" i="1" s="1"/>
  <c r="C52" i="1" s="1"/>
  <c r="E51" i="1"/>
  <c r="G51" i="1" s="1"/>
  <c r="L49" i="1"/>
  <c r="N48" i="1"/>
  <c r="P48" i="1" s="1"/>
  <c r="W51" i="1" l="1"/>
  <c r="Y51" i="1" s="1"/>
  <c r="Z52" i="1"/>
  <c r="AA52" i="1" s="1"/>
  <c r="U52" i="1" s="1"/>
  <c r="T53" i="1"/>
  <c r="V53" i="1" s="1"/>
  <c r="Q52" i="1"/>
  <c r="R52" i="1" s="1"/>
  <c r="K53" i="1"/>
  <c r="M52" i="1"/>
  <c r="L50" i="1"/>
  <c r="N49" i="1"/>
  <c r="P49" i="1" s="1"/>
  <c r="E52" i="1"/>
  <c r="G52" i="1" s="1"/>
  <c r="B54" i="1"/>
  <c r="D53" i="1"/>
  <c r="H53" i="1"/>
  <c r="I53" i="1" s="1"/>
  <c r="C53" i="1" s="1"/>
  <c r="T54" i="1" l="1"/>
  <c r="V54" i="1" s="1"/>
  <c r="Z53" i="1"/>
  <c r="AA53" i="1" s="1"/>
  <c r="U53" i="1" s="1"/>
  <c r="W52" i="1"/>
  <c r="Y52" i="1" s="1"/>
  <c r="K54" i="1"/>
  <c r="Q53" i="1"/>
  <c r="R53" i="1" s="1"/>
  <c r="M53" i="1"/>
  <c r="B55" i="1"/>
  <c r="D54" i="1"/>
  <c r="H54" i="1"/>
  <c r="I54" i="1" s="1"/>
  <c r="C54" i="1" s="1"/>
  <c r="L51" i="1"/>
  <c r="N50" i="1"/>
  <c r="P50" i="1" s="1"/>
  <c r="E53" i="1"/>
  <c r="G53" i="1" s="1"/>
  <c r="W53" i="1" l="1"/>
  <c r="Y53" i="1" s="1"/>
  <c r="T55" i="1"/>
  <c r="V55" i="1" s="1"/>
  <c r="Z54" i="1"/>
  <c r="AA54" i="1" s="1"/>
  <c r="U54" i="1" s="1"/>
  <c r="Q54" i="1"/>
  <c r="R54" i="1" s="1"/>
  <c r="M54" i="1"/>
  <c r="K55" i="1"/>
  <c r="L52" i="1"/>
  <c r="N51" i="1"/>
  <c r="P51" i="1" s="1"/>
  <c r="E54" i="1"/>
  <c r="G54" i="1" s="1"/>
  <c r="B56" i="1"/>
  <c r="D55" i="1"/>
  <c r="H55" i="1"/>
  <c r="I55" i="1" s="1"/>
  <c r="C55" i="1" s="1"/>
  <c r="T56" i="1" l="1"/>
  <c r="V56" i="1" s="1"/>
  <c r="Z55" i="1"/>
  <c r="AA55" i="1" s="1"/>
  <c r="U55" i="1" s="1"/>
  <c r="W54" i="1"/>
  <c r="Y54" i="1" s="1"/>
  <c r="Q55" i="1"/>
  <c r="R55" i="1" s="1"/>
  <c r="K56" i="1"/>
  <c r="M55" i="1"/>
  <c r="E55" i="1"/>
  <c r="G55" i="1" s="1"/>
  <c r="L53" i="1"/>
  <c r="N52" i="1"/>
  <c r="P52" i="1" s="1"/>
  <c r="B57" i="1"/>
  <c r="D56" i="1"/>
  <c r="H56" i="1"/>
  <c r="I56" i="1" s="1"/>
  <c r="C56" i="1" s="1"/>
  <c r="W55" i="1" l="1"/>
  <c r="Y55" i="1" s="1"/>
  <c r="Z56" i="1"/>
  <c r="AA56" i="1" s="1"/>
  <c r="U56" i="1" s="1"/>
  <c r="T57" i="1"/>
  <c r="V57" i="1" s="1"/>
  <c r="Q56" i="1"/>
  <c r="R56" i="1" s="1"/>
  <c r="K57" i="1"/>
  <c r="M56" i="1"/>
  <c r="L54" i="1"/>
  <c r="N53" i="1"/>
  <c r="P53" i="1" s="1"/>
  <c r="E56" i="1"/>
  <c r="G56" i="1" s="1"/>
  <c r="B58" i="1"/>
  <c r="D57" i="1"/>
  <c r="H57" i="1"/>
  <c r="I57" i="1" s="1"/>
  <c r="C57" i="1" s="1"/>
  <c r="Z57" i="1" l="1"/>
  <c r="AA57" i="1" s="1"/>
  <c r="U57" i="1" s="1"/>
  <c r="T58" i="1"/>
  <c r="V58" i="1" s="1"/>
  <c r="W56" i="1"/>
  <c r="Y56" i="1" s="1"/>
  <c r="Q57" i="1"/>
  <c r="R57" i="1" s="1"/>
  <c r="K58" i="1"/>
  <c r="M57" i="1"/>
  <c r="L55" i="1"/>
  <c r="N54" i="1"/>
  <c r="P54" i="1" s="1"/>
  <c r="E57" i="1"/>
  <c r="G57" i="1" s="1"/>
  <c r="B59" i="1"/>
  <c r="D58" i="1"/>
  <c r="H58" i="1"/>
  <c r="I58" i="1" s="1"/>
  <c r="C58" i="1" s="1"/>
  <c r="W57" i="1" l="1"/>
  <c r="Y57" i="1" s="1"/>
  <c r="T59" i="1"/>
  <c r="V59" i="1" s="1"/>
  <c r="Z58" i="1"/>
  <c r="AA58" i="1" s="1"/>
  <c r="U58" i="1" s="1"/>
  <c r="Q58" i="1"/>
  <c r="R58" i="1" s="1"/>
  <c r="M58" i="1"/>
  <c r="K59" i="1"/>
  <c r="L56" i="1"/>
  <c r="N55" i="1"/>
  <c r="P55" i="1" s="1"/>
  <c r="E58" i="1"/>
  <c r="G58" i="1" s="1"/>
  <c r="B60" i="1"/>
  <c r="D59" i="1"/>
  <c r="H59" i="1"/>
  <c r="I59" i="1" s="1"/>
  <c r="C59" i="1" s="1"/>
  <c r="W58" i="1" l="1"/>
  <c r="Y58" i="1" s="1"/>
  <c r="T60" i="1"/>
  <c r="V60" i="1" s="1"/>
  <c r="Z59" i="1"/>
  <c r="AA59" i="1" s="1"/>
  <c r="U59" i="1" s="1"/>
  <c r="K60" i="1"/>
  <c r="M59" i="1"/>
  <c r="Q59" i="1"/>
  <c r="R59" i="1" s="1"/>
  <c r="E59" i="1"/>
  <c r="G59" i="1" s="1"/>
  <c r="B61" i="1"/>
  <c r="D60" i="1"/>
  <c r="H60" i="1"/>
  <c r="I60" i="1" s="1"/>
  <c r="C60" i="1" s="1"/>
  <c r="L57" i="1"/>
  <c r="N56" i="1"/>
  <c r="P56" i="1" s="1"/>
  <c r="W59" i="1" l="1"/>
  <c r="Y59" i="1" s="1"/>
  <c r="Z60" i="1"/>
  <c r="AA60" i="1" s="1"/>
  <c r="U60" i="1" s="1"/>
  <c r="T61" i="1"/>
  <c r="V61" i="1" s="1"/>
  <c r="Q60" i="1"/>
  <c r="R60" i="1" s="1"/>
  <c r="M60" i="1"/>
  <c r="K61" i="1"/>
  <c r="B62" i="1"/>
  <c r="D61" i="1"/>
  <c r="H61" i="1"/>
  <c r="I61" i="1" s="1"/>
  <c r="C61" i="1" s="1"/>
  <c r="L58" i="1"/>
  <c r="N57" i="1"/>
  <c r="P57" i="1" s="1"/>
  <c r="E60" i="1"/>
  <c r="G60" i="1" s="1"/>
  <c r="W60" i="1" l="1"/>
  <c r="Y60" i="1" s="1"/>
  <c r="Z61" i="1"/>
  <c r="T62" i="1"/>
  <c r="V62" i="1" s="1"/>
  <c r="Q61" i="1"/>
  <c r="R61" i="1" s="1"/>
  <c r="K62" i="1"/>
  <c r="M61" i="1"/>
  <c r="B63" i="1"/>
  <c r="D62" i="1"/>
  <c r="H62" i="1"/>
  <c r="I62" i="1" s="1"/>
  <c r="C62" i="1" s="1"/>
  <c r="E61" i="1"/>
  <c r="G61" i="1" s="1"/>
  <c r="L59" i="1"/>
  <c r="N58" i="1"/>
  <c r="P58" i="1" s="1"/>
  <c r="AA61" i="1" l="1"/>
  <c r="U61" i="1" s="1"/>
  <c r="W61" i="1" s="1"/>
  <c r="Y61" i="1" s="1"/>
  <c r="T63" i="1"/>
  <c r="V63" i="1" s="1"/>
  <c r="Z62" i="1"/>
  <c r="M62" i="1"/>
  <c r="K63" i="1"/>
  <c r="Q62" i="1"/>
  <c r="R62" i="1" s="1"/>
  <c r="E62" i="1"/>
  <c r="G62" i="1" s="1"/>
  <c r="B64" i="1"/>
  <c r="D63" i="1"/>
  <c r="H63" i="1"/>
  <c r="I63" i="1" s="1"/>
  <c r="C63" i="1" s="1"/>
  <c r="L60" i="1"/>
  <c r="N59" i="1"/>
  <c r="P59" i="1" s="1"/>
  <c r="AA62" i="1" l="1"/>
  <c r="U62" i="1" s="1"/>
  <c r="W62" i="1" s="1"/>
  <c r="Y62" i="1" s="1"/>
  <c r="T64" i="1"/>
  <c r="V64" i="1" s="1"/>
  <c r="Z63" i="1"/>
  <c r="Q63" i="1"/>
  <c r="R63" i="1" s="1"/>
  <c r="K64" i="1"/>
  <c r="M63" i="1"/>
  <c r="E63" i="1"/>
  <c r="G63" i="1" s="1"/>
  <c r="B65" i="1"/>
  <c r="D64" i="1"/>
  <c r="H64" i="1"/>
  <c r="I64" i="1" s="1"/>
  <c r="C64" i="1" s="1"/>
  <c r="L61" i="1"/>
  <c r="N60" i="1"/>
  <c r="P60" i="1" s="1"/>
  <c r="AA63" i="1" l="1"/>
  <c r="U63" i="1" s="1"/>
  <c r="W63" i="1" s="1"/>
  <c r="Y63" i="1" s="1"/>
  <c r="Z64" i="1"/>
  <c r="T65" i="1"/>
  <c r="V65" i="1" s="1"/>
  <c r="K65" i="1"/>
  <c r="Q64" i="1"/>
  <c r="R64" i="1" s="1"/>
  <c r="M64" i="1"/>
  <c r="E64" i="1"/>
  <c r="G64" i="1" s="1"/>
  <c r="L62" i="1"/>
  <c r="N61" i="1"/>
  <c r="P61" i="1" s="1"/>
  <c r="B66" i="1"/>
  <c r="D65" i="1"/>
  <c r="H65" i="1"/>
  <c r="I65" i="1" s="1"/>
  <c r="C65" i="1" s="1"/>
  <c r="AA64" i="1" l="1"/>
  <c r="U64" i="1" s="1"/>
  <c r="W64" i="1" s="1"/>
  <c r="Y64" i="1" s="1"/>
  <c r="Z65" i="1"/>
  <c r="T66" i="1"/>
  <c r="V66" i="1" s="1"/>
  <c r="M65" i="1"/>
  <c r="K66" i="1"/>
  <c r="Q65" i="1"/>
  <c r="R65" i="1" s="1"/>
  <c r="B67" i="1"/>
  <c r="D66" i="1"/>
  <c r="H66" i="1"/>
  <c r="I66" i="1" s="1"/>
  <c r="C66" i="1" s="1"/>
  <c r="L63" i="1"/>
  <c r="N62" i="1"/>
  <c r="P62" i="1" s="1"/>
  <c r="E65" i="1"/>
  <c r="G65" i="1" s="1"/>
  <c r="AA65" i="1" l="1"/>
  <c r="U65" i="1" s="1"/>
  <c r="W65" i="1" s="1"/>
  <c r="Y65" i="1" s="1"/>
  <c r="T67" i="1"/>
  <c r="V67" i="1" s="1"/>
  <c r="Z66" i="1"/>
  <c r="K67" i="1"/>
  <c r="M66" i="1"/>
  <c r="Q66" i="1"/>
  <c r="R66" i="1" s="1"/>
  <c r="E66" i="1"/>
  <c r="G66" i="1" s="1"/>
  <c r="B68" i="1"/>
  <c r="H67" i="1"/>
  <c r="I67" i="1" s="1"/>
  <c r="C67" i="1" s="1"/>
  <c r="D67" i="1"/>
  <c r="L64" i="1"/>
  <c r="N63" i="1"/>
  <c r="P63" i="1" s="1"/>
  <c r="AA66" i="1" l="1"/>
  <c r="U66" i="1" s="1"/>
  <c r="W66" i="1" s="1"/>
  <c r="Y66" i="1" s="1"/>
  <c r="T68" i="1"/>
  <c r="V68" i="1" s="1"/>
  <c r="Z67" i="1"/>
  <c r="Q67" i="1"/>
  <c r="R67" i="1" s="1"/>
  <c r="K68" i="1"/>
  <c r="M67" i="1"/>
  <c r="B69" i="1"/>
  <c r="D68" i="1"/>
  <c r="H68" i="1"/>
  <c r="I68" i="1" s="1"/>
  <c r="C68" i="1" s="1"/>
  <c r="L65" i="1"/>
  <c r="N64" i="1"/>
  <c r="P64" i="1" s="1"/>
  <c r="E67" i="1"/>
  <c r="G67" i="1" s="1"/>
  <c r="AA67" i="1" l="1"/>
  <c r="U67" i="1" s="1"/>
  <c r="W67" i="1" s="1"/>
  <c r="Y67" i="1" s="1"/>
  <c r="Z68" i="1"/>
  <c r="T69" i="1"/>
  <c r="V69" i="1" s="1"/>
  <c r="K69" i="1"/>
  <c r="M68" i="1"/>
  <c r="Q68" i="1"/>
  <c r="R68" i="1" s="1"/>
  <c r="L66" i="1"/>
  <c r="N65" i="1"/>
  <c r="P65" i="1" s="1"/>
  <c r="E68" i="1"/>
  <c r="G68" i="1" s="1"/>
  <c r="B70" i="1"/>
  <c r="D69" i="1"/>
  <c r="H69" i="1"/>
  <c r="I69" i="1" s="1"/>
  <c r="C69" i="1" s="1"/>
  <c r="AA68" i="1" l="1"/>
  <c r="U68" i="1" s="1"/>
  <c r="W68" i="1" s="1"/>
  <c r="Y68" i="1" s="1"/>
  <c r="Z69" i="1"/>
  <c r="T70" i="1"/>
  <c r="V70" i="1" s="1"/>
  <c r="K70" i="1"/>
  <c r="M69" i="1"/>
  <c r="Q69" i="1"/>
  <c r="R69" i="1" s="1"/>
  <c r="E69" i="1"/>
  <c r="G69" i="1" s="1"/>
  <c r="L67" i="1"/>
  <c r="N66" i="1"/>
  <c r="P66" i="1" s="1"/>
  <c r="B71" i="1"/>
  <c r="D70" i="1"/>
  <c r="H70" i="1"/>
  <c r="I70" i="1" s="1"/>
  <c r="C70" i="1" s="1"/>
  <c r="AA69" i="1" l="1"/>
  <c r="U69" i="1" s="1"/>
  <c r="W69" i="1" s="1"/>
  <c r="Y69" i="1" s="1"/>
  <c r="T71" i="1"/>
  <c r="V71" i="1" s="1"/>
  <c r="Z70" i="1"/>
  <c r="M70" i="1"/>
  <c r="K71" i="1"/>
  <c r="Q70" i="1"/>
  <c r="R70" i="1" s="1"/>
  <c r="L68" i="1"/>
  <c r="N67" i="1"/>
  <c r="P67" i="1" s="1"/>
  <c r="E70" i="1"/>
  <c r="G70" i="1" s="1"/>
  <c r="B72" i="1"/>
  <c r="D71" i="1"/>
  <c r="H71" i="1"/>
  <c r="I71" i="1" s="1"/>
  <c r="C71" i="1" s="1"/>
  <c r="AA70" i="1" l="1"/>
  <c r="U70" i="1" s="1"/>
  <c r="W70" i="1" s="1"/>
  <c r="Y70" i="1" s="1"/>
  <c r="T72" i="1"/>
  <c r="V72" i="1" s="1"/>
  <c r="Z71" i="1"/>
  <c r="Q71" i="1"/>
  <c r="R71" i="1" s="1"/>
  <c r="M71" i="1"/>
  <c r="K72" i="1"/>
  <c r="L69" i="1"/>
  <c r="N68" i="1"/>
  <c r="P68" i="1" s="1"/>
  <c r="E71" i="1"/>
  <c r="G71" i="1" s="1"/>
  <c r="B73" i="1"/>
  <c r="D72" i="1"/>
  <c r="H72" i="1"/>
  <c r="I72" i="1" s="1"/>
  <c r="C72" i="1" s="1"/>
  <c r="AA71" i="1" l="1"/>
  <c r="U71" i="1" s="1"/>
  <c r="W71" i="1" s="1"/>
  <c r="Y71" i="1" s="1"/>
  <c r="Z72" i="1"/>
  <c r="T73" i="1"/>
  <c r="V73" i="1" s="1"/>
  <c r="K73" i="1"/>
  <c r="M72" i="1"/>
  <c r="Q72" i="1"/>
  <c r="R72" i="1" s="1"/>
  <c r="B74" i="1"/>
  <c r="D73" i="1"/>
  <c r="H73" i="1"/>
  <c r="I73" i="1" s="1"/>
  <c r="C73" i="1" s="1"/>
  <c r="E72" i="1"/>
  <c r="G72" i="1" s="1"/>
  <c r="L70" i="1"/>
  <c r="N69" i="1"/>
  <c r="P69" i="1" s="1"/>
  <c r="AA72" i="1" l="1"/>
  <c r="U72" i="1" s="1"/>
  <c r="W72" i="1" s="1"/>
  <c r="Y72" i="1" s="1"/>
  <c r="Z73" i="1"/>
  <c r="T74" i="1"/>
  <c r="V74" i="1" s="1"/>
  <c r="M73" i="1"/>
  <c r="K74" i="1"/>
  <c r="Q73" i="1"/>
  <c r="R73" i="1" s="1"/>
  <c r="B75" i="1"/>
  <c r="D74" i="1"/>
  <c r="H74" i="1"/>
  <c r="I74" i="1" s="1"/>
  <c r="C74" i="1" s="1"/>
  <c r="E73" i="1"/>
  <c r="G73" i="1" s="1"/>
  <c r="L71" i="1"/>
  <c r="N70" i="1"/>
  <c r="P70" i="1" s="1"/>
  <c r="AA73" i="1" l="1"/>
  <c r="U73" i="1" s="1"/>
  <c r="W73" i="1" s="1"/>
  <c r="Y73" i="1" s="1"/>
  <c r="T75" i="1"/>
  <c r="V75" i="1" s="1"/>
  <c r="Z74" i="1"/>
  <c r="Q74" i="1"/>
  <c r="R74" i="1" s="1"/>
  <c r="K75" i="1"/>
  <c r="M74" i="1"/>
  <c r="B76" i="1"/>
  <c r="D75" i="1"/>
  <c r="H75" i="1"/>
  <c r="I75" i="1" s="1"/>
  <c r="C75" i="1" s="1"/>
  <c r="L72" i="1"/>
  <c r="N71" i="1"/>
  <c r="P71" i="1" s="1"/>
  <c r="E74" i="1"/>
  <c r="G74" i="1" s="1"/>
  <c r="AA74" i="1" l="1"/>
  <c r="U74" i="1" s="1"/>
  <c r="W74" i="1" s="1"/>
  <c r="Y74" i="1" s="1"/>
  <c r="T76" i="1"/>
  <c r="V76" i="1" s="1"/>
  <c r="Z75" i="1"/>
  <c r="Q75" i="1"/>
  <c r="R75" i="1" s="1"/>
  <c r="K76" i="1"/>
  <c r="M75" i="1"/>
  <c r="E75" i="1"/>
  <c r="G75" i="1" s="1"/>
  <c r="L73" i="1"/>
  <c r="N72" i="1"/>
  <c r="P72" i="1" s="1"/>
  <c r="B77" i="1"/>
  <c r="D76" i="1"/>
  <c r="H76" i="1"/>
  <c r="I76" i="1" s="1"/>
  <c r="C76" i="1" s="1"/>
  <c r="AA75" i="1" l="1"/>
  <c r="U75" i="1" s="1"/>
  <c r="W75" i="1" s="1"/>
  <c r="Y75" i="1" s="1"/>
  <c r="Z76" i="1"/>
  <c r="T77" i="1"/>
  <c r="V77" i="1" s="1"/>
  <c r="K77" i="1"/>
  <c r="M76" i="1"/>
  <c r="Q76" i="1"/>
  <c r="R76" i="1" s="1"/>
  <c r="L74" i="1"/>
  <c r="N73" i="1"/>
  <c r="P73" i="1" s="1"/>
  <c r="E76" i="1"/>
  <c r="G76" i="1" s="1"/>
  <c r="D77" i="1"/>
  <c r="H77" i="1"/>
  <c r="I77" i="1" s="1"/>
  <c r="C77" i="1" s="1"/>
  <c r="B78" i="1"/>
  <c r="AA76" i="1" l="1"/>
  <c r="U76" i="1" s="1"/>
  <c r="W76" i="1" s="1"/>
  <c r="Y76" i="1" s="1"/>
  <c r="Z77" i="1"/>
  <c r="T78" i="1"/>
  <c r="V78" i="1" s="1"/>
  <c r="K78" i="1"/>
  <c r="Q77" i="1"/>
  <c r="R77" i="1" s="1"/>
  <c r="M77" i="1"/>
  <c r="L75" i="1"/>
  <c r="N74" i="1"/>
  <c r="P74" i="1" s="1"/>
  <c r="B79" i="1"/>
  <c r="D78" i="1"/>
  <c r="H78" i="1"/>
  <c r="I78" i="1" s="1"/>
  <c r="C78" i="1" s="1"/>
  <c r="E77" i="1"/>
  <c r="G77" i="1" s="1"/>
  <c r="AA77" i="1" l="1"/>
  <c r="U77" i="1" s="1"/>
  <c r="W77" i="1" s="1"/>
  <c r="Y77" i="1" s="1"/>
  <c r="T79" i="1"/>
  <c r="V79" i="1" s="1"/>
  <c r="Z78" i="1"/>
  <c r="M78" i="1"/>
  <c r="Q78" i="1"/>
  <c r="R78" i="1" s="1"/>
  <c r="K79" i="1"/>
  <c r="H79" i="1"/>
  <c r="I79" i="1" s="1"/>
  <c r="C79" i="1" s="1"/>
  <c r="B80" i="1"/>
  <c r="D79" i="1"/>
  <c r="L76" i="1"/>
  <c r="N75" i="1"/>
  <c r="P75" i="1" s="1"/>
  <c r="E78" i="1"/>
  <c r="G78" i="1" s="1"/>
  <c r="AA78" i="1" l="1"/>
  <c r="U78" i="1" s="1"/>
  <c r="W78" i="1" s="1"/>
  <c r="Y78" i="1" s="1"/>
  <c r="T80" i="1"/>
  <c r="V80" i="1" s="1"/>
  <c r="Z79" i="1"/>
  <c r="K80" i="1"/>
  <c r="M79" i="1"/>
  <c r="Q79" i="1"/>
  <c r="R79" i="1" s="1"/>
  <c r="E79" i="1"/>
  <c r="G79" i="1" s="1"/>
  <c r="D80" i="1"/>
  <c r="H80" i="1"/>
  <c r="I80" i="1" s="1"/>
  <c r="C80" i="1" s="1"/>
  <c r="B81" i="1"/>
  <c r="L77" i="1"/>
  <c r="N76" i="1"/>
  <c r="P76" i="1" s="1"/>
  <c r="AA79" i="1" l="1"/>
  <c r="U79" i="1" s="1"/>
  <c r="W79" i="1" s="1"/>
  <c r="Y79" i="1" s="1"/>
  <c r="Z80" i="1"/>
  <c r="T81" i="1"/>
  <c r="V81" i="1" s="1"/>
  <c r="Q80" i="1"/>
  <c r="R80" i="1" s="1"/>
  <c r="K81" i="1"/>
  <c r="M80" i="1"/>
  <c r="E80" i="1"/>
  <c r="G80" i="1" s="1"/>
  <c r="L78" i="1"/>
  <c r="N77" i="1"/>
  <c r="P77" i="1" s="1"/>
  <c r="H81" i="1"/>
  <c r="I81" i="1" s="1"/>
  <c r="C81" i="1" s="1"/>
  <c r="B82" i="1"/>
  <c r="D81" i="1"/>
  <c r="AA80" i="1" l="1"/>
  <c r="U80" i="1" s="1"/>
  <c r="W80" i="1" s="1"/>
  <c r="Y80" i="1" s="1"/>
  <c r="Z81" i="1"/>
  <c r="T82" i="1"/>
  <c r="V82" i="1" s="1"/>
  <c r="Q81" i="1"/>
  <c r="R81" i="1" s="1"/>
  <c r="K82" i="1"/>
  <c r="M81" i="1"/>
  <c r="E81" i="1"/>
  <c r="G81" i="1" s="1"/>
  <c r="L79" i="1"/>
  <c r="N78" i="1"/>
  <c r="P78" i="1" s="1"/>
  <c r="H82" i="1"/>
  <c r="I82" i="1" s="1"/>
  <c r="C82" i="1" s="1"/>
  <c r="B83" i="1"/>
  <c r="D82" i="1"/>
  <c r="AA81" i="1" l="1"/>
  <c r="U81" i="1" s="1"/>
  <c r="W81" i="1" s="1"/>
  <c r="Y81" i="1" s="1"/>
  <c r="T83" i="1"/>
  <c r="V83" i="1" s="1"/>
  <c r="Z82" i="1"/>
  <c r="K83" i="1"/>
  <c r="M82" i="1"/>
  <c r="Q82" i="1"/>
  <c r="R82" i="1" s="1"/>
  <c r="L80" i="1"/>
  <c r="N79" i="1"/>
  <c r="P79" i="1" s="1"/>
  <c r="E82" i="1"/>
  <c r="G82" i="1" s="1"/>
  <c r="H83" i="1"/>
  <c r="I83" i="1" s="1"/>
  <c r="C83" i="1" s="1"/>
  <c r="B84" i="1"/>
  <c r="D83" i="1"/>
  <c r="AA82" i="1" l="1"/>
  <c r="U82" i="1" s="1"/>
  <c r="W82" i="1" s="1"/>
  <c r="Y82" i="1" s="1"/>
  <c r="T84" i="1"/>
  <c r="V84" i="1" s="1"/>
  <c r="Z83" i="1"/>
  <c r="Q83" i="1"/>
  <c r="R83" i="1" s="1"/>
  <c r="K84" i="1"/>
  <c r="M83" i="1"/>
  <c r="E83" i="1"/>
  <c r="G83" i="1" s="1"/>
  <c r="L81" i="1"/>
  <c r="N80" i="1"/>
  <c r="P80" i="1" s="1"/>
  <c r="B85" i="1"/>
  <c r="H84" i="1"/>
  <c r="I84" i="1" s="1"/>
  <c r="C84" i="1" s="1"/>
  <c r="D84" i="1"/>
  <c r="AA83" i="1" l="1"/>
  <c r="U83" i="1" s="1"/>
  <c r="W83" i="1" s="1"/>
  <c r="Y83" i="1" s="1"/>
  <c r="Z84" i="1"/>
  <c r="T85" i="1"/>
  <c r="V85" i="1" s="1"/>
  <c r="K85" i="1"/>
  <c r="M84" i="1"/>
  <c r="Q84" i="1"/>
  <c r="R84" i="1" s="1"/>
  <c r="E84" i="1"/>
  <c r="G84" i="1" s="1"/>
  <c r="L82" i="1"/>
  <c r="N81" i="1"/>
  <c r="P81" i="1" s="1"/>
  <c r="H85" i="1"/>
  <c r="I85" i="1" s="1"/>
  <c r="C85" i="1" s="1"/>
  <c r="D85" i="1"/>
  <c r="B86" i="1"/>
  <c r="AA84" i="1" l="1"/>
  <c r="U84" i="1" s="1"/>
  <c r="W84" i="1" s="1"/>
  <c r="Y84" i="1" s="1"/>
  <c r="Z85" i="1"/>
  <c r="T86" i="1"/>
  <c r="V86" i="1" s="1"/>
  <c r="K86" i="1"/>
  <c r="M85" i="1"/>
  <c r="Q85" i="1"/>
  <c r="R85" i="1" s="1"/>
  <c r="B87" i="1"/>
  <c r="D86" i="1"/>
  <c r="H86" i="1"/>
  <c r="I86" i="1" s="1"/>
  <c r="C86" i="1" s="1"/>
  <c r="E85" i="1"/>
  <c r="G85" i="1" s="1"/>
  <c r="L83" i="1"/>
  <c r="N82" i="1"/>
  <c r="P82" i="1" s="1"/>
  <c r="AA85" i="1" l="1"/>
  <c r="U85" i="1" s="1"/>
  <c r="W85" i="1" s="1"/>
  <c r="Y85" i="1" s="1"/>
  <c r="T87" i="1"/>
  <c r="V87" i="1" s="1"/>
  <c r="Z86" i="1"/>
  <c r="Q86" i="1"/>
  <c r="R86" i="1" s="1"/>
  <c r="M86" i="1"/>
  <c r="K87" i="1"/>
  <c r="E86" i="1"/>
  <c r="G86" i="1" s="1"/>
  <c r="L84" i="1"/>
  <c r="N83" i="1"/>
  <c r="P83" i="1" s="1"/>
  <c r="H87" i="1"/>
  <c r="I87" i="1" s="1"/>
  <c r="C87" i="1" s="1"/>
  <c r="B88" i="1"/>
  <c r="D87" i="1"/>
  <c r="AA86" i="1" l="1"/>
  <c r="U86" i="1" s="1"/>
  <c r="W86" i="1" s="1"/>
  <c r="Y86" i="1" s="1"/>
  <c r="T88" i="1"/>
  <c r="V88" i="1" s="1"/>
  <c r="Z87" i="1"/>
  <c r="K88" i="1"/>
  <c r="Q87" i="1"/>
  <c r="R87" i="1" s="1"/>
  <c r="M87" i="1"/>
  <c r="E87" i="1"/>
  <c r="G87" i="1" s="1"/>
  <c r="L85" i="1"/>
  <c r="N84" i="1"/>
  <c r="P84" i="1" s="1"/>
  <c r="B89" i="1"/>
  <c r="D88" i="1"/>
  <c r="H88" i="1"/>
  <c r="I88" i="1" s="1"/>
  <c r="C88" i="1" s="1"/>
  <c r="AA87" i="1" l="1"/>
  <c r="U87" i="1" s="1"/>
  <c r="W87" i="1" s="1"/>
  <c r="Y87" i="1" s="1"/>
  <c r="Z88" i="1"/>
  <c r="T89" i="1"/>
  <c r="V89" i="1" s="1"/>
  <c r="M88" i="1"/>
  <c r="K89" i="1"/>
  <c r="Q88" i="1"/>
  <c r="R88" i="1" s="1"/>
  <c r="L86" i="1"/>
  <c r="N85" i="1"/>
  <c r="P85" i="1" s="1"/>
  <c r="E88" i="1"/>
  <c r="G88" i="1" s="1"/>
  <c r="H89" i="1"/>
  <c r="I89" i="1" s="1"/>
  <c r="C89" i="1" s="1"/>
  <c r="D89" i="1"/>
  <c r="B90" i="1"/>
  <c r="AA88" i="1" l="1"/>
  <c r="U88" i="1" s="1"/>
  <c r="W88" i="1" s="1"/>
  <c r="Y88" i="1" s="1"/>
  <c r="Z89" i="1"/>
  <c r="T90" i="1"/>
  <c r="V90" i="1" s="1"/>
  <c r="K90" i="1"/>
  <c r="M89" i="1"/>
  <c r="Q89" i="1"/>
  <c r="R89" i="1" s="1"/>
  <c r="B91" i="1"/>
  <c r="D90" i="1"/>
  <c r="H90" i="1"/>
  <c r="I90" i="1" s="1"/>
  <c r="C90" i="1" s="1"/>
  <c r="E89" i="1"/>
  <c r="G89" i="1" s="1"/>
  <c r="L87" i="1"/>
  <c r="N86" i="1"/>
  <c r="P86" i="1" s="1"/>
  <c r="AA89" i="1" l="1"/>
  <c r="U89" i="1" s="1"/>
  <c r="W89" i="1" s="1"/>
  <c r="Y89" i="1" s="1"/>
  <c r="T91" i="1"/>
  <c r="V91" i="1" s="1"/>
  <c r="Z90" i="1"/>
  <c r="Q90" i="1"/>
  <c r="R90" i="1" s="1"/>
  <c r="M90" i="1"/>
  <c r="K91" i="1"/>
  <c r="L88" i="1"/>
  <c r="N87" i="1"/>
  <c r="P87" i="1" s="1"/>
  <c r="E90" i="1"/>
  <c r="G90" i="1" s="1"/>
  <c r="H91" i="1"/>
  <c r="I91" i="1" s="1"/>
  <c r="C91" i="1" s="1"/>
  <c r="B92" i="1"/>
  <c r="D91" i="1"/>
  <c r="AA90" i="1" l="1"/>
  <c r="U90" i="1" s="1"/>
  <c r="W90" i="1" s="1"/>
  <c r="Y90" i="1" s="1"/>
  <c r="T92" i="1"/>
  <c r="V92" i="1" s="1"/>
  <c r="Z91" i="1"/>
  <c r="Q91" i="1"/>
  <c r="R91" i="1" s="1"/>
  <c r="K92" i="1"/>
  <c r="M91" i="1"/>
  <c r="L89" i="1"/>
  <c r="N88" i="1"/>
  <c r="P88" i="1" s="1"/>
  <c r="E91" i="1"/>
  <c r="G91" i="1" s="1"/>
  <c r="B93" i="1"/>
  <c r="D92" i="1"/>
  <c r="H92" i="1"/>
  <c r="I92" i="1" s="1"/>
  <c r="C92" i="1" s="1"/>
  <c r="AA91" i="1" l="1"/>
  <c r="U91" i="1" s="1"/>
  <c r="W91" i="1" s="1"/>
  <c r="Y91" i="1" s="1"/>
  <c r="Z92" i="1"/>
  <c r="T93" i="1"/>
  <c r="V93" i="1" s="1"/>
  <c r="K93" i="1"/>
  <c r="M92" i="1"/>
  <c r="Q92" i="1"/>
  <c r="R92" i="1" s="1"/>
  <c r="L90" i="1"/>
  <c r="N89" i="1"/>
  <c r="P89" i="1" s="1"/>
  <c r="E92" i="1"/>
  <c r="G92" i="1" s="1"/>
  <c r="H93" i="1"/>
  <c r="I93" i="1" s="1"/>
  <c r="C93" i="1" s="1"/>
  <c r="D93" i="1"/>
  <c r="B94" i="1"/>
  <c r="AA92" i="1" l="1"/>
  <c r="U92" i="1" s="1"/>
  <c r="W92" i="1" s="1"/>
  <c r="Y92" i="1" s="1"/>
  <c r="Z93" i="1"/>
  <c r="T94" i="1"/>
  <c r="V94" i="1" s="1"/>
  <c r="K94" i="1"/>
  <c r="M93" i="1"/>
  <c r="Q93" i="1"/>
  <c r="R93" i="1" s="1"/>
  <c r="E93" i="1"/>
  <c r="G93" i="1" s="1"/>
  <c r="B95" i="1"/>
  <c r="D94" i="1"/>
  <c r="H94" i="1"/>
  <c r="I94" i="1" s="1"/>
  <c r="C94" i="1" s="1"/>
  <c r="L91" i="1"/>
  <c r="N90" i="1"/>
  <c r="P90" i="1" s="1"/>
  <c r="AA93" i="1" l="1"/>
  <c r="U93" i="1" s="1"/>
  <c r="W93" i="1" s="1"/>
  <c r="Y93" i="1" s="1"/>
  <c r="T95" i="1"/>
  <c r="V95" i="1" s="1"/>
  <c r="Z94" i="1"/>
  <c r="Q94" i="1"/>
  <c r="R94" i="1" s="1"/>
  <c r="M94" i="1"/>
  <c r="K95" i="1"/>
  <c r="E94" i="1"/>
  <c r="G94" i="1" s="1"/>
  <c r="H95" i="1"/>
  <c r="I95" i="1" s="1"/>
  <c r="C95" i="1" s="1"/>
  <c r="B96" i="1"/>
  <c r="D95" i="1"/>
  <c r="L92" i="1"/>
  <c r="N91" i="1"/>
  <c r="P91" i="1" s="1"/>
  <c r="AA94" i="1" l="1"/>
  <c r="U94" i="1" s="1"/>
  <c r="W94" i="1" s="1"/>
  <c r="Y94" i="1" s="1"/>
  <c r="T96" i="1"/>
  <c r="V96" i="1" s="1"/>
  <c r="Z95" i="1"/>
  <c r="K96" i="1"/>
  <c r="M95" i="1"/>
  <c r="Q95" i="1"/>
  <c r="R95" i="1" s="1"/>
  <c r="E95" i="1"/>
  <c r="G95" i="1" s="1"/>
  <c r="B97" i="1"/>
  <c r="D96" i="1"/>
  <c r="H96" i="1"/>
  <c r="I96" i="1" s="1"/>
  <c r="C96" i="1" s="1"/>
  <c r="L93" i="1"/>
  <c r="N92" i="1"/>
  <c r="P92" i="1" s="1"/>
  <c r="AA95" i="1" l="1"/>
  <c r="U95" i="1" s="1"/>
  <c r="W95" i="1" s="1"/>
  <c r="Y95" i="1" s="1"/>
  <c r="Z96" i="1"/>
  <c r="T97" i="1"/>
  <c r="V97" i="1" s="1"/>
  <c r="M96" i="1"/>
  <c r="Q96" i="1"/>
  <c r="R96" i="1" s="1"/>
  <c r="K97" i="1"/>
  <c r="E96" i="1"/>
  <c r="G96" i="1" s="1"/>
  <c r="L94" i="1"/>
  <c r="N93" i="1"/>
  <c r="P93" i="1" s="1"/>
  <c r="H97" i="1"/>
  <c r="I97" i="1" s="1"/>
  <c r="C97" i="1" s="1"/>
  <c r="D97" i="1"/>
  <c r="B98" i="1"/>
  <c r="AA96" i="1" l="1"/>
  <c r="U96" i="1" s="1"/>
  <c r="W96" i="1" s="1"/>
  <c r="Y96" i="1" s="1"/>
  <c r="Z97" i="1"/>
  <c r="T98" i="1"/>
  <c r="V98" i="1" s="1"/>
  <c r="K98" i="1"/>
  <c r="Q97" i="1"/>
  <c r="R97" i="1" s="1"/>
  <c r="M97" i="1"/>
  <c r="B99" i="1"/>
  <c r="D98" i="1"/>
  <c r="H98" i="1"/>
  <c r="I98" i="1" s="1"/>
  <c r="C98" i="1" s="1"/>
  <c r="L95" i="1"/>
  <c r="N94" i="1"/>
  <c r="P94" i="1" s="1"/>
  <c r="E97" i="1"/>
  <c r="G97" i="1" s="1"/>
  <c r="AA97" i="1" l="1"/>
  <c r="U97" i="1" s="1"/>
  <c r="W97" i="1" s="1"/>
  <c r="Y97" i="1" s="1"/>
  <c r="T99" i="1"/>
  <c r="V99" i="1" s="1"/>
  <c r="Z98" i="1"/>
  <c r="K99" i="1"/>
  <c r="Q98" i="1"/>
  <c r="R98" i="1" s="1"/>
  <c r="M98" i="1"/>
  <c r="L96" i="1"/>
  <c r="N95" i="1"/>
  <c r="P95" i="1" s="1"/>
  <c r="E98" i="1"/>
  <c r="G98" i="1" s="1"/>
  <c r="H99" i="1"/>
  <c r="I99" i="1" s="1"/>
  <c r="C99" i="1" s="1"/>
  <c r="B100" i="1"/>
  <c r="D99" i="1"/>
  <c r="AA98" i="1" l="1"/>
  <c r="U98" i="1" s="1"/>
  <c r="W98" i="1" s="1"/>
  <c r="Y98" i="1" s="1"/>
  <c r="T100" i="1"/>
  <c r="V100" i="1" s="1"/>
  <c r="Z99" i="1"/>
  <c r="M99" i="1"/>
  <c r="Q99" i="1"/>
  <c r="R99" i="1" s="1"/>
  <c r="K100" i="1"/>
  <c r="L97" i="1"/>
  <c r="N96" i="1"/>
  <c r="P96" i="1" s="1"/>
  <c r="B101" i="1"/>
  <c r="D100" i="1"/>
  <c r="H100" i="1"/>
  <c r="I100" i="1" s="1"/>
  <c r="C100" i="1" s="1"/>
  <c r="E99" i="1"/>
  <c r="G99" i="1" s="1"/>
  <c r="AA99" i="1" l="1"/>
  <c r="U99" i="1" s="1"/>
  <c r="W99" i="1" s="1"/>
  <c r="Y99" i="1" s="1"/>
  <c r="Z100" i="1"/>
  <c r="T101" i="1"/>
  <c r="V101" i="1" s="1"/>
  <c r="Q100" i="1"/>
  <c r="R100" i="1" s="1"/>
  <c r="M100" i="1"/>
  <c r="K101" i="1"/>
  <c r="L98" i="1"/>
  <c r="N97" i="1"/>
  <c r="P97" i="1" s="1"/>
  <c r="E100" i="1"/>
  <c r="G100" i="1" s="1"/>
  <c r="H101" i="1"/>
  <c r="I101" i="1" s="1"/>
  <c r="C101" i="1" s="1"/>
  <c r="D101" i="1"/>
  <c r="AA100" i="1" l="1"/>
  <c r="U100" i="1" s="1"/>
  <c r="W100" i="1" s="1"/>
  <c r="Y100" i="1" s="1"/>
  <c r="Z101" i="1"/>
  <c r="Q101" i="1"/>
  <c r="R101" i="1" s="1"/>
  <c r="M101" i="1"/>
  <c r="E101" i="1"/>
  <c r="G101" i="1" s="1"/>
  <c r="L99" i="1"/>
  <c r="N98" i="1"/>
  <c r="P98" i="1" s="1"/>
  <c r="AA101" i="1" l="1"/>
  <c r="U101" i="1" s="1"/>
  <c r="W101" i="1" s="1"/>
  <c r="Y101" i="1" s="1"/>
  <c r="L100" i="1"/>
  <c r="N99" i="1"/>
  <c r="P99" i="1" s="1"/>
  <c r="L101" i="1" l="1"/>
  <c r="N101" i="1" s="1"/>
  <c r="P101" i="1" s="1"/>
  <c r="N100" i="1"/>
  <c r="P100" i="1" s="1"/>
</calcChain>
</file>

<file path=xl/sharedStrings.xml><?xml version="1.0" encoding="utf-8"?>
<sst xmlns="http://schemas.openxmlformats.org/spreadsheetml/2006/main" count="200" uniqueCount="89">
  <si>
    <t>custo variável</t>
  </si>
  <si>
    <t>preço</t>
  </si>
  <si>
    <t>quantid</t>
  </si>
  <si>
    <t>mc unit</t>
  </si>
  <si>
    <t>mc tot</t>
  </si>
  <si>
    <t>cdf</t>
  </si>
  <si>
    <t>ebit</t>
  </si>
  <si>
    <t>var prç</t>
  </si>
  <si>
    <t>var quant</t>
  </si>
  <si>
    <t>Elast demand</t>
  </si>
  <si>
    <t>prç ótimo</t>
  </si>
  <si>
    <t>A</t>
  </si>
  <si>
    <t>B</t>
  </si>
  <si>
    <t>C</t>
  </si>
  <si>
    <t>Volume de vendas</t>
  </si>
  <si>
    <t>Preço de venda</t>
  </si>
  <si>
    <t>CDV</t>
  </si>
  <si>
    <t>cdf/ANO</t>
  </si>
  <si>
    <t>ir/cssll</t>
  </si>
  <si>
    <t>cdf/mês</t>
  </si>
  <si>
    <t>PEC (rolam/mês)</t>
  </si>
  <si>
    <t>Capital de giro</t>
  </si>
  <si>
    <t>capital fixo</t>
  </si>
  <si>
    <t>capital total</t>
  </si>
  <si>
    <t>Custo do capital (%aa)</t>
  </si>
  <si>
    <t>Custo do capital ($/mês)</t>
  </si>
  <si>
    <t>Custo do capital (rol/mês)</t>
  </si>
  <si>
    <t>PEE (rolam/mês)</t>
  </si>
  <si>
    <t>Capacidade (rol/mês)</t>
  </si>
  <si>
    <t>Volume de vendas (rol/mês)</t>
  </si>
  <si>
    <t>MC BRT POR ROLAMENTO</t>
  </si>
  <si>
    <t>MC LÍQ  POR ROLAMENTO</t>
  </si>
  <si>
    <t>NOPAT (rolam/mês)</t>
  </si>
  <si>
    <t>EVA (rolam/mês)</t>
  </si>
  <si>
    <t>Receita de venda ($/mês)</t>
  </si>
  <si>
    <t>NOPAT ($/mês)</t>
  </si>
  <si>
    <t>EVA ($/mês)</t>
  </si>
  <si>
    <t>Margem operacional</t>
  </si>
  <si>
    <t>Giro do investimento</t>
  </si>
  <si>
    <t>ROI</t>
  </si>
  <si>
    <t>Custo do capital (%am)</t>
  </si>
  <si>
    <t>Item A</t>
  </si>
  <si>
    <t>Item B</t>
  </si>
  <si>
    <t>FUT</t>
  </si>
  <si>
    <t>BASQ</t>
  </si>
  <si>
    <t>(-) Impostos sobre venda</t>
  </si>
  <si>
    <t>Preço de venda bruto</t>
  </si>
  <si>
    <t>(=) Preço líquido</t>
  </si>
  <si>
    <t>(-) Comissões</t>
  </si>
  <si>
    <t>(-) Materia prima</t>
  </si>
  <si>
    <t>(-) MOD</t>
  </si>
  <si>
    <t>(=) MC UNITÁRIA</t>
  </si>
  <si>
    <t>Preço da materia prima (R$/kg)</t>
  </si>
  <si>
    <t>Custo da mão de obra direta (R$/h)</t>
  </si>
  <si>
    <t>(=) MC POR KG DE MP</t>
  </si>
  <si>
    <t>Kg de MP por unidade</t>
  </si>
  <si>
    <t>H de MOD por unidade</t>
  </si>
  <si>
    <t>(=) MC POR H DE MOD</t>
  </si>
  <si>
    <t>Demanda mensal (bolas)</t>
  </si>
  <si>
    <t>Demanda mensal (kg de látex)</t>
  </si>
  <si>
    <t>Demanda mensal (h de MOD)</t>
  </si>
  <si>
    <t>PRODUÇÃO ÓTIMA EM ABRIL</t>
  </si>
  <si>
    <t>MC TOTAL</t>
  </si>
  <si>
    <t>Quantidade (bolas) no mês</t>
  </si>
  <si>
    <t>Kg de látex no mês</t>
  </si>
  <si>
    <t>(-) CDF do mês</t>
  </si>
  <si>
    <t>(=) EBIT</t>
  </si>
  <si>
    <t>(-) IR/CSSLL</t>
  </si>
  <si>
    <t>(=) NOPAT</t>
  </si>
  <si>
    <t>PRODUÇÃO ÓTIMA EM MAIO</t>
  </si>
  <si>
    <t>H de MOD no mês</t>
  </si>
  <si>
    <t xml:space="preserve">PONTOS 3 </t>
  </si>
  <si>
    <t>PONTO 4</t>
  </si>
  <si>
    <t>PONTOS 3</t>
  </si>
  <si>
    <t>Preço Máximo</t>
  </si>
  <si>
    <t>RESPOSTAS - b1</t>
  </si>
  <si>
    <t>Efeito NOPAT Divisão Rolam</t>
  </si>
  <si>
    <t>Efeito EVA Divisão Rolam</t>
  </si>
  <si>
    <t>Efeito NOPAT Gargamel</t>
  </si>
  <si>
    <t>Efeito EVA Gargamel</t>
  </si>
  <si>
    <t>RESPOSTAS - b2</t>
  </si>
  <si>
    <t>Custos variáveis/rolamento</t>
  </si>
  <si>
    <t>Custo do capital adicional ($/rolam)</t>
  </si>
  <si>
    <t>Preço mínimo</t>
  </si>
  <si>
    <t>Efeito no nopat Div Rolam ($/mês)</t>
  </si>
  <si>
    <t>Efeito no EVA® Div Rolam ($/mês)</t>
  </si>
  <si>
    <t>Efeito no EVA® Gargamel ($/mês)</t>
  </si>
  <si>
    <t>Efeito no nopat Div Susp ($/mês)</t>
  </si>
  <si>
    <t>Efeito no EVA® Div Susp ($/mês)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</si>
</sst>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"/>
    <numFmt numFmtId="165" formatCode="0.0%"/>
    <numFmt numFmtId="166" formatCode="#,##0.000"/>
    <numFmt numFmtId="167" formatCode="0.0000%"/>
    <numFmt numFmtId="168" formatCode="#,##0.0000"/>
    <numFmt numFmtId="169" formatCode="#,##0.00000"/>
    <numFmt numFmtId="170" formatCode="#,##0.0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164" fontId="0" fillId="2" borderId="0" xfId="0" applyNumberFormat="1" applyFill="1" applyAlignment="1">
      <alignment horizontal="center" vertical="center" wrapText="1"/>
    </xf>
    <xf numFmtId="164" fontId="0" fillId="3" borderId="0" xfId="0" applyNumberFormat="1" applyFill="1" applyAlignment="1">
      <alignment horizontal="center" vertical="center" wrapText="1"/>
    </xf>
    <xf numFmtId="164" fontId="0" fillId="4" borderId="0" xfId="0" applyNumberFormat="1" applyFill="1" applyAlignment="1">
      <alignment horizontal="center" vertical="center" wrapText="1"/>
    </xf>
    <xf numFmtId="164" fontId="2" fillId="4" borderId="0" xfId="0" applyNumberFormat="1" applyFont="1" applyFill="1" applyAlignment="1">
      <alignment horizontal="center" vertical="center" wrapText="1"/>
    </xf>
    <xf numFmtId="165" fontId="0" fillId="3" borderId="0" xfId="1" applyNumberFormat="1" applyFont="1" applyFill="1" applyAlignment="1">
      <alignment horizontal="center" vertical="center" wrapText="1"/>
    </xf>
    <xf numFmtId="166" fontId="2" fillId="4" borderId="0" xfId="0" applyNumberFormat="1" applyFont="1" applyFill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164" fontId="0" fillId="3" borderId="2" xfId="0" applyNumberFormat="1" applyFill="1" applyBorder="1" applyAlignment="1">
      <alignment horizontal="center" vertical="center" wrapText="1"/>
    </xf>
    <xf numFmtId="164" fontId="0" fillId="3" borderId="3" xfId="0" applyNumberFormat="1" applyFill="1" applyBorder="1" applyAlignment="1">
      <alignment horizontal="center" vertical="center" wrapText="1"/>
    </xf>
    <xf numFmtId="164" fontId="0" fillId="3" borderId="4" xfId="0" applyNumberFormat="1" applyFill="1" applyBorder="1" applyAlignment="1">
      <alignment horizontal="center" vertical="center" wrapText="1"/>
    </xf>
    <xf numFmtId="164" fontId="0" fillId="3" borderId="5" xfId="0" applyNumberFormat="1" applyFill="1" applyBorder="1" applyAlignment="1">
      <alignment horizontal="center" vertical="center" wrapText="1"/>
    </xf>
    <xf numFmtId="165" fontId="0" fillId="3" borderId="5" xfId="1" applyNumberFormat="1" applyFont="1" applyFill="1" applyBorder="1" applyAlignment="1">
      <alignment horizontal="center" vertical="center" wrapText="1"/>
    </xf>
    <xf numFmtId="165" fontId="0" fillId="3" borderId="6" xfId="1" applyNumberFormat="1" applyFont="1" applyFill="1" applyBorder="1" applyAlignment="1">
      <alignment horizontal="center" vertical="center" wrapText="1"/>
    </xf>
    <xf numFmtId="4" fontId="0" fillId="4" borderId="0" xfId="0" applyNumberFormat="1" applyFill="1" applyAlignment="1">
      <alignment horizontal="center" vertical="center" wrapText="1"/>
    </xf>
    <xf numFmtId="166" fontId="0" fillId="4" borderId="0" xfId="0" applyNumberFormat="1" applyFill="1" applyAlignment="1">
      <alignment horizontal="center" vertical="center" wrapText="1"/>
    </xf>
    <xf numFmtId="164" fontId="2" fillId="3" borderId="7" xfId="0" applyNumberFormat="1" applyFont="1" applyFill="1" applyBorder="1" applyAlignment="1">
      <alignment horizontal="center" vertical="center" wrapText="1"/>
    </xf>
    <xf numFmtId="164" fontId="2" fillId="3" borderId="8" xfId="0" applyNumberFormat="1" applyFont="1" applyFill="1" applyBorder="1" applyAlignment="1">
      <alignment horizontal="center" vertical="center" wrapText="1"/>
    </xf>
    <xf numFmtId="165" fontId="2" fillId="3" borderId="8" xfId="1" applyNumberFormat="1" applyFont="1" applyFill="1" applyBorder="1" applyAlignment="1">
      <alignment horizontal="center" vertical="center" wrapText="1"/>
    </xf>
    <xf numFmtId="165" fontId="2" fillId="3" borderId="9" xfId="1" applyNumberFormat="1" applyFont="1" applyFill="1" applyBorder="1" applyAlignment="1">
      <alignment horizontal="center" vertical="center" wrapText="1"/>
    </xf>
    <xf numFmtId="164" fontId="0" fillId="3" borderId="0" xfId="0" applyNumberFormat="1" applyFill="1" applyBorder="1" applyAlignment="1">
      <alignment horizontal="center" vertical="center" wrapText="1"/>
    </xf>
    <xf numFmtId="166" fontId="0" fillId="5" borderId="0" xfId="0" applyNumberFormat="1" applyFill="1" applyAlignment="1">
      <alignment horizontal="center" vertical="center" wrapText="1"/>
    </xf>
    <xf numFmtId="164" fontId="0" fillId="4" borderId="0" xfId="0" applyNumberFormat="1" applyFill="1" applyAlignment="1">
      <alignment horizontal="left" vertical="center" wrapText="1"/>
    </xf>
    <xf numFmtId="164" fontId="2" fillId="4" borderId="0" xfId="0" applyNumberFormat="1" applyFont="1" applyFill="1" applyAlignment="1">
      <alignment horizontal="left" vertical="center" wrapText="1"/>
    </xf>
    <xf numFmtId="9" fontId="0" fillId="4" borderId="0" xfId="1" applyFont="1" applyFill="1" applyAlignment="1">
      <alignment horizontal="center" vertical="center" wrapText="1"/>
    </xf>
    <xf numFmtId="165" fontId="0" fillId="4" borderId="0" xfId="1" applyNumberFormat="1" applyFont="1" applyFill="1" applyAlignment="1">
      <alignment horizontal="center" vertical="center" wrapText="1"/>
    </xf>
    <xf numFmtId="167" fontId="0" fillId="4" borderId="0" xfId="1" applyNumberFormat="1" applyFont="1" applyFill="1" applyAlignment="1">
      <alignment horizontal="center" vertical="center" wrapText="1"/>
    </xf>
    <xf numFmtId="3" fontId="0" fillId="4" borderId="0" xfId="0" applyNumberFormat="1" applyFill="1" applyAlignment="1">
      <alignment horizontal="center" vertical="center" wrapText="1"/>
    </xf>
    <xf numFmtId="3" fontId="2" fillId="4" borderId="0" xfId="0" applyNumberFormat="1" applyFont="1" applyFill="1" applyAlignment="1">
      <alignment horizontal="center" vertical="center" wrapText="1"/>
    </xf>
    <xf numFmtId="3" fontId="4" fillId="6" borderId="0" xfId="0" applyNumberFormat="1" applyFont="1" applyFill="1" applyAlignment="1">
      <alignment horizontal="center" vertical="center" wrapText="1"/>
    </xf>
    <xf numFmtId="9" fontId="2" fillId="4" borderId="0" xfId="1" applyFont="1" applyFill="1" applyAlignment="1">
      <alignment horizontal="center" vertical="center" wrapText="1"/>
    </xf>
    <xf numFmtId="169" fontId="2" fillId="4" borderId="0" xfId="0" applyNumberFormat="1" applyFont="1" applyFill="1" applyAlignment="1">
      <alignment horizontal="center" vertical="center" wrapText="1"/>
    </xf>
    <xf numFmtId="164" fontId="2" fillId="7" borderId="0" xfId="0" applyNumberFormat="1" applyFont="1" applyFill="1" applyAlignment="1">
      <alignment horizontal="center" vertical="center" wrapText="1"/>
    </xf>
    <xf numFmtId="9" fontId="2" fillId="7" borderId="0" xfId="1" applyFont="1" applyFill="1" applyAlignment="1">
      <alignment horizontal="center" vertical="center" wrapText="1"/>
    </xf>
    <xf numFmtId="168" fontId="0" fillId="4" borderId="0" xfId="0" applyNumberFormat="1" applyFill="1" applyAlignment="1">
      <alignment horizontal="center" vertical="center" wrapText="1"/>
    </xf>
    <xf numFmtId="166" fontId="4" fillId="6" borderId="0" xfId="0" applyNumberFormat="1" applyFont="1" applyFill="1" applyAlignment="1">
      <alignment horizontal="center" vertical="center" wrapText="1"/>
    </xf>
    <xf numFmtId="165" fontId="0" fillId="8" borderId="0" xfId="1" applyNumberFormat="1" applyFont="1" applyFill="1" applyAlignment="1">
      <alignment horizontal="center" vertical="center" wrapText="1"/>
    </xf>
    <xf numFmtId="167" fontId="0" fillId="8" borderId="0" xfId="1" applyNumberFormat="1" applyFont="1" applyFill="1" applyAlignment="1">
      <alignment horizontal="center" vertical="center" wrapText="1"/>
    </xf>
    <xf numFmtId="168" fontId="0" fillId="8" borderId="0" xfId="0" applyNumberFormat="1" applyFill="1" applyAlignment="1">
      <alignment horizontal="center" vertical="center" wrapText="1"/>
    </xf>
    <xf numFmtId="166" fontId="0" fillId="4" borderId="0" xfId="1" applyNumberFormat="1" applyFont="1" applyFill="1" applyAlignment="1">
      <alignment horizontal="center" vertical="center" wrapText="1"/>
    </xf>
    <xf numFmtId="164" fontId="6" fillId="6" borderId="0" xfId="0" applyNumberFormat="1" applyFont="1" applyFill="1" applyAlignment="1">
      <alignment horizontal="left" vertical="center" wrapText="1"/>
    </xf>
    <xf numFmtId="166" fontId="6" fillId="6" borderId="0" xfId="1" applyNumberFormat="1" applyFont="1" applyFill="1" applyAlignment="1">
      <alignment horizontal="center" vertical="center" wrapText="1"/>
    </xf>
    <xf numFmtId="164" fontId="6" fillId="6" borderId="0" xfId="1" applyNumberFormat="1" applyFont="1" applyFill="1" applyAlignment="1">
      <alignment horizontal="center" vertical="center" wrapText="1"/>
    </xf>
    <xf numFmtId="164" fontId="4" fillId="6" borderId="0" xfId="1" applyNumberFormat="1" applyFont="1" applyFill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left" vertical="center" wrapText="1"/>
    </xf>
    <xf numFmtId="166" fontId="0" fillId="4" borderId="2" xfId="1" applyNumberFormat="1" applyFont="1" applyFill="1" applyBorder="1" applyAlignment="1">
      <alignment horizontal="center" vertical="center" wrapText="1"/>
    </xf>
    <xf numFmtId="164" fontId="0" fillId="2" borderId="2" xfId="0" applyNumberFormat="1" applyFill="1" applyBorder="1" applyAlignment="1">
      <alignment horizontal="center" vertical="center" wrapText="1"/>
    </xf>
    <xf numFmtId="164" fontId="0" fillId="2" borderId="3" xfId="0" applyNumberFormat="1" applyFill="1" applyBorder="1" applyAlignment="1">
      <alignment horizontal="center" vertical="center" wrapText="1"/>
    </xf>
    <xf numFmtId="164" fontId="6" fillId="6" borderId="10" xfId="0" applyNumberFormat="1" applyFont="1" applyFill="1" applyBorder="1" applyAlignment="1">
      <alignment horizontal="left" vertical="center" wrapText="1"/>
    </xf>
    <xf numFmtId="164" fontId="6" fillId="6" borderId="0" xfId="1" applyNumberFormat="1" applyFont="1" applyFill="1" applyBorder="1" applyAlignment="1">
      <alignment horizontal="center" vertical="center" wrapText="1"/>
    </xf>
    <xf numFmtId="164" fontId="4" fillId="6" borderId="0" xfId="1" applyNumberFormat="1" applyFont="1" applyFill="1" applyBorder="1" applyAlignment="1">
      <alignment horizontal="center" vertical="center" wrapText="1"/>
    </xf>
    <xf numFmtId="164" fontId="0" fillId="2" borderId="11" xfId="0" applyNumberFormat="1" applyFill="1" applyBorder="1" applyAlignment="1">
      <alignment horizontal="center" vertical="center" wrapText="1"/>
    </xf>
    <xf numFmtId="164" fontId="2" fillId="4" borderId="10" xfId="0" applyNumberFormat="1" applyFont="1" applyFill="1" applyBorder="1" applyAlignment="1">
      <alignment horizontal="left" vertical="center" wrapText="1"/>
    </xf>
    <xf numFmtId="166" fontId="2" fillId="4" borderId="0" xfId="1" applyNumberFormat="1" applyFont="1" applyFill="1" applyBorder="1" applyAlignment="1">
      <alignment horizontal="center" vertical="center" wrapText="1"/>
    </xf>
    <xf numFmtId="164" fontId="0" fillId="4" borderId="10" xfId="0" applyNumberFormat="1" applyFill="1" applyBorder="1" applyAlignment="1">
      <alignment horizontal="left" vertical="center" wrapText="1"/>
    </xf>
    <xf numFmtId="166" fontId="0" fillId="4" borderId="0" xfId="1" applyNumberFormat="1" applyFont="1" applyFill="1" applyBorder="1" applyAlignment="1">
      <alignment horizontal="center" vertical="center" wrapText="1"/>
    </xf>
    <xf numFmtId="166" fontId="1" fillId="4" borderId="0" xfId="1" applyNumberFormat="1" applyFont="1" applyFill="1" applyBorder="1" applyAlignment="1">
      <alignment horizontal="center" vertical="center" wrapText="1"/>
    </xf>
    <xf numFmtId="170" fontId="1" fillId="4" borderId="11" xfId="1" applyNumberFormat="1" applyFont="1" applyFill="1" applyBorder="1" applyAlignment="1">
      <alignment horizontal="center" vertical="center" wrapText="1"/>
    </xf>
    <xf numFmtId="164" fontId="2" fillId="4" borderId="4" xfId="0" applyNumberFormat="1" applyFont="1" applyFill="1" applyBorder="1" applyAlignment="1">
      <alignment horizontal="left" vertical="center" wrapText="1"/>
    </xf>
    <xf numFmtId="166" fontId="2" fillId="4" borderId="5" xfId="1" applyNumberFormat="1" applyFont="1" applyFill="1" applyBorder="1" applyAlignment="1">
      <alignment horizontal="center" vertical="center" wrapText="1"/>
    </xf>
    <xf numFmtId="164" fontId="0" fillId="2" borderId="6" xfId="0" applyNumberFormat="1" applyFill="1" applyBorder="1" applyAlignment="1">
      <alignment horizontal="center" vertical="center" wrapText="1"/>
    </xf>
    <xf numFmtId="4" fontId="2" fillId="4" borderId="5" xfId="1" applyNumberFormat="1" applyFont="1" applyFill="1" applyBorder="1" applyAlignment="1">
      <alignment horizontal="center" vertical="center" wrapText="1"/>
    </xf>
    <xf numFmtId="164" fontId="0" fillId="8" borderId="0" xfId="0" applyNumberFormat="1" applyFill="1" applyAlignment="1">
      <alignment horizontal="left" vertical="center" wrapText="1"/>
    </xf>
    <xf numFmtId="166" fontId="0" fillId="8" borderId="0" xfId="0" applyNumberFormat="1" applyFill="1" applyAlignment="1">
      <alignment horizontal="center" vertical="center" wrapText="1"/>
    </xf>
    <xf numFmtId="166" fontId="0" fillId="8" borderId="0" xfId="1" applyNumberFormat="1" applyFont="1" applyFill="1" applyAlignment="1">
      <alignment horizontal="center" vertical="center" wrapText="1"/>
    </xf>
    <xf numFmtId="164" fontId="0" fillId="2" borderId="0" xfId="0" applyNumberFormat="1" applyFill="1" applyAlignment="1">
      <alignment horizontal="center" vertical="center" wrapText="1"/>
    </xf>
    <xf numFmtId="4" fontId="0" fillId="2" borderId="0" xfId="0" applyNumberFormat="1" applyFill="1" applyAlignment="1">
      <alignment horizontal="center" vertical="center" wrapText="1"/>
    </xf>
    <xf numFmtId="3" fontId="0" fillId="2" borderId="0" xfId="0" applyNumberFormat="1" applyFill="1" applyAlignment="1">
      <alignment horizontal="center" vertical="center" wrapText="1"/>
    </xf>
    <xf numFmtId="166" fontId="0" fillId="6" borderId="0" xfId="0" applyNumberFormat="1" applyFill="1" applyAlignment="1">
      <alignment horizontal="center" vertical="center" wrapText="1"/>
    </xf>
    <xf numFmtId="168" fontId="2" fillId="6" borderId="0" xfId="0" applyNumberFormat="1" applyFont="1" applyFill="1" applyAlignment="1">
      <alignment horizontal="center" vertical="center" wrapText="1"/>
    </xf>
    <xf numFmtId="164" fontId="0" fillId="2" borderId="0" xfId="0" applyNumberFormat="1" applyFill="1" applyAlignment="1">
      <alignment horizontal="left" vertical="center" wrapText="1"/>
    </xf>
    <xf numFmtId="168" fontId="0" fillId="2" borderId="0" xfId="0" applyNumberFormat="1" applyFill="1" applyAlignment="1">
      <alignment horizontal="center" vertical="center" wrapText="1"/>
    </xf>
    <xf numFmtId="3" fontId="1" fillId="4" borderId="0" xfId="1" applyNumberFormat="1" applyFont="1" applyFill="1" applyBorder="1" applyAlignment="1">
      <alignment horizontal="center" vertical="center" wrapText="1"/>
    </xf>
    <xf numFmtId="3" fontId="1" fillId="4" borderId="11" xfId="1" applyNumberFormat="1" applyFont="1" applyFill="1" applyBorder="1" applyAlignment="1">
      <alignment horizontal="center" vertical="center" wrapText="1"/>
    </xf>
    <xf numFmtId="3" fontId="10" fillId="9" borderId="0" xfId="0" applyNumberFormat="1" applyFont="1" applyFill="1" applyAlignment="1">
      <alignment horizontal="center" vertical="center" wrapText="1"/>
    </xf>
    <xf numFmtId="164" fontId="9" fillId="9" borderId="0" xfId="0" applyNumberFormat="1" applyFont="1" applyFill="1" applyAlignment="1">
      <alignment horizontal="center" vertical="center" wrapText="1"/>
    </xf>
    <xf numFmtId="3" fontId="9" fillId="9" borderId="0" xfId="0" applyNumberFormat="1" applyFont="1" applyFill="1" applyAlignment="1">
      <alignment horizontal="center" vertical="center" wrapText="1"/>
    </xf>
    <xf numFmtId="164" fontId="8" fillId="9" borderId="0" xfId="0" applyNumberFormat="1" applyFont="1" applyFill="1" applyAlignment="1">
      <alignment horizontal="center" vertical="center" wrapText="1"/>
    </xf>
    <xf numFmtId="3" fontId="8" fillId="9" borderId="0" xfId="0" applyNumberFormat="1" applyFont="1" applyFill="1" applyAlignment="1">
      <alignment horizontal="center" vertical="center" wrapText="1"/>
    </xf>
    <xf numFmtId="4" fontId="2" fillId="4" borderId="0" xfId="0" applyNumberFormat="1" applyFont="1" applyFill="1" applyAlignment="1">
      <alignment horizontal="center" vertical="center" wrapText="1"/>
    </xf>
    <xf numFmtId="166" fontId="6" fillId="4" borderId="0" xfId="0" applyNumberFormat="1" applyFont="1" applyFill="1" applyAlignment="1">
      <alignment horizontal="center" vertical="center" wrapText="1"/>
    </xf>
    <xf numFmtId="167" fontId="9" fillId="9" borderId="0" xfId="1" applyNumberFormat="1" applyFont="1" applyFill="1" applyAlignment="1">
      <alignment horizontal="center" vertical="center" wrapText="1"/>
    </xf>
    <xf numFmtId="166" fontId="9" fillId="9" borderId="0" xfId="0" applyNumberFormat="1" applyFont="1" applyFill="1" applyAlignment="1">
      <alignment horizontal="center" vertical="center" wrapText="1"/>
    </xf>
    <xf numFmtId="164" fontId="9" fillId="9" borderId="0" xfId="0" applyNumberFormat="1" applyFont="1" applyFill="1" applyAlignment="1">
      <alignment horizontal="left" vertical="center" wrapText="1"/>
    </xf>
    <xf numFmtId="164" fontId="9" fillId="9" borderId="0" xfId="0" applyNumberFormat="1" applyFont="1" applyFill="1" applyBorder="1" applyAlignment="1">
      <alignment horizontal="left" vertical="center" wrapText="1"/>
    </xf>
    <xf numFmtId="164" fontId="9" fillId="9" borderId="0" xfId="0" applyNumberFormat="1" applyFont="1" applyFill="1" applyBorder="1" applyAlignment="1">
      <alignment horizontal="center" vertical="center" wrapText="1"/>
    </xf>
    <xf numFmtId="164" fontId="9" fillId="10" borderId="0" xfId="0" applyNumberFormat="1" applyFont="1" applyFill="1" applyBorder="1" applyAlignment="1">
      <alignment horizontal="left" vertical="center" wrapText="1"/>
    </xf>
    <xf numFmtId="166" fontId="9" fillId="10" borderId="0" xfId="0" applyNumberFormat="1" applyFont="1" applyFill="1" applyBorder="1" applyAlignment="1">
      <alignment horizontal="center" vertical="center" wrapText="1"/>
    </xf>
    <xf numFmtId="3" fontId="9" fillId="10" borderId="0" xfId="0" applyNumberFormat="1" applyFont="1" applyFill="1" applyBorder="1" applyAlignment="1">
      <alignment horizontal="center" vertical="center" wrapText="1"/>
    </xf>
    <xf numFmtId="164" fontId="9" fillId="11" borderId="0" xfId="0" applyNumberFormat="1" applyFont="1" applyFill="1" applyBorder="1" applyAlignment="1">
      <alignment horizontal="left" vertical="center" wrapText="1"/>
    </xf>
    <xf numFmtId="4" fontId="9" fillId="11" borderId="0" xfId="0" applyNumberFormat="1" applyFont="1" applyFill="1" applyBorder="1" applyAlignment="1">
      <alignment horizontal="center" vertical="center" wrapText="1"/>
    </xf>
    <xf numFmtId="164" fontId="8" fillId="10" borderId="0" xfId="0" applyNumberFormat="1" applyFont="1" applyFill="1" applyBorder="1" applyAlignment="1">
      <alignment horizontal="left" vertical="center" wrapText="1"/>
    </xf>
    <xf numFmtId="166" fontId="8" fillId="10" borderId="0" xfId="0" applyNumberFormat="1" applyFont="1" applyFill="1" applyBorder="1" applyAlignment="1">
      <alignment horizontal="center" vertical="center" wrapText="1"/>
    </xf>
    <xf numFmtId="164" fontId="9" fillId="10" borderId="0" xfId="0" applyNumberFormat="1" applyFont="1" applyFill="1" applyBorder="1" applyAlignment="1">
      <alignment horizontal="center" vertical="center" wrapText="1"/>
    </xf>
    <xf numFmtId="164" fontId="9" fillId="11" borderId="0" xfId="0" applyNumberFormat="1" applyFont="1" applyFill="1" applyBorder="1" applyAlignment="1">
      <alignment horizontal="center" vertical="center" wrapText="1"/>
    </xf>
    <xf numFmtId="9" fontId="5" fillId="7" borderId="0" xfId="1" applyFont="1" applyFill="1" applyAlignment="1">
      <alignment horizontal="center" vertical="center" wrapText="1"/>
    </xf>
    <xf numFmtId="164" fontId="8" fillId="9" borderId="0" xfId="0" applyNumberFormat="1" applyFont="1" applyFill="1" applyAlignment="1">
      <alignment horizontal="center" vertical="center" wrapText="1"/>
    </xf>
    <xf numFmtId="164" fontId="0" fillId="2" borderId="0" xfId="0" applyNumberFormat="1" applyFill="1" applyAlignment="1">
      <alignment horizontal="center" vertical="center" wrapText="1"/>
    </xf>
    <xf numFmtId="164" fontId="3" fillId="3" borderId="0" xfId="0" applyNumberFormat="1" applyFont="1" applyFill="1" applyAlignment="1">
      <alignment horizontal="center" vertical="center" wrapText="1"/>
    </xf>
    <xf numFmtId="164" fontId="0" fillId="4" borderId="0" xfId="0" applyNumberFormat="1" applyFill="1" applyAlignment="1">
      <alignment horizontal="left" vertical="center" wrapText="1"/>
    </xf>
    <xf numFmtId="164" fontId="2" fillId="4" borderId="0" xfId="0" applyNumberFormat="1" applyFont="1" applyFill="1" applyAlignment="1">
      <alignment horizontal="left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9"/>
  <sheetViews>
    <sheetView tabSelected="1" zoomScale="96" zoomScaleNormal="96" workbookViewId="0">
      <selection activeCell="M17" sqref="M17"/>
    </sheetView>
  </sheetViews>
  <sheetFormatPr defaultRowHeight="15" x14ac:dyDescent="0.25"/>
  <cols>
    <col min="1" max="1" width="2.7109375" style="1" customWidth="1"/>
    <col min="2" max="2" width="32.42578125" style="1" bestFit="1" customWidth="1"/>
    <col min="3" max="4" width="11.5703125" style="1" bestFit="1" customWidth="1"/>
    <col min="5" max="5" width="12.140625" style="1" bestFit="1" customWidth="1"/>
    <col min="6" max="6" width="13.7109375" style="1" bestFit="1" customWidth="1"/>
    <col min="7" max="7" width="4.7109375" style="1" bestFit="1" customWidth="1"/>
    <col min="8" max="8" width="32.42578125" style="1" bestFit="1" customWidth="1"/>
    <col min="9" max="10" width="11.5703125" style="1" bestFit="1" customWidth="1"/>
    <col min="11" max="11" width="12.140625" style="1" bestFit="1" customWidth="1"/>
    <col min="12" max="12" width="18.28515625" style="1" bestFit="1" customWidth="1"/>
    <col min="13" max="16384" width="9.140625" style="1"/>
  </cols>
  <sheetData>
    <row r="1" spans="2:12" x14ac:dyDescent="0.25">
      <c r="B1" s="1" t="s">
        <v>71</v>
      </c>
    </row>
    <row r="2" spans="2:12" ht="26.25" x14ac:dyDescent="0.25">
      <c r="B2" s="95" t="s">
        <v>11</v>
      </c>
      <c r="C2" s="95"/>
      <c r="D2" s="95"/>
      <c r="H2" s="95" t="s">
        <v>12</v>
      </c>
      <c r="I2" s="95"/>
      <c r="J2" s="95"/>
    </row>
    <row r="3" spans="2:12" x14ac:dyDescent="0.25">
      <c r="B3" s="3"/>
      <c r="C3" s="30" t="s">
        <v>43</v>
      </c>
      <c r="D3" s="30" t="s">
        <v>44</v>
      </c>
      <c r="H3" s="3"/>
      <c r="I3" s="30" t="s">
        <v>43</v>
      </c>
      <c r="J3" s="30" t="s">
        <v>44</v>
      </c>
    </row>
    <row r="4" spans="2:12" x14ac:dyDescent="0.25">
      <c r="B4" s="23" t="s">
        <v>46</v>
      </c>
      <c r="C4" s="6">
        <v>80</v>
      </c>
      <c r="D4" s="6">
        <v>120</v>
      </c>
      <c r="H4" s="23" t="s">
        <v>46</v>
      </c>
      <c r="I4" s="6">
        <v>80</v>
      </c>
      <c r="J4" s="6">
        <v>120</v>
      </c>
    </row>
    <row r="5" spans="2:12" x14ac:dyDescent="0.25">
      <c r="B5" s="22" t="s">
        <v>45</v>
      </c>
      <c r="C5" s="15">
        <f>-C4*20%</f>
        <v>-16</v>
      </c>
      <c r="D5" s="15">
        <f>-D4*20%</f>
        <v>-24</v>
      </c>
      <c r="H5" s="22" t="s">
        <v>45</v>
      </c>
      <c r="I5" s="15">
        <f>-I4*20%</f>
        <v>-16</v>
      </c>
      <c r="J5" s="15">
        <f>-J4*20%</f>
        <v>-24</v>
      </c>
    </row>
    <row r="6" spans="2:12" x14ac:dyDescent="0.25">
      <c r="B6" s="23" t="s">
        <v>47</v>
      </c>
      <c r="C6" s="6">
        <f>SUM(C4:C5)</f>
        <v>64</v>
      </c>
      <c r="D6" s="6">
        <f>SUM(D4:D5)</f>
        <v>96</v>
      </c>
      <c r="H6" s="23" t="s">
        <v>47</v>
      </c>
      <c r="I6" s="6">
        <f>SUM(I4:I5)</f>
        <v>64</v>
      </c>
      <c r="J6" s="6">
        <f>SUM(J4:J5)</f>
        <v>96</v>
      </c>
    </row>
    <row r="7" spans="2:12" x14ac:dyDescent="0.25">
      <c r="B7" s="22" t="s">
        <v>48</v>
      </c>
      <c r="C7" s="15">
        <f>-C6*15%</f>
        <v>-9.6</v>
      </c>
      <c r="D7" s="15">
        <f>-D6*15%</f>
        <v>-14.399999999999999</v>
      </c>
      <c r="H7" s="22" t="s">
        <v>48</v>
      </c>
      <c r="I7" s="15">
        <f>-I6*15%</f>
        <v>-9.6</v>
      </c>
      <c r="J7" s="15">
        <f>-J6*15%</f>
        <v>-14.399999999999999</v>
      </c>
    </row>
    <row r="8" spans="2:12" x14ac:dyDescent="0.25">
      <c r="B8" s="22" t="s">
        <v>49</v>
      </c>
      <c r="C8" s="15">
        <f>-C11*0.25</f>
        <v>-3.375</v>
      </c>
      <c r="D8" s="15">
        <f>-D11*0.4</f>
        <v>-5.4</v>
      </c>
      <c r="H8" s="22" t="s">
        <v>49</v>
      </c>
      <c r="I8" s="63">
        <f>-I11*0.3</f>
        <v>-4.59</v>
      </c>
      <c r="J8" s="63">
        <f>-J11*0.65</f>
        <v>-9.9450000000000003</v>
      </c>
    </row>
    <row r="9" spans="2:12" x14ac:dyDescent="0.25">
      <c r="B9" s="22" t="s">
        <v>50</v>
      </c>
      <c r="C9" s="15">
        <f>-C12*0.6</f>
        <v>-4.59</v>
      </c>
      <c r="D9" s="34">
        <f>-D12*0.5</f>
        <v>-3.8250000000000002</v>
      </c>
      <c r="H9" s="22" t="s">
        <v>50</v>
      </c>
      <c r="I9" s="63">
        <f>-I12*0.7</f>
        <v>-4.7249999999999996</v>
      </c>
      <c r="J9" s="38">
        <f>-J12*0.4</f>
        <v>-2.7</v>
      </c>
    </row>
    <row r="10" spans="2:12" x14ac:dyDescent="0.25">
      <c r="B10" s="23" t="s">
        <v>51</v>
      </c>
      <c r="C10" s="6">
        <f>SUM(C6:C9)</f>
        <v>46.435000000000002</v>
      </c>
      <c r="D10" s="69">
        <f>SUM(D6:D9)</f>
        <v>72.374999999999986</v>
      </c>
      <c r="H10" s="23" t="s">
        <v>51</v>
      </c>
      <c r="I10" s="6">
        <f>SUM(I6:I9)</f>
        <v>45.085000000000001</v>
      </c>
      <c r="J10" s="69">
        <f>SUM(J6:J9)</f>
        <v>68.954999999999998</v>
      </c>
    </row>
    <row r="11" spans="2:12" x14ac:dyDescent="0.25">
      <c r="B11" s="22" t="s">
        <v>52</v>
      </c>
      <c r="C11" s="15">
        <v>13.5</v>
      </c>
      <c r="D11" s="34">
        <f>C11</f>
        <v>13.5</v>
      </c>
      <c r="H11" s="62" t="s">
        <v>52</v>
      </c>
      <c r="I11" s="63">
        <v>15.3</v>
      </c>
      <c r="J11" s="38">
        <f>I11</f>
        <v>15.3</v>
      </c>
    </row>
    <row r="12" spans="2:12" x14ac:dyDescent="0.25">
      <c r="B12" s="22" t="s">
        <v>53</v>
      </c>
      <c r="C12" s="39">
        <v>7.65</v>
      </c>
      <c r="D12" s="34">
        <f>C12</f>
        <v>7.65</v>
      </c>
      <c r="H12" s="62" t="s">
        <v>53</v>
      </c>
      <c r="I12" s="64">
        <v>6.75</v>
      </c>
      <c r="J12" s="38">
        <f>I12</f>
        <v>6.75</v>
      </c>
    </row>
    <row r="13" spans="2:12" x14ac:dyDescent="0.25">
      <c r="B13" s="40" t="s">
        <v>55</v>
      </c>
      <c r="C13" s="41">
        <f>-C8/C11</f>
        <v>0.25</v>
      </c>
      <c r="D13" s="41">
        <f>-D8/D11</f>
        <v>0.4</v>
      </c>
      <c r="H13" s="40" t="s">
        <v>55</v>
      </c>
      <c r="I13" s="41">
        <f>-I8/I11</f>
        <v>0.3</v>
      </c>
      <c r="J13" s="41">
        <f>-J8/J11</f>
        <v>0.65</v>
      </c>
    </row>
    <row r="14" spans="2:12" x14ac:dyDescent="0.25">
      <c r="B14" s="40" t="s">
        <v>56</v>
      </c>
      <c r="C14" s="41">
        <f>-C9/C12</f>
        <v>0.6</v>
      </c>
      <c r="D14" s="41">
        <f>-D9/D12</f>
        <v>0.5</v>
      </c>
      <c r="H14" s="40" t="s">
        <v>56</v>
      </c>
      <c r="I14" s="41">
        <f>-I9/I12</f>
        <v>0.7</v>
      </c>
      <c r="J14" s="41">
        <f>-J9/J12</f>
        <v>0.4</v>
      </c>
      <c r="L14" s="1">
        <f>1800*0.65</f>
        <v>1170</v>
      </c>
    </row>
    <row r="15" spans="2:12" x14ac:dyDescent="0.25">
      <c r="B15" s="23" t="s">
        <v>54</v>
      </c>
      <c r="C15" s="6">
        <f>C10/C13</f>
        <v>185.74</v>
      </c>
      <c r="D15" s="6">
        <f>D10/D13</f>
        <v>180.93749999999994</v>
      </c>
      <c r="E15" s="68">
        <f>D15+D11</f>
        <v>194.43749999999994</v>
      </c>
      <c r="F15" s="70" t="s">
        <v>74</v>
      </c>
      <c r="H15" s="23" t="s">
        <v>54</v>
      </c>
      <c r="I15" s="6">
        <f>I10/I13</f>
        <v>150.28333333333333</v>
      </c>
      <c r="J15" s="6">
        <f>J10/J13</f>
        <v>106.08461538461538</v>
      </c>
      <c r="K15" s="68">
        <f>J15+J11</f>
        <v>121.38461538461537</v>
      </c>
      <c r="L15" s="1">
        <v>1200</v>
      </c>
    </row>
    <row r="16" spans="2:12" x14ac:dyDescent="0.25">
      <c r="B16" s="23" t="s">
        <v>57</v>
      </c>
      <c r="C16" s="6">
        <f>C10/C14</f>
        <v>77.39166666666668</v>
      </c>
      <c r="D16" s="6">
        <f>D10/D14</f>
        <v>144.74999999999997</v>
      </c>
      <c r="E16" s="68">
        <f>D16+D12</f>
        <v>152.39999999999998</v>
      </c>
      <c r="H16" s="23" t="s">
        <v>57</v>
      </c>
      <c r="I16" s="6">
        <f>I10/I14</f>
        <v>64.407142857142858</v>
      </c>
      <c r="J16" s="6">
        <f>J10/J14</f>
        <v>172.38749999999999</v>
      </c>
      <c r="K16" s="68">
        <f>J16+J12</f>
        <v>179.13749999999999</v>
      </c>
      <c r="L16" s="1">
        <f>SUM(L14:L15)</f>
        <v>2370</v>
      </c>
    </row>
    <row r="17" spans="2:12" x14ac:dyDescent="0.25">
      <c r="B17" s="40" t="s">
        <v>58</v>
      </c>
      <c r="C17" s="42">
        <v>4000</v>
      </c>
      <c r="D17" s="42">
        <v>2000</v>
      </c>
      <c r="F17" s="71"/>
      <c r="H17" s="40" t="s">
        <v>58</v>
      </c>
      <c r="I17" s="42">
        <v>4000</v>
      </c>
      <c r="J17" s="42">
        <v>2000</v>
      </c>
    </row>
    <row r="18" spans="2:12" x14ac:dyDescent="0.25">
      <c r="B18" s="40" t="s">
        <v>59</v>
      </c>
      <c r="C18" s="42">
        <f>C17*C13</f>
        <v>1000</v>
      </c>
      <c r="D18" s="42">
        <f>D17*D13</f>
        <v>800</v>
      </c>
      <c r="E18" s="43">
        <f>SUM(C18:D18)</f>
        <v>1800</v>
      </c>
      <c r="H18" s="40" t="s">
        <v>59</v>
      </c>
      <c r="I18" s="42">
        <f>I17*I13</f>
        <v>1200</v>
      </c>
      <c r="J18" s="42">
        <f>J17*J13</f>
        <v>1300</v>
      </c>
      <c r="K18" s="43">
        <f>SUM(I18:J18)</f>
        <v>2500</v>
      </c>
      <c r="L18" s="1">
        <v>2370</v>
      </c>
    </row>
    <row r="19" spans="2:12" x14ac:dyDescent="0.25">
      <c r="B19" s="40" t="s">
        <v>60</v>
      </c>
      <c r="C19" s="42">
        <f>C17*C14</f>
        <v>2400</v>
      </c>
      <c r="D19" s="42">
        <f>D17*D14</f>
        <v>1000</v>
      </c>
      <c r="E19" s="43">
        <f>SUM(C19:D19)</f>
        <v>3400</v>
      </c>
      <c r="H19" s="40" t="s">
        <v>60</v>
      </c>
      <c r="I19" s="42">
        <f>I17*I14</f>
        <v>2800</v>
      </c>
      <c r="J19" s="42">
        <f>J17*J14</f>
        <v>800</v>
      </c>
      <c r="K19" s="43">
        <f>SUM(I19:J19)</f>
        <v>3600</v>
      </c>
      <c r="L19" s="1">
        <v>3495</v>
      </c>
    </row>
    <row r="20" spans="2:12" x14ac:dyDescent="0.25">
      <c r="B20" s="44" t="s">
        <v>61</v>
      </c>
      <c r="C20" s="45"/>
      <c r="D20" s="45"/>
      <c r="E20" s="46"/>
      <c r="F20" s="47"/>
      <c r="H20" s="44" t="s">
        <v>61</v>
      </c>
      <c r="I20" s="45"/>
      <c r="J20" s="45"/>
      <c r="K20" s="46"/>
      <c r="L20" s="47"/>
    </row>
    <row r="21" spans="2:12" x14ac:dyDescent="0.25">
      <c r="B21" s="48" t="s">
        <v>63</v>
      </c>
      <c r="C21" s="49">
        <f>C17</f>
        <v>4000</v>
      </c>
      <c r="D21" s="49">
        <f>D22/D13</f>
        <v>1500</v>
      </c>
      <c r="E21" s="50"/>
      <c r="F21" s="51"/>
      <c r="H21" s="48" t="s">
        <v>63</v>
      </c>
      <c r="I21" s="49">
        <f>I17</f>
        <v>4000</v>
      </c>
      <c r="J21" s="49">
        <f>J22/J13</f>
        <v>1800</v>
      </c>
      <c r="K21" s="50"/>
      <c r="L21" s="51"/>
    </row>
    <row r="22" spans="2:12" x14ac:dyDescent="0.25">
      <c r="B22" s="48" t="s">
        <v>64</v>
      </c>
      <c r="C22" s="49">
        <f>C21*C13</f>
        <v>1000</v>
      </c>
      <c r="D22" s="49">
        <v>600</v>
      </c>
      <c r="E22" s="50">
        <f>SUM(C22:D22)</f>
        <v>1600</v>
      </c>
      <c r="F22" s="51"/>
      <c r="H22" s="48" t="s">
        <v>64</v>
      </c>
      <c r="I22" s="49">
        <f>I21*I13</f>
        <v>1200</v>
      </c>
      <c r="J22" s="49">
        <f>2370-1200</f>
        <v>1170</v>
      </c>
      <c r="K22" s="50">
        <f>SUM(I22:J22)</f>
        <v>2370</v>
      </c>
      <c r="L22" s="51"/>
    </row>
    <row r="23" spans="2:12" x14ac:dyDescent="0.25">
      <c r="B23" s="52" t="s">
        <v>62</v>
      </c>
      <c r="C23" s="53">
        <f>C21*C10</f>
        <v>185740</v>
      </c>
      <c r="D23" s="53">
        <f>D21*D10</f>
        <v>108562.49999999999</v>
      </c>
      <c r="E23" s="53">
        <f>SUM(C23:D23)</f>
        <v>294302.5</v>
      </c>
      <c r="F23" s="51"/>
      <c r="H23" s="52" t="s">
        <v>62</v>
      </c>
      <c r="I23" s="53">
        <f>I21*I10</f>
        <v>180340</v>
      </c>
      <c r="J23" s="53">
        <f>J21*J10</f>
        <v>124119</v>
      </c>
      <c r="K23" s="53">
        <f>SUM(I23:J23)</f>
        <v>304459</v>
      </c>
      <c r="L23" s="51"/>
    </row>
    <row r="24" spans="2:12" x14ac:dyDescent="0.25">
      <c r="B24" s="54" t="s">
        <v>65</v>
      </c>
      <c r="C24" s="55"/>
      <c r="D24" s="55"/>
      <c r="E24" s="56">
        <f>-F24/12</f>
        <v>-238500</v>
      </c>
      <c r="F24" s="73">
        <v>2862000</v>
      </c>
      <c r="H24" s="54" t="s">
        <v>65</v>
      </c>
      <c r="I24" s="55"/>
      <c r="J24" s="55"/>
      <c r="K24" s="56">
        <f>-L24/12</f>
        <v>-238500</v>
      </c>
      <c r="L24" s="57">
        <v>2862000</v>
      </c>
    </row>
    <row r="25" spans="2:12" x14ac:dyDescent="0.25">
      <c r="B25" s="52" t="s">
        <v>66</v>
      </c>
      <c r="C25" s="53"/>
      <c r="D25" s="53"/>
      <c r="E25" s="53">
        <f>SUM(E23:E24)</f>
        <v>55802.5</v>
      </c>
      <c r="F25" s="51"/>
      <c r="H25" s="52" t="s">
        <v>66</v>
      </c>
      <c r="I25" s="53"/>
      <c r="J25" s="53"/>
      <c r="K25" s="53">
        <f>SUM(K23:K24)</f>
        <v>65959</v>
      </c>
      <c r="L25" s="51"/>
    </row>
    <row r="26" spans="2:12" x14ac:dyDescent="0.25">
      <c r="B26" s="54" t="s">
        <v>67</v>
      </c>
      <c r="C26" s="55"/>
      <c r="D26" s="55"/>
      <c r="E26" s="53">
        <f>-E25*36.5%</f>
        <v>-20367.912499999999</v>
      </c>
      <c r="F26" s="51"/>
      <c r="H26" s="54" t="s">
        <v>67</v>
      </c>
      <c r="I26" s="55"/>
      <c r="J26" s="55"/>
      <c r="K26" s="53">
        <f>-K25*36.5%</f>
        <v>-24075.035</v>
      </c>
      <c r="L26" s="51"/>
    </row>
    <row r="27" spans="2:12" x14ac:dyDescent="0.25">
      <c r="B27" s="58" t="s">
        <v>68</v>
      </c>
      <c r="C27" s="59"/>
      <c r="D27" s="59"/>
      <c r="E27" s="61">
        <f>SUM(E25:E26)</f>
        <v>35434.587500000001</v>
      </c>
      <c r="F27" s="60"/>
      <c r="H27" s="58" t="s">
        <v>68</v>
      </c>
      <c r="I27" s="59"/>
      <c r="J27" s="59"/>
      <c r="K27" s="61">
        <f>SUM(K25:K26)</f>
        <v>41883.964999999997</v>
      </c>
      <c r="L27" s="60"/>
    </row>
    <row r="28" spans="2:12" x14ac:dyDescent="0.25">
      <c r="B28" s="44" t="s">
        <v>69</v>
      </c>
      <c r="C28" s="45"/>
      <c r="D28" s="45"/>
      <c r="E28" s="46"/>
      <c r="F28" s="47"/>
      <c r="H28" s="44" t="s">
        <v>69</v>
      </c>
      <c r="I28" s="45"/>
      <c r="J28" s="45"/>
      <c r="K28" s="46"/>
      <c r="L28" s="47"/>
    </row>
    <row r="29" spans="2:12" x14ac:dyDescent="0.25">
      <c r="B29" s="48" t="s">
        <v>63</v>
      </c>
      <c r="C29" s="49">
        <f>C30/C14</f>
        <v>3750</v>
      </c>
      <c r="D29" s="49">
        <f>D17</f>
        <v>2000</v>
      </c>
      <c r="E29" s="50"/>
      <c r="F29" s="51"/>
      <c r="H29" s="48" t="s">
        <v>63</v>
      </c>
      <c r="I29" s="49">
        <v>3850</v>
      </c>
      <c r="J29" s="49">
        <f>J17</f>
        <v>2000</v>
      </c>
      <c r="K29" s="50"/>
      <c r="L29" s="51"/>
    </row>
    <row r="30" spans="2:12" x14ac:dyDescent="0.25">
      <c r="B30" s="48" t="s">
        <v>70</v>
      </c>
      <c r="C30" s="49">
        <v>2250</v>
      </c>
      <c r="D30" s="49">
        <f>D29*D14</f>
        <v>1000</v>
      </c>
      <c r="E30" s="50">
        <f>SUM(C30:D30)</f>
        <v>3250</v>
      </c>
      <c r="F30" s="51"/>
      <c r="H30" s="48" t="s">
        <v>70</v>
      </c>
      <c r="I30" s="49">
        <f>I29*0.7</f>
        <v>2695</v>
      </c>
      <c r="J30" s="49">
        <f>J29*J14</f>
        <v>800</v>
      </c>
      <c r="K30" s="50">
        <f>SUM(I30:J30)</f>
        <v>3495</v>
      </c>
      <c r="L30" s="51"/>
    </row>
    <row r="31" spans="2:12" x14ac:dyDescent="0.25">
      <c r="B31" s="52" t="s">
        <v>62</v>
      </c>
      <c r="C31" s="53">
        <f>C29*C10</f>
        <v>174131.25</v>
      </c>
      <c r="D31" s="53">
        <f>D29*D10</f>
        <v>144749.99999999997</v>
      </c>
      <c r="E31" s="53">
        <f>SUM(C31:D31)</f>
        <v>318881.25</v>
      </c>
      <c r="F31" s="51"/>
      <c r="H31" s="52" t="s">
        <v>62</v>
      </c>
      <c r="I31" s="53">
        <f>I29*I10</f>
        <v>173577.25</v>
      </c>
      <c r="J31" s="53">
        <f>J29*J10</f>
        <v>137910</v>
      </c>
      <c r="K31" s="53">
        <f>SUM(I31:J31)</f>
        <v>311487.25</v>
      </c>
      <c r="L31" s="51"/>
    </row>
    <row r="32" spans="2:12" x14ac:dyDescent="0.25">
      <c r="B32" s="54" t="s">
        <v>65</v>
      </c>
      <c r="C32" s="55"/>
      <c r="D32" s="55"/>
      <c r="E32" s="72">
        <f>-F32/12</f>
        <v>-238500</v>
      </c>
      <c r="F32" s="73">
        <v>2862000</v>
      </c>
      <c r="H32" s="54" t="s">
        <v>65</v>
      </c>
      <c r="I32" s="55"/>
      <c r="J32" s="55"/>
      <c r="K32" s="56">
        <f>-L32/12</f>
        <v>-238500</v>
      </c>
      <c r="L32" s="57">
        <v>2862000</v>
      </c>
    </row>
    <row r="33" spans="2:12" x14ac:dyDescent="0.25">
      <c r="B33" s="52" t="s">
        <v>66</v>
      </c>
      <c r="C33" s="53"/>
      <c r="D33" s="53"/>
      <c r="E33" s="53">
        <f>SUM(E31:E32)</f>
        <v>80381.25</v>
      </c>
      <c r="F33" s="51"/>
      <c r="H33" s="52" t="s">
        <v>66</v>
      </c>
      <c r="I33" s="53"/>
      <c r="J33" s="53"/>
      <c r="K33" s="53">
        <f>SUM(K31:K32)</f>
        <v>72987.25</v>
      </c>
      <c r="L33" s="51"/>
    </row>
    <row r="34" spans="2:12" x14ac:dyDescent="0.25">
      <c r="B34" s="54" t="s">
        <v>67</v>
      </c>
      <c r="C34" s="55"/>
      <c r="D34" s="55"/>
      <c r="E34" s="53">
        <f>-E33*36.5%</f>
        <v>-29339.15625</v>
      </c>
      <c r="F34" s="51"/>
      <c r="H34" s="54" t="s">
        <v>67</v>
      </c>
      <c r="I34" s="55"/>
      <c r="J34" s="55"/>
      <c r="K34" s="53">
        <f>-K33*36.5%</f>
        <v>-26640.346249999999</v>
      </c>
      <c r="L34" s="51"/>
    </row>
    <row r="35" spans="2:12" collapsed="1" x14ac:dyDescent="0.25">
      <c r="B35" s="58" t="s">
        <v>68</v>
      </c>
      <c r="C35" s="59"/>
      <c r="D35" s="59"/>
      <c r="E35" s="61">
        <f>SUM(E33:E34)</f>
        <v>51042.09375</v>
      </c>
      <c r="F35" s="60"/>
      <c r="H35" s="58" t="s">
        <v>68</v>
      </c>
      <c r="I35" s="59"/>
      <c r="J35" s="59"/>
      <c r="K35" s="61">
        <f>SUM(K33:K34)</f>
        <v>46346.903749999998</v>
      </c>
      <c r="L35" s="60"/>
    </row>
    <row r="37" spans="2:12" x14ac:dyDescent="0.25">
      <c r="C37" s="67"/>
      <c r="D37" s="67"/>
      <c r="E37" s="67"/>
      <c r="F37" s="67"/>
    </row>
    <row r="39" spans="2:12" x14ac:dyDescent="0.25">
      <c r="C39" s="66"/>
      <c r="D39" s="66"/>
      <c r="E39" s="66"/>
      <c r="F39" s="66"/>
      <c r="G39" s="66"/>
    </row>
  </sheetData>
  <mergeCells count="2">
    <mergeCell ref="B2:D2"/>
    <mergeCell ref="H2:J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0"/>
  <sheetViews>
    <sheetView zoomScaleNormal="100" workbookViewId="0">
      <selection activeCell="J11" sqref="J11"/>
    </sheetView>
  </sheetViews>
  <sheetFormatPr defaultRowHeight="15" x14ac:dyDescent="0.25"/>
  <cols>
    <col min="1" max="1" width="2.7109375" style="1" customWidth="1"/>
    <col min="2" max="2" width="34.7109375" style="1" customWidth="1"/>
    <col min="3" max="3" width="9.140625" style="1"/>
    <col min="4" max="4" width="12.140625" style="1" bestFit="1" customWidth="1"/>
    <col min="5" max="5" width="9.140625" style="1"/>
    <col min="6" max="6" width="36.140625" style="65" customWidth="1"/>
    <col min="7" max="7" width="9.140625" style="65"/>
    <col min="8" max="8" width="12.140625" style="65" bestFit="1" customWidth="1"/>
    <col min="9" max="16384" width="9.140625" style="1"/>
  </cols>
  <sheetData>
    <row r="1" spans="2:8" x14ac:dyDescent="0.25">
      <c r="B1" s="1" t="s">
        <v>72</v>
      </c>
    </row>
    <row r="2" spans="2:8" ht="26.25" x14ac:dyDescent="0.25">
      <c r="B2" s="95" t="s">
        <v>11</v>
      </c>
      <c r="C2" s="95"/>
      <c r="D2" s="95"/>
      <c r="F2" s="95" t="s">
        <v>12</v>
      </c>
      <c r="G2" s="95"/>
      <c r="H2" s="95"/>
    </row>
    <row r="3" spans="2:8" x14ac:dyDescent="0.25">
      <c r="B3" s="32"/>
      <c r="C3" s="33" t="s">
        <v>41</v>
      </c>
      <c r="D3" s="33" t="s">
        <v>42</v>
      </c>
      <c r="F3" s="32"/>
      <c r="G3" s="33" t="s">
        <v>41</v>
      </c>
      <c r="H3" s="33" t="s">
        <v>42</v>
      </c>
    </row>
    <row r="4" spans="2:8" x14ac:dyDescent="0.25">
      <c r="B4" s="29" t="s">
        <v>28</v>
      </c>
      <c r="C4" s="29">
        <v>10000</v>
      </c>
      <c r="D4" s="29">
        <v>10000</v>
      </c>
      <c r="F4" s="29" t="s">
        <v>28</v>
      </c>
      <c r="G4" s="29">
        <v>10000</v>
      </c>
      <c r="H4" s="29">
        <v>10000</v>
      </c>
    </row>
    <row r="5" spans="2:8" x14ac:dyDescent="0.25">
      <c r="B5" s="3" t="s">
        <v>14</v>
      </c>
      <c r="C5" s="24">
        <v>0.8</v>
      </c>
      <c r="D5" s="24">
        <v>0.2</v>
      </c>
      <c r="F5" s="3" t="s">
        <v>14</v>
      </c>
      <c r="G5" s="24">
        <v>0.8</v>
      </c>
      <c r="H5" s="24">
        <v>0.2</v>
      </c>
    </row>
    <row r="6" spans="2:8" x14ac:dyDescent="0.25">
      <c r="B6" s="29" t="s">
        <v>29</v>
      </c>
      <c r="C6" s="29">
        <f>C4*C5</f>
        <v>8000</v>
      </c>
      <c r="D6" s="29">
        <f>D4*D5</f>
        <v>2000</v>
      </c>
      <c r="F6" s="29" t="s">
        <v>29</v>
      </c>
      <c r="G6" s="29">
        <f>G4*G5</f>
        <v>8000</v>
      </c>
      <c r="H6" s="29">
        <f>H4*H5</f>
        <v>2000</v>
      </c>
    </row>
    <row r="7" spans="2:8" x14ac:dyDescent="0.25">
      <c r="B7" s="3" t="s">
        <v>15</v>
      </c>
      <c r="C7" s="3">
        <v>15</v>
      </c>
      <c r="D7" s="14">
        <v>9.85</v>
      </c>
      <c r="F7" s="3" t="s">
        <v>15</v>
      </c>
      <c r="G7" s="3">
        <v>15</v>
      </c>
      <c r="H7" s="63">
        <v>8.9499999999999993</v>
      </c>
    </row>
    <row r="8" spans="2:8" x14ac:dyDescent="0.25">
      <c r="B8" s="3" t="s">
        <v>16</v>
      </c>
      <c r="C8" s="3">
        <v>7</v>
      </c>
      <c r="D8" s="14">
        <v>7</v>
      </c>
      <c r="F8" s="3" t="s">
        <v>16</v>
      </c>
      <c r="G8" s="3">
        <v>7</v>
      </c>
      <c r="H8" s="15">
        <v>7</v>
      </c>
    </row>
    <row r="9" spans="2:8" x14ac:dyDescent="0.25">
      <c r="B9" s="4" t="s">
        <v>30</v>
      </c>
      <c r="C9" s="4">
        <f>C7-C8</f>
        <v>8</v>
      </c>
      <c r="D9" s="79">
        <f>D7-D8</f>
        <v>2.8499999999999996</v>
      </c>
      <c r="F9" s="4" t="s">
        <v>30</v>
      </c>
      <c r="G9" s="4">
        <f>G7-G8</f>
        <v>8</v>
      </c>
      <c r="H9" s="6">
        <f>H7-H8</f>
        <v>1.9499999999999993</v>
      </c>
    </row>
    <row r="10" spans="2:8" x14ac:dyDescent="0.25">
      <c r="B10" s="3" t="s">
        <v>18</v>
      </c>
      <c r="C10" s="25">
        <v>0.375</v>
      </c>
      <c r="D10" s="25">
        <f>C10</f>
        <v>0.375</v>
      </c>
      <c r="F10" s="3" t="s">
        <v>18</v>
      </c>
      <c r="G10" s="36">
        <v>0.35699999999999998</v>
      </c>
      <c r="H10" s="36">
        <f>G10</f>
        <v>0.35699999999999998</v>
      </c>
    </row>
    <row r="11" spans="2:8" x14ac:dyDescent="0.25">
      <c r="B11" s="4" t="s">
        <v>31</v>
      </c>
      <c r="C11" s="6">
        <f>C9*(1-C10)</f>
        <v>5</v>
      </c>
      <c r="D11" s="6">
        <f>D9*(1-D10)</f>
        <v>1.7812499999999998</v>
      </c>
      <c r="F11" s="4" t="s">
        <v>31</v>
      </c>
      <c r="G11" s="31">
        <f>G9*(1-G10)</f>
        <v>5.1440000000000001</v>
      </c>
      <c r="H11" s="6">
        <f>H9*(1-H10)</f>
        <v>1.2538499999999995</v>
      </c>
    </row>
    <row r="12" spans="2:8" x14ac:dyDescent="0.25">
      <c r="B12" s="3" t="s">
        <v>17</v>
      </c>
      <c r="C12" s="3">
        <f>40000*12</f>
        <v>480000</v>
      </c>
      <c r="D12" s="3"/>
      <c r="F12" s="3" t="s">
        <v>17</v>
      </c>
      <c r="G12" s="3">
        <f>40000*12</f>
        <v>480000</v>
      </c>
      <c r="H12" s="3"/>
    </row>
    <row r="13" spans="2:8" x14ac:dyDescent="0.25">
      <c r="B13" s="3" t="s">
        <v>19</v>
      </c>
      <c r="C13" s="3">
        <f>C12/12</f>
        <v>40000</v>
      </c>
      <c r="D13" s="3">
        <f>D12/12</f>
        <v>0</v>
      </c>
      <c r="F13" s="3" t="s">
        <v>19</v>
      </c>
      <c r="G13" s="3">
        <f>G12/12</f>
        <v>40000</v>
      </c>
      <c r="H13" s="3">
        <f>H12/12</f>
        <v>0</v>
      </c>
    </row>
    <row r="14" spans="2:8" x14ac:dyDescent="0.25">
      <c r="B14" s="74" t="s">
        <v>20</v>
      </c>
      <c r="C14" s="74">
        <f>C13/C9</f>
        <v>5000</v>
      </c>
      <c r="D14" s="3">
        <f>D13/D9</f>
        <v>0</v>
      </c>
      <c r="F14" s="74" t="s">
        <v>20</v>
      </c>
      <c r="G14" s="74">
        <f>G13/G9</f>
        <v>5000</v>
      </c>
      <c r="H14" s="3">
        <f>H13/H9</f>
        <v>0</v>
      </c>
    </row>
    <row r="15" spans="2:8" x14ac:dyDescent="0.25">
      <c r="B15" s="3" t="s">
        <v>21</v>
      </c>
      <c r="C15" s="27">
        <v>250000</v>
      </c>
      <c r="D15" s="14">
        <v>50015.999999999971</v>
      </c>
      <c r="F15" s="3" t="s">
        <v>21</v>
      </c>
      <c r="G15" s="27">
        <v>250000</v>
      </c>
      <c r="H15" s="38">
        <v>51475.630252100767</v>
      </c>
    </row>
    <row r="16" spans="2:8" collapsed="1" x14ac:dyDescent="0.25">
      <c r="B16" s="3" t="s">
        <v>22</v>
      </c>
      <c r="C16" s="27">
        <v>550000</v>
      </c>
      <c r="D16" s="27"/>
      <c r="F16" s="3" t="s">
        <v>22</v>
      </c>
      <c r="G16" s="27">
        <v>550000</v>
      </c>
      <c r="H16" s="27"/>
    </row>
    <row r="17" spans="2:8" x14ac:dyDescent="0.25">
      <c r="B17" s="4" t="s">
        <v>23</v>
      </c>
      <c r="C17" s="28">
        <f>SUM(C15:C16)</f>
        <v>800000</v>
      </c>
      <c r="D17" s="28">
        <f>SUM(D15:D16)</f>
        <v>50015.999999999971</v>
      </c>
      <c r="F17" s="4" t="s">
        <v>23</v>
      </c>
      <c r="G17" s="28">
        <f>SUM(G15:G16)</f>
        <v>800000</v>
      </c>
      <c r="H17" s="28">
        <f>SUM(H15:H16)</f>
        <v>51475.630252100767</v>
      </c>
    </row>
    <row r="18" spans="2:8" x14ac:dyDescent="0.25">
      <c r="B18" s="3" t="s">
        <v>24</v>
      </c>
      <c r="C18" s="26">
        <v>0.1875</v>
      </c>
      <c r="D18" s="26">
        <v>0.1875</v>
      </c>
      <c r="F18" s="3" t="s">
        <v>24</v>
      </c>
      <c r="G18" s="37">
        <v>0.17849999999999999</v>
      </c>
      <c r="H18" s="37">
        <f>G18</f>
        <v>0.17849999999999999</v>
      </c>
    </row>
    <row r="19" spans="2:8" x14ac:dyDescent="0.25">
      <c r="B19" s="3" t="s">
        <v>40</v>
      </c>
      <c r="C19" s="26">
        <f>C18/12</f>
        <v>1.5625E-2</v>
      </c>
      <c r="D19" s="26">
        <f>D18/12</f>
        <v>1.5625E-2</v>
      </c>
      <c r="F19" s="3" t="s">
        <v>40</v>
      </c>
      <c r="G19" s="26">
        <f>G18/12</f>
        <v>1.4874999999999999E-2</v>
      </c>
      <c r="H19" s="26">
        <f>H18/12</f>
        <v>1.4874999999999999E-2</v>
      </c>
    </row>
    <row r="20" spans="2:8" x14ac:dyDescent="0.25">
      <c r="B20" s="3" t="s">
        <v>25</v>
      </c>
      <c r="C20" s="3">
        <f>C17*C18/12</f>
        <v>12500</v>
      </c>
      <c r="D20" s="15">
        <f>D17*D18/12</f>
        <v>781.49999999999955</v>
      </c>
      <c r="F20" s="3" t="s">
        <v>25</v>
      </c>
      <c r="G20" s="3">
        <f>G17*G18/12</f>
        <v>11900</v>
      </c>
      <c r="H20" s="15">
        <f>H17*H18/12</f>
        <v>765.69999999999891</v>
      </c>
    </row>
    <row r="21" spans="2:8" x14ac:dyDescent="0.25">
      <c r="B21" s="74" t="s">
        <v>26</v>
      </c>
      <c r="C21" s="74">
        <f>C20/C11</f>
        <v>2500</v>
      </c>
      <c r="D21" s="80">
        <f>D20/D11</f>
        <v>438.73684210526295</v>
      </c>
      <c r="F21" s="74" t="s">
        <v>26</v>
      </c>
      <c r="G21" s="74">
        <f>G20/G11</f>
        <v>2313.3748055987558</v>
      </c>
      <c r="H21" s="80">
        <f>H20/H11</f>
        <v>610.67910834629276</v>
      </c>
    </row>
    <row r="22" spans="2:8" x14ac:dyDescent="0.25">
      <c r="B22" s="29" t="s">
        <v>27</v>
      </c>
      <c r="C22" s="29">
        <f>C14+C21</f>
        <v>7500</v>
      </c>
      <c r="D22" s="35">
        <f>D14+D21</f>
        <v>438.73684210526295</v>
      </c>
      <c r="F22" s="29" t="s">
        <v>27</v>
      </c>
      <c r="G22" s="29">
        <f>G14+G21</f>
        <v>7313.3748055987562</v>
      </c>
      <c r="H22" s="35">
        <f>H14+H21</f>
        <v>610.67910834629276</v>
      </c>
    </row>
    <row r="23" spans="2:8" x14ac:dyDescent="0.25">
      <c r="B23" s="74" t="s">
        <v>32</v>
      </c>
      <c r="C23" s="74">
        <f>C6-C14</f>
        <v>3000</v>
      </c>
      <c r="D23" s="80">
        <f>D6-D14</f>
        <v>2000</v>
      </c>
      <c r="F23" s="74" t="s">
        <v>32</v>
      </c>
      <c r="G23" s="74">
        <f>G6-G14</f>
        <v>3000</v>
      </c>
      <c r="H23" s="80">
        <f>H6-H14</f>
        <v>2000</v>
      </c>
    </row>
    <row r="24" spans="2:8" x14ac:dyDescent="0.25">
      <c r="B24" s="74" t="s">
        <v>33</v>
      </c>
      <c r="C24" s="74">
        <f>C23-C21</f>
        <v>500</v>
      </c>
      <c r="D24" s="80">
        <f>D23-D21</f>
        <v>1561.2631578947371</v>
      </c>
      <c r="F24" s="74" t="s">
        <v>33</v>
      </c>
      <c r="G24" s="74">
        <f>G23-G21</f>
        <v>686.62519440124424</v>
      </c>
      <c r="H24" s="80">
        <f>H23-H21</f>
        <v>1389.3208916537073</v>
      </c>
    </row>
    <row r="25" spans="2:8" x14ac:dyDescent="0.25">
      <c r="B25" s="3" t="s">
        <v>34</v>
      </c>
      <c r="C25" s="27">
        <f>C6*C7</f>
        <v>120000</v>
      </c>
      <c r="D25" s="27">
        <f>D6*D7</f>
        <v>19700</v>
      </c>
      <c r="F25" s="3" t="s">
        <v>34</v>
      </c>
      <c r="G25" s="27">
        <f>G6*G7</f>
        <v>120000</v>
      </c>
      <c r="H25" s="27">
        <f>H6*H7</f>
        <v>17900</v>
      </c>
    </row>
    <row r="26" spans="2:8" x14ac:dyDescent="0.25">
      <c r="B26" s="75" t="s">
        <v>35</v>
      </c>
      <c r="C26" s="76">
        <f>C23*C11</f>
        <v>15000</v>
      </c>
      <c r="D26" s="27">
        <f>D23*D11</f>
        <v>3562.4999999999995</v>
      </c>
      <c r="F26" s="75" t="s">
        <v>35</v>
      </c>
      <c r="G26" s="76">
        <f>G23*G11</f>
        <v>15432</v>
      </c>
      <c r="H26" s="27">
        <f>H23*H11</f>
        <v>2507.6999999999989</v>
      </c>
    </row>
    <row r="27" spans="2:8" x14ac:dyDescent="0.25">
      <c r="B27" s="77" t="s">
        <v>36</v>
      </c>
      <c r="C27" s="78">
        <f>C24*C11</f>
        <v>2500</v>
      </c>
      <c r="D27" s="27">
        <f>D24*D11</f>
        <v>2781</v>
      </c>
      <c r="F27" s="77" t="s">
        <v>36</v>
      </c>
      <c r="G27" s="78">
        <f>G24*G11</f>
        <v>3532.0000000000005</v>
      </c>
      <c r="H27" s="27">
        <f>H24*H11</f>
        <v>1742.0000000000002</v>
      </c>
    </row>
    <row r="28" spans="2:8" x14ac:dyDescent="0.25">
      <c r="B28" s="75" t="s">
        <v>37</v>
      </c>
      <c r="C28" s="81">
        <f>C26/C25</f>
        <v>0.125</v>
      </c>
      <c r="D28" s="27">
        <f>D26/D25</f>
        <v>0.18083756345177662</v>
      </c>
      <c r="F28" s="75" t="s">
        <v>37</v>
      </c>
      <c r="G28" s="81">
        <f>G26/G25</f>
        <v>0.12859999999999999</v>
      </c>
      <c r="H28" s="27">
        <f>H26/H25</f>
        <v>0.14009497206703905</v>
      </c>
    </row>
    <row r="29" spans="2:8" x14ac:dyDescent="0.25">
      <c r="B29" s="75" t="s">
        <v>38</v>
      </c>
      <c r="C29" s="82">
        <f>C25/C17</f>
        <v>0.15</v>
      </c>
      <c r="D29" s="15">
        <f>D25/D17</f>
        <v>0.39387396033269378</v>
      </c>
      <c r="F29" s="75" t="s">
        <v>38</v>
      </c>
      <c r="G29" s="82">
        <f>G25/G17</f>
        <v>0.15</v>
      </c>
      <c r="H29" s="15">
        <f>H25/H17</f>
        <v>0.34773736450306958</v>
      </c>
    </row>
    <row r="30" spans="2:8" x14ac:dyDescent="0.25">
      <c r="B30" s="75" t="s">
        <v>39</v>
      </c>
      <c r="C30" s="81">
        <f>C28*C29</f>
        <v>1.8749999999999999E-2</v>
      </c>
      <c r="D30" s="26">
        <f>D28*D29</f>
        <v>7.1227207293666064E-2</v>
      </c>
      <c r="F30" s="75" t="s">
        <v>39</v>
      </c>
      <c r="G30" s="81">
        <f>G28*G29</f>
        <v>1.9289999999999998E-2</v>
      </c>
      <c r="H30" s="26">
        <f>H28*H29</f>
        <v>4.8716256366723311E-2</v>
      </c>
    </row>
    <row r="31" spans="2:8" x14ac:dyDescent="0.25">
      <c r="B31" s="4" t="s">
        <v>36</v>
      </c>
      <c r="C31" s="28">
        <f>(C30-C19)*C17</f>
        <v>2499.9999999999995</v>
      </c>
      <c r="D31" s="6">
        <f>(D30-D19)*D17</f>
        <v>2781.0000000000005</v>
      </c>
      <c r="F31" s="4" t="s">
        <v>36</v>
      </c>
      <c r="G31" s="28">
        <f>(G30-G19)*G17</f>
        <v>3531.9999999999991</v>
      </c>
      <c r="H31" s="6">
        <f>(H30-H19)*H17</f>
        <v>1742.0000000000002</v>
      </c>
    </row>
    <row r="33" spans="2:7" s="65" customFormat="1" x14ac:dyDescent="0.25">
      <c r="B33" s="96" t="s">
        <v>75</v>
      </c>
      <c r="C33" s="96"/>
      <c r="F33" s="96" t="s">
        <v>75</v>
      </c>
      <c r="G33" s="96"/>
    </row>
    <row r="34" spans="2:7" s="65" customFormat="1" x14ac:dyDescent="0.25">
      <c r="B34" s="83" t="s">
        <v>76</v>
      </c>
      <c r="C34" s="76">
        <f>D26</f>
        <v>3562.4999999999995</v>
      </c>
      <c r="F34" s="83" t="s">
        <v>76</v>
      </c>
      <c r="G34" s="76">
        <f>H26</f>
        <v>2507.6999999999989</v>
      </c>
    </row>
    <row r="35" spans="2:7" s="65" customFormat="1" x14ac:dyDescent="0.25">
      <c r="B35" s="83" t="s">
        <v>77</v>
      </c>
      <c r="C35" s="76">
        <f>D27</f>
        <v>2781</v>
      </c>
      <c r="F35" s="83" t="s">
        <v>77</v>
      </c>
      <c r="G35" s="76">
        <f>H27</f>
        <v>1742.0000000000002</v>
      </c>
    </row>
    <row r="36" spans="2:7" s="65" customFormat="1" x14ac:dyDescent="0.25">
      <c r="B36" s="83" t="s">
        <v>78</v>
      </c>
      <c r="C36" s="76">
        <f>C34</f>
        <v>3562.4999999999995</v>
      </c>
      <c r="F36" s="83" t="s">
        <v>78</v>
      </c>
      <c r="G36" s="76">
        <f>G34</f>
        <v>2507.6999999999989</v>
      </c>
    </row>
    <row r="37" spans="2:7" s="65" customFormat="1" x14ac:dyDescent="0.25">
      <c r="B37" s="83" t="s">
        <v>79</v>
      </c>
      <c r="C37" s="76">
        <f>C35</f>
        <v>2781</v>
      </c>
      <c r="F37" s="83" t="s">
        <v>79</v>
      </c>
      <c r="G37" s="76">
        <f>G35</f>
        <v>1742.0000000000002</v>
      </c>
    </row>
    <row r="38" spans="2:7" s="65" customFormat="1" x14ac:dyDescent="0.25">
      <c r="B38" s="70"/>
    </row>
    <row r="39" spans="2:7" s="65" customFormat="1" x14ac:dyDescent="0.25">
      <c r="B39" s="96" t="s">
        <v>80</v>
      </c>
      <c r="C39" s="96"/>
      <c r="F39" s="96" t="s">
        <v>80</v>
      </c>
      <c r="G39" s="96"/>
    </row>
    <row r="40" spans="2:7" s="65" customFormat="1" x14ac:dyDescent="0.25">
      <c r="B40" s="86" t="s">
        <v>81</v>
      </c>
      <c r="C40" s="87">
        <f>D8</f>
        <v>7</v>
      </c>
      <c r="F40" s="86" t="s">
        <v>81</v>
      </c>
      <c r="G40" s="87">
        <f>H8</f>
        <v>7</v>
      </c>
    </row>
    <row r="41" spans="2:7" s="65" customFormat="1" x14ac:dyDescent="0.25">
      <c r="B41" s="86" t="s">
        <v>82</v>
      </c>
      <c r="C41" s="87">
        <f>D20/(1-D10)/D6</f>
        <v>0.62519999999999964</v>
      </c>
      <c r="F41" s="86" t="s">
        <v>82</v>
      </c>
      <c r="G41" s="87">
        <f>H20/(1-H10)/H6</f>
        <v>0.59541213063763521</v>
      </c>
    </row>
    <row r="42" spans="2:7" s="65" customFormat="1" x14ac:dyDescent="0.25">
      <c r="B42" s="91" t="s">
        <v>83</v>
      </c>
      <c r="C42" s="92">
        <f>C41+C40</f>
        <v>7.6251999999999995</v>
      </c>
      <c r="F42" s="91" t="s">
        <v>83</v>
      </c>
      <c r="G42" s="92">
        <f>G41+G40</f>
        <v>7.5954121306376354</v>
      </c>
    </row>
    <row r="43" spans="2:7" s="65" customFormat="1" x14ac:dyDescent="0.25">
      <c r="B43" s="89" t="s">
        <v>84</v>
      </c>
      <c r="C43" s="90">
        <f>(C42-C40)*D6*(1-D10)</f>
        <v>781.49999999999955</v>
      </c>
      <c r="F43" s="89" t="s">
        <v>84</v>
      </c>
      <c r="G43" s="90">
        <f>(G42-G40)*H6*(1-H10)</f>
        <v>765.69999999999914</v>
      </c>
    </row>
    <row r="44" spans="2:7" s="65" customFormat="1" x14ac:dyDescent="0.25">
      <c r="B44" s="89" t="s">
        <v>87</v>
      </c>
      <c r="C44" s="94">
        <f>(D7-C42)*D6*(1-D10)</f>
        <v>2781</v>
      </c>
      <c r="F44" s="89" t="s">
        <v>87</v>
      </c>
      <c r="G44" s="94">
        <f>(H7-G42)*H6*(1-H10)</f>
        <v>1741.9999999999998</v>
      </c>
    </row>
    <row r="45" spans="2:7" s="65" customFormat="1" x14ac:dyDescent="0.25">
      <c r="B45" s="86" t="s">
        <v>85</v>
      </c>
      <c r="C45" s="88">
        <f>C43-D20</f>
        <v>0</v>
      </c>
      <c r="F45" s="86" t="s">
        <v>85</v>
      </c>
      <c r="G45" s="88">
        <f>G43-H20</f>
        <v>0</v>
      </c>
    </row>
    <row r="46" spans="2:7" s="65" customFormat="1" x14ac:dyDescent="0.25">
      <c r="B46" s="86" t="s">
        <v>88</v>
      </c>
      <c r="C46" s="93">
        <f>C44</f>
        <v>2781</v>
      </c>
      <c r="F46" s="86" t="s">
        <v>88</v>
      </c>
      <c r="G46" s="93">
        <f>G44</f>
        <v>1741.9999999999998</v>
      </c>
    </row>
    <row r="47" spans="2:7" s="65" customFormat="1" x14ac:dyDescent="0.25">
      <c r="B47" s="84" t="s">
        <v>86</v>
      </c>
      <c r="C47" s="85">
        <f>C46</f>
        <v>2781</v>
      </c>
      <c r="F47" s="84" t="s">
        <v>86</v>
      </c>
      <c r="G47" s="85">
        <f>G46</f>
        <v>1741.9999999999998</v>
      </c>
    </row>
    <row r="48" spans="2:7" s="65" customFormat="1" x14ac:dyDescent="0.25">
      <c r="B48" s="70"/>
    </row>
    <row r="49" spans="3:5" s="65" customFormat="1" x14ac:dyDescent="0.25"/>
    <row r="50" spans="3:5" x14ac:dyDescent="0.25">
      <c r="C50" s="67"/>
      <c r="D50" s="67"/>
      <c r="E50" s="67"/>
    </row>
  </sheetData>
  <mergeCells count="6">
    <mergeCell ref="B2:D2"/>
    <mergeCell ref="F2:H2"/>
    <mergeCell ref="B33:C33"/>
    <mergeCell ref="F33:G33"/>
    <mergeCell ref="B39:C39"/>
    <mergeCell ref="F39:G39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103"/>
  <sheetViews>
    <sheetView zoomScaleNormal="100" workbookViewId="0">
      <pane xSplit="1" ySplit="11" topLeftCell="B12" activePane="bottomRight" state="frozen"/>
      <selection pane="topRight" activeCell="B1" sqref="B1"/>
      <selection pane="bottomLeft" activeCell="A11" sqref="A11"/>
      <selection pane="bottomRight" activeCell="I105" sqref="I105"/>
    </sheetView>
  </sheetViews>
  <sheetFormatPr defaultRowHeight="15" outlineLevelRow="1" x14ac:dyDescent="0.25"/>
  <cols>
    <col min="1" max="1" width="2.7109375" style="1" customWidth="1"/>
    <col min="2" max="2" width="11.5703125" style="1" bestFit="1" customWidth="1"/>
    <col min="3" max="3" width="7.85546875" style="1" bestFit="1" customWidth="1"/>
    <col min="4" max="4" width="7.5703125" style="1" bestFit="1" customWidth="1"/>
    <col min="5" max="6" width="9.140625" style="1" bestFit="1" customWidth="1"/>
    <col min="7" max="7" width="8.140625" style="1" bestFit="1" customWidth="1"/>
    <col min="8" max="8" width="6.85546875" style="1" bestFit="1" customWidth="1"/>
    <col min="9" max="9" width="9.28515625" style="1" bestFit="1" customWidth="1"/>
    <col min="10" max="10" width="3" style="1" customWidth="1"/>
    <col min="11" max="11" width="6" style="1" bestFit="1" customWidth="1"/>
    <col min="12" max="12" width="7.85546875" style="1" bestFit="1" customWidth="1"/>
    <col min="13" max="13" width="7.5703125" style="1" bestFit="1" customWidth="1"/>
    <col min="14" max="15" width="9.140625" style="1" bestFit="1" customWidth="1"/>
    <col min="16" max="16" width="8.140625" style="1" bestFit="1" customWidth="1"/>
    <col min="17" max="17" width="6.85546875" style="1" bestFit="1" customWidth="1"/>
    <col min="18" max="18" width="9.28515625" style="1" bestFit="1" customWidth="1"/>
    <col min="19" max="19" width="1.42578125" style="1" customWidth="1"/>
    <col min="20" max="20" width="6" style="1" bestFit="1" customWidth="1"/>
    <col min="21" max="21" width="7.85546875" style="1" bestFit="1" customWidth="1"/>
    <col min="22" max="22" width="7.5703125" style="1" bestFit="1" customWidth="1"/>
    <col min="23" max="24" width="9.140625" style="1" bestFit="1" customWidth="1"/>
    <col min="25" max="25" width="8.140625" style="1" bestFit="1" customWidth="1"/>
    <col min="26" max="26" width="6.85546875" style="1" bestFit="1" customWidth="1"/>
    <col min="27" max="27" width="9.28515625" style="1" bestFit="1" customWidth="1"/>
    <col min="28" max="16384" width="9.140625" style="1"/>
  </cols>
  <sheetData>
    <row r="1" spans="2:27" x14ac:dyDescent="0.25">
      <c r="B1" s="97" t="s">
        <v>73</v>
      </c>
      <c r="C1" s="97"/>
    </row>
    <row r="3" spans="2:27" x14ac:dyDescent="0.25">
      <c r="B3" s="99" t="s">
        <v>0</v>
      </c>
      <c r="C3" s="99"/>
      <c r="D3" s="21">
        <v>107.85</v>
      </c>
      <c r="F3" s="98" t="s">
        <v>11</v>
      </c>
      <c r="G3" s="98"/>
      <c r="K3" s="99" t="s">
        <v>0</v>
      </c>
      <c r="L3" s="99"/>
      <c r="M3" s="21">
        <v>108.75</v>
      </c>
      <c r="O3" s="98" t="s">
        <v>12</v>
      </c>
      <c r="P3" s="98"/>
      <c r="T3" s="99" t="s">
        <v>0</v>
      </c>
      <c r="U3" s="99"/>
      <c r="V3" s="21">
        <v>109.25</v>
      </c>
      <c r="X3" s="98" t="s">
        <v>13</v>
      </c>
      <c r="Y3" s="98"/>
    </row>
    <row r="4" spans="2:27" x14ac:dyDescent="0.25">
      <c r="F4" s="98"/>
      <c r="G4" s="98"/>
      <c r="O4" s="98"/>
      <c r="P4" s="98"/>
      <c r="X4" s="98"/>
      <c r="Y4" s="98"/>
    </row>
    <row r="5" spans="2:27" x14ac:dyDescent="0.25">
      <c r="B5" s="100" t="s">
        <v>9</v>
      </c>
      <c r="C5" s="100"/>
      <c r="D5" s="6">
        <f>LN(1+I11)/LN(1+H11)</f>
        <v>-1.5709342104503905</v>
      </c>
      <c r="F5" s="98"/>
      <c r="G5" s="98"/>
      <c r="K5" s="100" t="s">
        <v>9</v>
      </c>
      <c r="L5" s="100"/>
      <c r="M5" s="6">
        <f>LN(1+R11)/LN(1+Q11)</f>
        <v>-1.5709342104503905</v>
      </c>
      <c r="O5" s="98"/>
      <c r="P5" s="98"/>
      <c r="T5" s="100" t="s">
        <v>9</v>
      </c>
      <c r="U5" s="100"/>
      <c r="V5" s="6">
        <f>LN(1+AA11)/LN(1+Z11)</f>
        <v>-1.5709342104503905</v>
      </c>
      <c r="X5" s="98"/>
      <c r="Y5" s="98"/>
    </row>
    <row r="6" spans="2:27" x14ac:dyDescent="0.25">
      <c r="F6" s="98"/>
      <c r="G6" s="98"/>
      <c r="O6" s="98"/>
      <c r="P6" s="98"/>
      <c r="X6" s="98"/>
      <c r="Y6" s="98"/>
    </row>
    <row r="7" spans="2:27" x14ac:dyDescent="0.25">
      <c r="B7" s="100" t="s">
        <v>10</v>
      </c>
      <c r="C7" s="100"/>
      <c r="D7" s="6">
        <f>D5/(1+D5)*D3</f>
        <v>296.75092417989947</v>
      </c>
      <c r="K7" s="100" t="s">
        <v>10</v>
      </c>
      <c r="L7" s="100"/>
      <c r="M7" s="6">
        <f>M5/(1+M5)*M3</f>
        <v>299.2272879421796</v>
      </c>
      <c r="T7" s="100" t="s">
        <v>10</v>
      </c>
      <c r="U7" s="100"/>
      <c r="V7" s="6">
        <f>V5/(1+V5)*V3</f>
        <v>300.60304558789079</v>
      </c>
    </row>
    <row r="9" spans="2:27" x14ac:dyDescent="0.25"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8</v>
      </c>
      <c r="K9" s="4" t="s">
        <v>1</v>
      </c>
      <c r="L9" s="4" t="s">
        <v>2</v>
      </c>
      <c r="M9" s="4" t="s">
        <v>3</v>
      </c>
      <c r="N9" s="4" t="s">
        <v>4</v>
      </c>
      <c r="O9" s="4" t="s">
        <v>5</v>
      </c>
      <c r="P9" s="4" t="s">
        <v>6</v>
      </c>
      <c r="Q9" s="4" t="s">
        <v>7</v>
      </c>
      <c r="R9" s="4" t="s">
        <v>8</v>
      </c>
      <c r="T9" s="4" t="s">
        <v>1</v>
      </c>
      <c r="U9" s="4" t="s">
        <v>2</v>
      </c>
      <c r="V9" s="4" t="s">
        <v>3</v>
      </c>
      <c r="W9" s="4" t="s">
        <v>4</v>
      </c>
      <c r="X9" s="4" t="s">
        <v>5</v>
      </c>
      <c r="Y9" s="4" t="s">
        <v>6</v>
      </c>
      <c r="Z9" s="4" t="s">
        <v>7</v>
      </c>
      <c r="AA9" s="4" t="s">
        <v>8</v>
      </c>
    </row>
    <row r="10" spans="2:27" x14ac:dyDescent="0.25">
      <c r="B10" s="7">
        <v>350</v>
      </c>
      <c r="C10" s="8">
        <v>500</v>
      </c>
      <c r="D10" s="8">
        <f t="shared" ref="D10:D41" si="0">B10-$D$3</f>
        <v>242.15</v>
      </c>
      <c r="E10" s="8">
        <f>D10*C10</f>
        <v>121075</v>
      </c>
      <c r="F10" s="8">
        <v>100000</v>
      </c>
      <c r="G10" s="8">
        <f>E10-F10</f>
        <v>21075</v>
      </c>
      <c r="H10" s="8"/>
      <c r="I10" s="9"/>
      <c r="K10" s="7">
        <v>350</v>
      </c>
      <c r="L10" s="8">
        <v>500</v>
      </c>
      <c r="M10" s="8">
        <f t="shared" ref="M10:M41" si="1">K10-$M$3</f>
        <v>241.25</v>
      </c>
      <c r="N10" s="8">
        <f>M10*L10</f>
        <v>120625</v>
      </c>
      <c r="O10" s="8">
        <v>100000</v>
      </c>
      <c r="P10" s="8">
        <f>N10-O10</f>
        <v>20625</v>
      </c>
      <c r="Q10" s="8"/>
      <c r="R10" s="9"/>
      <c r="T10" s="7">
        <v>350</v>
      </c>
      <c r="U10" s="8">
        <v>500</v>
      </c>
      <c r="V10" s="8">
        <f t="shared" ref="V10:V41" si="2">T10-$V$3</f>
        <v>240.75</v>
      </c>
      <c r="W10" s="8">
        <f>V10*U10</f>
        <v>120375</v>
      </c>
      <c r="X10" s="8">
        <v>100000</v>
      </c>
      <c r="Y10" s="8">
        <f>W10-X10</f>
        <v>20375</v>
      </c>
      <c r="Z10" s="8"/>
      <c r="AA10" s="9"/>
    </row>
    <row r="11" spans="2:27" x14ac:dyDescent="0.25">
      <c r="B11" s="10">
        <f>B10*0.9</f>
        <v>315</v>
      </c>
      <c r="C11" s="11">
        <v>590</v>
      </c>
      <c r="D11" s="11">
        <f t="shared" si="0"/>
        <v>207.15</v>
      </c>
      <c r="E11" s="11">
        <f t="shared" ref="E11:E13" si="3">D11*C11</f>
        <v>122218.5</v>
      </c>
      <c r="F11" s="11">
        <v>100000</v>
      </c>
      <c r="G11" s="11">
        <f t="shared" ref="G11:G13" si="4">E11-F11</f>
        <v>22218.5</v>
      </c>
      <c r="H11" s="12">
        <f>B11/B10-1</f>
        <v>-9.9999999999999978E-2</v>
      </c>
      <c r="I11" s="13">
        <f>C11/C10-1</f>
        <v>0.17999999999999994</v>
      </c>
      <c r="K11" s="10">
        <f>K10*0.9</f>
        <v>315</v>
      </c>
      <c r="L11" s="11">
        <v>590</v>
      </c>
      <c r="M11" s="11">
        <f t="shared" si="1"/>
        <v>206.25</v>
      </c>
      <c r="N11" s="11">
        <f t="shared" ref="N11:N14" si="5">M11*L11</f>
        <v>121687.5</v>
      </c>
      <c r="O11" s="11">
        <v>100000</v>
      </c>
      <c r="P11" s="11">
        <f t="shared" ref="P11:P14" si="6">N11-O11</f>
        <v>21687.5</v>
      </c>
      <c r="Q11" s="12">
        <f>K11/K10-1</f>
        <v>-9.9999999999999978E-2</v>
      </c>
      <c r="R11" s="13">
        <f>L11/L10-1</f>
        <v>0.17999999999999994</v>
      </c>
      <c r="T11" s="10">
        <f>T10*0.9</f>
        <v>315</v>
      </c>
      <c r="U11" s="11">
        <v>590</v>
      </c>
      <c r="V11" s="11">
        <f t="shared" si="2"/>
        <v>205.75</v>
      </c>
      <c r="W11" s="11">
        <f t="shared" ref="W11:W74" si="7">V11*U11</f>
        <v>121392.5</v>
      </c>
      <c r="X11" s="11">
        <v>100000</v>
      </c>
      <c r="Y11" s="11">
        <f t="shared" ref="Y11:Y74" si="8">W11-X11</f>
        <v>21392.5</v>
      </c>
      <c r="Z11" s="12">
        <f>T11/T10-1</f>
        <v>-9.9999999999999978E-2</v>
      </c>
      <c r="AA11" s="13">
        <f>U11/U10-1</f>
        <v>0.17999999999999994</v>
      </c>
    </row>
    <row r="12" spans="2:27" x14ac:dyDescent="0.25">
      <c r="B12" s="2">
        <v>350</v>
      </c>
      <c r="C12" s="2">
        <f>C10</f>
        <v>500</v>
      </c>
      <c r="D12" s="2">
        <f t="shared" si="0"/>
        <v>242.15</v>
      </c>
      <c r="E12" s="2">
        <f t="shared" si="3"/>
        <v>121075</v>
      </c>
      <c r="F12" s="2">
        <v>100000</v>
      </c>
      <c r="G12" s="2">
        <f t="shared" si="4"/>
        <v>21075</v>
      </c>
      <c r="H12" s="5"/>
      <c r="I12" s="5"/>
      <c r="K12" s="2">
        <v>350</v>
      </c>
      <c r="L12" s="2">
        <f>L10</f>
        <v>500</v>
      </c>
      <c r="M12" s="2">
        <f t="shared" si="1"/>
        <v>241.25</v>
      </c>
      <c r="N12" s="2">
        <f t="shared" si="5"/>
        <v>120625</v>
      </c>
      <c r="O12" s="2">
        <v>100000</v>
      </c>
      <c r="P12" s="2">
        <f t="shared" si="6"/>
        <v>20625</v>
      </c>
      <c r="Q12" s="5"/>
      <c r="R12" s="5"/>
      <c r="T12" s="2">
        <v>350</v>
      </c>
      <c r="U12" s="2">
        <f>U10</f>
        <v>500</v>
      </c>
      <c r="V12" s="2">
        <f t="shared" si="2"/>
        <v>240.75</v>
      </c>
      <c r="W12" s="2">
        <f t="shared" si="7"/>
        <v>120375</v>
      </c>
      <c r="X12" s="2">
        <v>100000</v>
      </c>
      <c r="Y12" s="2">
        <f t="shared" si="8"/>
        <v>20375</v>
      </c>
      <c r="Z12" s="5"/>
      <c r="AA12" s="5"/>
    </row>
    <row r="13" spans="2:27" outlineLevel="1" x14ac:dyDescent="0.25">
      <c r="B13" s="2">
        <f>B12-1</f>
        <v>349</v>
      </c>
      <c r="C13" s="2">
        <f>C12*(1+I13)</f>
        <v>502.25246223717204</v>
      </c>
      <c r="D13" s="2">
        <f t="shared" si="0"/>
        <v>241.15</v>
      </c>
      <c r="E13" s="2">
        <f t="shared" si="3"/>
        <v>121118.18126849404</v>
      </c>
      <c r="F13" s="2">
        <v>100000</v>
      </c>
      <c r="G13" s="2">
        <f t="shared" si="4"/>
        <v>21118.181268494038</v>
      </c>
      <c r="H13" s="5">
        <f t="shared" ref="H13" si="9">B13/B12-1</f>
        <v>-2.8571428571428914E-3</v>
      </c>
      <c r="I13" s="5">
        <f t="shared" ref="I13:I44" si="10">(1+H13)^$D$5-1</f>
        <v>4.5049244743440298E-3</v>
      </c>
      <c r="K13" s="2">
        <f>K12-1</f>
        <v>349</v>
      </c>
      <c r="L13" s="2">
        <f>L12*(1+R13)</f>
        <v>502.25246223717204</v>
      </c>
      <c r="M13" s="2">
        <f t="shared" si="1"/>
        <v>240.25</v>
      </c>
      <c r="N13" s="2">
        <f t="shared" si="5"/>
        <v>120666.15405248059</v>
      </c>
      <c r="O13" s="2">
        <v>100000</v>
      </c>
      <c r="P13" s="2">
        <f t="shared" si="6"/>
        <v>20666.15405248059</v>
      </c>
      <c r="Q13" s="5">
        <f t="shared" ref="Q13:Q14" si="11">K13/K12-1</f>
        <v>-2.8571428571428914E-3</v>
      </c>
      <c r="R13" s="5">
        <f t="shared" ref="R13:R44" si="12">(1+Q13)^$M$5-1</f>
        <v>4.5049244743440298E-3</v>
      </c>
      <c r="T13" s="2">
        <f>T12-1</f>
        <v>349</v>
      </c>
      <c r="U13" s="2">
        <f>U12*(1+AA13)</f>
        <v>502.25246223717204</v>
      </c>
      <c r="V13" s="2">
        <f t="shared" si="2"/>
        <v>239.75</v>
      </c>
      <c r="W13" s="2">
        <f t="shared" si="7"/>
        <v>120415.02782136199</v>
      </c>
      <c r="X13" s="2">
        <v>100000</v>
      </c>
      <c r="Y13" s="2">
        <f t="shared" si="8"/>
        <v>20415.027821361989</v>
      </c>
      <c r="Z13" s="5">
        <f t="shared" ref="Z13:Z76" si="13">T13/T12-1</f>
        <v>-2.8571428571428914E-3</v>
      </c>
      <c r="AA13" s="5">
        <f t="shared" ref="AA13:AA60" si="14">(1+Z13)^$M$5-1</f>
        <v>4.5049244743440298E-3</v>
      </c>
    </row>
    <row r="14" spans="2:27" outlineLevel="1" x14ac:dyDescent="0.25">
      <c r="B14" s="2">
        <f t="shared" ref="B14" si="15">B13-1</f>
        <v>348</v>
      </c>
      <c r="C14" s="2">
        <f t="shared" ref="C14" si="16">C13*(1+I14)</f>
        <v>504.52157872249285</v>
      </c>
      <c r="D14" s="2">
        <f t="shared" si="0"/>
        <v>240.15</v>
      </c>
      <c r="E14" s="2">
        <f t="shared" ref="E14" si="17">D14*C14</f>
        <v>121160.85713020666</v>
      </c>
      <c r="F14" s="2">
        <v>100000</v>
      </c>
      <c r="G14" s="2">
        <f t="shared" ref="G14" si="18">E14-F14</f>
        <v>21160.857130206656</v>
      </c>
      <c r="H14" s="5">
        <f t="shared" ref="H14" si="19">B14/B13-1</f>
        <v>-2.8653295128939771E-3</v>
      </c>
      <c r="I14" s="5">
        <f t="shared" si="10"/>
        <v>4.5178802612804159E-3</v>
      </c>
      <c r="K14" s="2">
        <f t="shared" ref="K14" si="20">K13-1</f>
        <v>348</v>
      </c>
      <c r="L14" s="2">
        <f t="shared" ref="L14" si="21">L13*(1+R14)</f>
        <v>504.52157872249285</v>
      </c>
      <c r="M14" s="2">
        <f t="shared" si="1"/>
        <v>239.25</v>
      </c>
      <c r="N14" s="2">
        <f t="shared" si="5"/>
        <v>120706.78770935642</v>
      </c>
      <c r="O14" s="2">
        <v>100000</v>
      </c>
      <c r="P14" s="2">
        <f t="shared" si="6"/>
        <v>20706.787709356417</v>
      </c>
      <c r="Q14" s="5">
        <f t="shared" si="11"/>
        <v>-2.8653295128939771E-3</v>
      </c>
      <c r="R14" s="5">
        <f t="shared" si="12"/>
        <v>4.5178802612804159E-3</v>
      </c>
      <c r="T14" s="2">
        <f t="shared" ref="T14:T77" si="22">T13-1</f>
        <v>348</v>
      </c>
      <c r="U14" s="2">
        <f t="shared" ref="U14:U77" si="23">U13*(1+AA14)</f>
        <v>504.52157872249285</v>
      </c>
      <c r="V14" s="2">
        <f t="shared" si="2"/>
        <v>238.75</v>
      </c>
      <c r="W14" s="2">
        <f t="shared" si="7"/>
        <v>120454.52691999517</v>
      </c>
      <c r="X14" s="2">
        <v>100000</v>
      </c>
      <c r="Y14" s="2">
        <f t="shared" si="8"/>
        <v>20454.526919995173</v>
      </c>
      <c r="Z14" s="5">
        <f t="shared" si="13"/>
        <v>-2.8653295128939771E-3</v>
      </c>
      <c r="AA14" s="5">
        <f t="shared" si="14"/>
        <v>4.5178802612804159E-3</v>
      </c>
    </row>
    <row r="15" spans="2:27" outlineLevel="1" x14ac:dyDescent="0.25">
      <c r="B15" s="2">
        <f t="shared" ref="B15:B78" si="24">B14-1</f>
        <v>347</v>
      </c>
      <c r="C15" s="2">
        <f t="shared" ref="C15:C78" si="25">C14*(1+I15)</f>
        <v>506.80752098357891</v>
      </c>
      <c r="D15" s="2">
        <f t="shared" si="0"/>
        <v>239.15</v>
      </c>
      <c r="E15" s="2">
        <f t="shared" ref="E15:E78" si="26">D15*C15</f>
        <v>121203.01864322289</v>
      </c>
      <c r="F15" s="2">
        <v>100000</v>
      </c>
      <c r="G15" s="2">
        <f t="shared" ref="G15:G78" si="27">E15-F15</f>
        <v>21203.018643222895</v>
      </c>
      <c r="H15" s="5">
        <f t="shared" ref="H15:H78" si="28">B15/B14-1</f>
        <v>-2.8735632183908288E-3</v>
      </c>
      <c r="I15" s="5">
        <f t="shared" si="10"/>
        <v>4.5309107825959316E-3</v>
      </c>
      <c r="K15" s="2">
        <f t="shared" ref="K15:K78" si="29">K14-1</f>
        <v>347</v>
      </c>
      <c r="L15" s="2">
        <f t="shared" ref="L15:L78" si="30">L14*(1+R15)</f>
        <v>506.80752098357891</v>
      </c>
      <c r="M15" s="2">
        <f t="shared" si="1"/>
        <v>238.25</v>
      </c>
      <c r="N15" s="2">
        <f t="shared" ref="N15:N78" si="31">M15*L15</f>
        <v>120746.89187433767</v>
      </c>
      <c r="O15" s="2">
        <v>100000</v>
      </c>
      <c r="P15" s="2">
        <f t="shared" ref="P15:P78" si="32">N15-O15</f>
        <v>20746.891874337671</v>
      </c>
      <c r="Q15" s="5">
        <f t="shared" ref="Q15:Q78" si="33">K15/K14-1</f>
        <v>-2.8735632183908288E-3</v>
      </c>
      <c r="R15" s="5">
        <f t="shared" si="12"/>
        <v>4.5309107825959316E-3</v>
      </c>
      <c r="T15" s="2">
        <f t="shared" si="22"/>
        <v>347</v>
      </c>
      <c r="U15" s="2">
        <f t="shared" si="23"/>
        <v>506.80752098357891</v>
      </c>
      <c r="V15" s="2">
        <f t="shared" si="2"/>
        <v>237.75</v>
      </c>
      <c r="W15" s="2">
        <f t="shared" si="7"/>
        <v>120493.48811384589</v>
      </c>
      <c r="X15" s="2">
        <v>100000</v>
      </c>
      <c r="Y15" s="2">
        <f t="shared" si="8"/>
        <v>20493.488113845888</v>
      </c>
      <c r="Z15" s="5">
        <f t="shared" si="13"/>
        <v>-2.8735632183908288E-3</v>
      </c>
      <c r="AA15" s="5">
        <f t="shared" si="14"/>
        <v>4.5309107825959316E-3</v>
      </c>
    </row>
    <row r="16" spans="2:27" outlineLevel="1" x14ac:dyDescent="0.25">
      <c r="B16" s="2">
        <f t="shared" si="24"/>
        <v>346</v>
      </c>
      <c r="C16" s="2">
        <f t="shared" si="25"/>
        <v>509.11046281592866</v>
      </c>
      <c r="D16" s="2">
        <f t="shared" si="0"/>
        <v>238.15</v>
      </c>
      <c r="E16" s="2">
        <f t="shared" si="26"/>
        <v>121244.65671961341</v>
      </c>
      <c r="F16" s="2">
        <v>100000</v>
      </c>
      <c r="G16" s="2">
        <f t="shared" si="27"/>
        <v>21244.656719613413</v>
      </c>
      <c r="H16" s="5">
        <f t="shared" si="28"/>
        <v>-2.8818443804035088E-3</v>
      </c>
      <c r="I16" s="5">
        <f t="shared" si="10"/>
        <v>4.5440166868091492E-3</v>
      </c>
      <c r="K16" s="2">
        <f t="shared" si="29"/>
        <v>346</v>
      </c>
      <c r="L16" s="2">
        <f t="shared" si="30"/>
        <v>509.11046281592866</v>
      </c>
      <c r="M16" s="2">
        <f t="shared" si="1"/>
        <v>237.25</v>
      </c>
      <c r="N16" s="2">
        <f t="shared" si="31"/>
        <v>120786.45730307908</v>
      </c>
      <c r="O16" s="2">
        <v>100000</v>
      </c>
      <c r="P16" s="2">
        <f t="shared" si="32"/>
        <v>20786.457303079078</v>
      </c>
      <c r="Q16" s="5">
        <f t="shared" si="33"/>
        <v>-2.8818443804035088E-3</v>
      </c>
      <c r="R16" s="5">
        <f t="shared" si="12"/>
        <v>4.5440166868091492E-3</v>
      </c>
      <c r="T16" s="2">
        <f t="shared" si="22"/>
        <v>346</v>
      </c>
      <c r="U16" s="2">
        <f t="shared" si="23"/>
        <v>509.11046281592866</v>
      </c>
      <c r="V16" s="2">
        <f t="shared" si="2"/>
        <v>236.75</v>
      </c>
      <c r="W16" s="2">
        <f t="shared" si="7"/>
        <v>120531.90207167111</v>
      </c>
      <c r="X16" s="2">
        <v>100000</v>
      </c>
      <c r="Y16" s="2">
        <f t="shared" si="8"/>
        <v>20531.902071671109</v>
      </c>
      <c r="Z16" s="5">
        <f t="shared" si="13"/>
        <v>-2.8818443804035088E-3</v>
      </c>
      <c r="AA16" s="5">
        <f t="shared" si="14"/>
        <v>4.5440166868091492E-3</v>
      </c>
    </row>
    <row r="17" spans="2:27" outlineLevel="1" x14ac:dyDescent="0.25">
      <c r="B17" s="2">
        <f t="shared" si="24"/>
        <v>345</v>
      </c>
      <c r="C17" s="2">
        <f t="shared" si="25"/>
        <v>511.43058031957338</v>
      </c>
      <c r="D17" s="2">
        <f t="shared" si="0"/>
        <v>237.15</v>
      </c>
      <c r="E17" s="2">
        <f t="shared" si="26"/>
        <v>121285.76212278684</v>
      </c>
      <c r="F17" s="2">
        <v>100000</v>
      </c>
      <c r="G17" s="2">
        <f t="shared" si="27"/>
        <v>21285.762122786837</v>
      </c>
      <c r="H17" s="5">
        <f t="shared" si="28"/>
        <v>-2.8901734104046506E-3</v>
      </c>
      <c r="I17" s="5">
        <f t="shared" si="10"/>
        <v>4.5571986299632883E-3</v>
      </c>
      <c r="K17" s="2">
        <f t="shared" si="29"/>
        <v>345</v>
      </c>
      <c r="L17" s="2">
        <f t="shared" si="30"/>
        <v>511.43058031957338</v>
      </c>
      <c r="M17" s="2">
        <f t="shared" si="1"/>
        <v>236.25</v>
      </c>
      <c r="N17" s="2">
        <f t="shared" si="31"/>
        <v>120825.4746004992</v>
      </c>
      <c r="O17" s="2">
        <v>100000</v>
      </c>
      <c r="P17" s="2">
        <f t="shared" si="32"/>
        <v>20825.474600499205</v>
      </c>
      <c r="Q17" s="5">
        <f t="shared" si="33"/>
        <v>-2.8901734104046506E-3</v>
      </c>
      <c r="R17" s="5">
        <f t="shared" si="12"/>
        <v>4.5571986299632883E-3</v>
      </c>
      <c r="T17" s="2">
        <f t="shared" si="22"/>
        <v>345</v>
      </c>
      <c r="U17" s="2">
        <f t="shared" si="23"/>
        <v>511.43058031957338</v>
      </c>
      <c r="V17" s="2">
        <f t="shared" si="2"/>
        <v>235.75</v>
      </c>
      <c r="W17" s="2">
        <f t="shared" si="7"/>
        <v>120569.75931033942</v>
      </c>
      <c r="X17" s="2">
        <v>100000</v>
      </c>
      <c r="Y17" s="2">
        <f t="shared" si="8"/>
        <v>20569.759310339417</v>
      </c>
      <c r="Z17" s="5">
        <f t="shared" si="13"/>
        <v>-2.8901734104046506E-3</v>
      </c>
      <c r="AA17" s="5">
        <f t="shared" si="14"/>
        <v>4.5571986299632883E-3</v>
      </c>
    </row>
    <row r="18" spans="2:27" outlineLevel="1" x14ac:dyDescent="0.25">
      <c r="B18" s="2">
        <f t="shared" si="24"/>
        <v>344</v>
      </c>
      <c r="C18" s="2">
        <f t="shared" si="25"/>
        <v>513.7680519364294</v>
      </c>
      <c r="D18" s="2">
        <f t="shared" si="0"/>
        <v>236.15</v>
      </c>
      <c r="E18" s="2">
        <f t="shared" si="26"/>
        <v>121326.32546478781</v>
      </c>
      <c r="F18" s="2">
        <v>100000</v>
      </c>
      <c r="G18" s="2">
        <f t="shared" si="27"/>
        <v>21326.325464787806</v>
      </c>
      <c r="H18" s="5">
        <f t="shared" si="28"/>
        <v>-2.8985507246376274E-3</v>
      </c>
      <c r="I18" s="5">
        <f t="shared" si="10"/>
        <v>4.5704572757370165E-3</v>
      </c>
      <c r="K18" s="2">
        <f t="shared" si="29"/>
        <v>344</v>
      </c>
      <c r="L18" s="2">
        <f t="shared" si="30"/>
        <v>513.7680519364294</v>
      </c>
      <c r="M18" s="2">
        <f t="shared" si="1"/>
        <v>235.25</v>
      </c>
      <c r="N18" s="2">
        <f t="shared" si="31"/>
        <v>120863.93421804502</v>
      </c>
      <c r="O18" s="2">
        <v>100000</v>
      </c>
      <c r="P18" s="2">
        <f t="shared" si="32"/>
        <v>20863.934218045018</v>
      </c>
      <c r="Q18" s="5">
        <f t="shared" si="33"/>
        <v>-2.8985507246376274E-3</v>
      </c>
      <c r="R18" s="5">
        <f t="shared" si="12"/>
        <v>4.5704572757370165E-3</v>
      </c>
      <c r="T18" s="2">
        <f t="shared" si="22"/>
        <v>344</v>
      </c>
      <c r="U18" s="2">
        <f t="shared" si="23"/>
        <v>513.7680519364294</v>
      </c>
      <c r="V18" s="2">
        <f t="shared" si="2"/>
        <v>234.75</v>
      </c>
      <c r="W18" s="2">
        <f t="shared" si="7"/>
        <v>120607.0501920768</v>
      </c>
      <c r="X18" s="2">
        <v>100000</v>
      </c>
      <c r="Y18" s="2">
        <f t="shared" si="8"/>
        <v>20607.0501920768</v>
      </c>
      <c r="Z18" s="5">
        <f t="shared" si="13"/>
        <v>-2.8985507246376274E-3</v>
      </c>
      <c r="AA18" s="5">
        <f t="shared" si="14"/>
        <v>4.5704572757370165E-3</v>
      </c>
    </row>
    <row r="19" spans="2:27" outlineLevel="1" x14ac:dyDescent="0.25">
      <c r="B19" s="2">
        <f t="shared" si="24"/>
        <v>343</v>
      </c>
      <c r="C19" s="2">
        <f t="shared" si="25"/>
        <v>516.12305848836581</v>
      </c>
      <c r="D19" s="2">
        <f t="shared" si="0"/>
        <v>235.15</v>
      </c>
      <c r="E19" s="2">
        <f t="shared" si="26"/>
        <v>121366.33720353922</v>
      </c>
      <c r="F19" s="2">
        <v>100000</v>
      </c>
      <c r="G19" s="2">
        <f t="shared" si="27"/>
        <v>21366.337203539224</v>
      </c>
      <c r="H19" s="5">
        <f t="shared" si="28"/>
        <v>-2.9069767441860517E-3</v>
      </c>
      <c r="I19" s="5">
        <f t="shared" si="10"/>
        <v>4.5837932955548055E-3</v>
      </c>
      <c r="K19" s="2">
        <f t="shared" si="29"/>
        <v>343</v>
      </c>
      <c r="L19" s="2">
        <f t="shared" si="30"/>
        <v>516.12305848836581</v>
      </c>
      <c r="M19" s="2">
        <f t="shared" si="1"/>
        <v>234.25</v>
      </c>
      <c r="N19" s="2">
        <f t="shared" si="31"/>
        <v>120901.82645089969</v>
      </c>
      <c r="O19" s="2">
        <v>100000</v>
      </c>
      <c r="P19" s="2">
        <f t="shared" si="32"/>
        <v>20901.826450899694</v>
      </c>
      <c r="Q19" s="5">
        <f t="shared" si="33"/>
        <v>-2.9069767441860517E-3</v>
      </c>
      <c r="R19" s="5">
        <f t="shared" si="12"/>
        <v>4.5837932955548055E-3</v>
      </c>
      <c r="T19" s="2">
        <f t="shared" si="22"/>
        <v>343</v>
      </c>
      <c r="U19" s="2">
        <f t="shared" si="23"/>
        <v>516.12305848836581</v>
      </c>
      <c r="V19" s="2">
        <f t="shared" si="2"/>
        <v>233.75</v>
      </c>
      <c r="W19" s="2">
        <f t="shared" si="7"/>
        <v>120643.76492165551</v>
      </c>
      <c r="X19" s="2">
        <v>100000</v>
      </c>
      <c r="Y19" s="2">
        <f t="shared" si="8"/>
        <v>20643.764921655515</v>
      </c>
      <c r="Z19" s="5">
        <f t="shared" si="13"/>
        <v>-2.9069767441860517E-3</v>
      </c>
      <c r="AA19" s="5">
        <f t="shared" si="14"/>
        <v>4.5837932955548055E-3</v>
      </c>
    </row>
    <row r="20" spans="2:27" outlineLevel="1" x14ac:dyDescent="0.25">
      <c r="B20" s="2">
        <f t="shared" si="24"/>
        <v>342</v>
      </c>
      <c r="C20" s="2">
        <f t="shared" si="25"/>
        <v>518.49578321600461</v>
      </c>
      <c r="D20" s="2">
        <f t="shared" si="0"/>
        <v>234.15</v>
      </c>
      <c r="E20" s="2">
        <f t="shared" si="26"/>
        <v>121405.78764002748</v>
      </c>
      <c r="F20" s="2">
        <v>100000</v>
      </c>
      <c r="G20" s="2">
        <f t="shared" si="27"/>
        <v>21405.787640027484</v>
      </c>
      <c r="H20" s="5">
        <f t="shared" si="28"/>
        <v>-2.9154518950437192E-3</v>
      </c>
      <c r="I20" s="5">
        <f t="shared" si="10"/>
        <v>4.5972073687001735E-3</v>
      </c>
      <c r="K20" s="2">
        <f t="shared" si="29"/>
        <v>342</v>
      </c>
      <c r="L20" s="2">
        <f t="shared" si="30"/>
        <v>518.49578321600461</v>
      </c>
      <c r="M20" s="2">
        <f t="shared" si="1"/>
        <v>233.25</v>
      </c>
      <c r="N20" s="2">
        <f t="shared" si="31"/>
        <v>120939.14143513307</v>
      </c>
      <c r="O20" s="2">
        <v>100000</v>
      </c>
      <c r="P20" s="2">
        <f t="shared" si="32"/>
        <v>20939.141435133075</v>
      </c>
      <c r="Q20" s="5">
        <f t="shared" si="33"/>
        <v>-2.9154518950437192E-3</v>
      </c>
      <c r="R20" s="5">
        <f t="shared" si="12"/>
        <v>4.5972073687001735E-3</v>
      </c>
      <c r="T20" s="2">
        <f t="shared" si="22"/>
        <v>342</v>
      </c>
      <c r="U20" s="2">
        <f t="shared" si="23"/>
        <v>518.49578321600461</v>
      </c>
      <c r="V20" s="2">
        <f t="shared" si="2"/>
        <v>232.75</v>
      </c>
      <c r="W20" s="2">
        <f t="shared" si="7"/>
        <v>120679.89354352508</v>
      </c>
      <c r="X20" s="2">
        <v>100000</v>
      </c>
      <c r="Y20" s="2">
        <f t="shared" si="8"/>
        <v>20679.893543525075</v>
      </c>
      <c r="Z20" s="5">
        <f t="shared" si="13"/>
        <v>-2.9154518950437192E-3</v>
      </c>
      <c r="AA20" s="5">
        <f t="shared" si="14"/>
        <v>4.5972073687001735E-3</v>
      </c>
    </row>
    <row r="21" spans="2:27" outlineLevel="1" x14ac:dyDescent="0.25">
      <c r="B21" s="2">
        <f t="shared" si="24"/>
        <v>341</v>
      </c>
      <c r="C21" s="2">
        <f t="shared" si="25"/>
        <v>520.88641181826893</v>
      </c>
      <c r="D21" s="2">
        <f t="shared" si="0"/>
        <v>233.15</v>
      </c>
      <c r="E21" s="2">
        <f t="shared" si="26"/>
        <v>121444.66691542941</v>
      </c>
      <c r="F21" s="2">
        <v>100000</v>
      </c>
      <c r="G21" s="2">
        <f t="shared" si="27"/>
        <v>21444.666915429407</v>
      </c>
      <c r="H21" s="5">
        <f t="shared" si="28"/>
        <v>-2.9239766081871066E-3</v>
      </c>
      <c r="I21" s="5">
        <f t="shared" si="10"/>
        <v>4.6107001824320371E-3</v>
      </c>
      <c r="K21" s="2">
        <f t="shared" si="29"/>
        <v>341</v>
      </c>
      <c r="L21" s="2">
        <f t="shared" si="30"/>
        <v>520.88641181826893</v>
      </c>
      <c r="M21" s="2">
        <f t="shared" si="1"/>
        <v>232.25</v>
      </c>
      <c r="N21" s="2">
        <f t="shared" si="31"/>
        <v>120975.86914479296</v>
      </c>
      <c r="O21" s="2">
        <v>100000</v>
      </c>
      <c r="P21" s="2">
        <f t="shared" si="32"/>
        <v>20975.86914479296</v>
      </c>
      <c r="Q21" s="5">
        <f t="shared" si="33"/>
        <v>-2.9239766081871066E-3</v>
      </c>
      <c r="R21" s="5">
        <f t="shared" si="12"/>
        <v>4.6107001824320371E-3</v>
      </c>
      <c r="T21" s="2">
        <f t="shared" si="22"/>
        <v>341</v>
      </c>
      <c r="U21" s="2">
        <f t="shared" si="23"/>
        <v>520.88641181826893</v>
      </c>
      <c r="V21" s="2">
        <f t="shared" si="2"/>
        <v>231.75</v>
      </c>
      <c r="W21" s="2">
        <f t="shared" si="7"/>
        <v>120715.42593888383</v>
      </c>
      <c r="X21" s="2">
        <v>100000</v>
      </c>
      <c r="Y21" s="2">
        <f t="shared" si="8"/>
        <v>20715.425938883825</v>
      </c>
      <c r="Z21" s="5">
        <f t="shared" si="13"/>
        <v>-2.9239766081871066E-3</v>
      </c>
      <c r="AA21" s="5">
        <f t="shared" si="14"/>
        <v>4.6107001824320371E-3</v>
      </c>
    </row>
    <row r="22" spans="2:27" outlineLevel="1" x14ac:dyDescent="0.25">
      <c r="B22" s="2">
        <f t="shared" si="24"/>
        <v>340</v>
      </c>
      <c r="C22" s="2">
        <f t="shared" si="25"/>
        <v>523.29513249269633</v>
      </c>
      <c r="D22" s="2">
        <f t="shared" si="0"/>
        <v>232.15</v>
      </c>
      <c r="E22" s="2">
        <f t="shared" si="26"/>
        <v>121482.96500817945</v>
      </c>
      <c r="F22" s="2">
        <v>100000</v>
      </c>
      <c r="G22" s="2">
        <f t="shared" si="27"/>
        <v>21482.965008179453</v>
      </c>
      <c r="H22" s="5">
        <f t="shared" si="28"/>
        <v>-2.9325513196480912E-3</v>
      </c>
      <c r="I22" s="5">
        <f t="shared" si="10"/>
        <v>4.624272432101284E-3</v>
      </c>
      <c r="K22" s="2">
        <f t="shared" si="29"/>
        <v>340</v>
      </c>
      <c r="L22" s="2">
        <f t="shared" si="30"/>
        <v>523.29513249269633</v>
      </c>
      <c r="M22" s="2">
        <f t="shared" si="1"/>
        <v>231.25</v>
      </c>
      <c r="N22" s="2">
        <f t="shared" si="31"/>
        <v>121011.99938893602</v>
      </c>
      <c r="O22" s="2">
        <v>100000</v>
      </c>
      <c r="P22" s="2">
        <f t="shared" si="32"/>
        <v>21011.999388936019</v>
      </c>
      <c r="Q22" s="5">
        <f t="shared" si="33"/>
        <v>-2.9325513196480912E-3</v>
      </c>
      <c r="R22" s="5">
        <f t="shared" si="12"/>
        <v>4.624272432101284E-3</v>
      </c>
      <c r="T22" s="2">
        <f t="shared" si="22"/>
        <v>340</v>
      </c>
      <c r="U22" s="2">
        <f t="shared" si="23"/>
        <v>523.29513249269633</v>
      </c>
      <c r="V22" s="2">
        <f t="shared" si="2"/>
        <v>230.75</v>
      </c>
      <c r="W22" s="2">
        <f t="shared" si="7"/>
        <v>120750.35182268967</v>
      </c>
      <c r="X22" s="2">
        <v>100000</v>
      </c>
      <c r="Y22" s="2">
        <f t="shared" si="8"/>
        <v>20750.35182268967</v>
      </c>
      <c r="Z22" s="5">
        <f t="shared" si="13"/>
        <v>-2.9325513196480912E-3</v>
      </c>
      <c r="AA22" s="5">
        <f t="shared" si="14"/>
        <v>4.624272432101284E-3</v>
      </c>
    </row>
    <row r="23" spans="2:27" outlineLevel="1" x14ac:dyDescent="0.25">
      <c r="B23" s="2">
        <f t="shared" si="24"/>
        <v>339</v>
      </c>
      <c r="C23" s="2">
        <f t="shared" si="25"/>
        <v>525.72213597653388</v>
      </c>
      <c r="D23" s="2">
        <f t="shared" si="0"/>
        <v>231.15</v>
      </c>
      <c r="E23" s="2">
        <f t="shared" si="26"/>
        <v>121520.67173097581</v>
      </c>
      <c r="F23" s="2">
        <v>100000</v>
      </c>
      <c r="G23" s="2">
        <f t="shared" si="27"/>
        <v>21520.67173097581</v>
      </c>
      <c r="H23" s="5">
        <f t="shared" si="28"/>
        <v>-2.9411764705882248E-3</v>
      </c>
      <c r="I23" s="5">
        <f t="shared" si="10"/>
        <v>4.6379248212697899E-3</v>
      </c>
      <c r="K23" s="2">
        <f t="shared" si="29"/>
        <v>339</v>
      </c>
      <c r="L23" s="2">
        <f t="shared" si="30"/>
        <v>525.72213597653388</v>
      </c>
      <c r="M23" s="2">
        <f t="shared" si="1"/>
        <v>230.25</v>
      </c>
      <c r="N23" s="2">
        <f t="shared" si="31"/>
        <v>121047.52180859692</v>
      </c>
      <c r="O23" s="2">
        <v>100000</v>
      </c>
      <c r="P23" s="2">
        <f t="shared" si="32"/>
        <v>21047.521808596925</v>
      </c>
      <c r="Q23" s="5">
        <f t="shared" si="33"/>
        <v>-2.9411764705882248E-3</v>
      </c>
      <c r="R23" s="5">
        <f t="shared" si="12"/>
        <v>4.6379248212697899E-3</v>
      </c>
      <c r="T23" s="2">
        <f t="shared" si="22"/>
        <v>339</v>
      </c>
      <c r="U23" s="2">
        <f t="shared" si="23"/>
        <v>525.72213597653388</v>
      </c>
      <c r="V23" s="2">
        <f t="shared" si="2"/>
        <v>229.75</v>
      </c>
      <c r="W23" s="2">
        <f t="shared" si="7"/>
        <v>120784.66074060866</v>
      </c>
      <c r="X23" s="2">
        <v>100000</v>
      </c>
      <c r="Y23" s="2">
        <f t="shared" si="8"/>
        <v>20784.660740608655</v>
      </c>
      <c r="Z23" s="5">
        <f t="shared" si="13"/>
        <v>-2.9411764705882248E-3</v>
      </c>
      <c r="AA23" s="5">
        <f t="shared" si="14"/>
        <v>4.6379248212697899E-3</v>
      </c>
    </row>
    <row r="24" spans="2:27" outlineLevel="1" x14ac:dyDescent="0.25">
      <c r="B24" s="2">
        <f t="shared" si="24"/>
        <v>338</v>
      </c>
      <c r="C24" s="2">
        <f t="shared" si="25"/>
        <v>528.16761558863357</v>
      </c>
      <c r="D24" s="2">
        <f t="shared" si="0"/>
        <v>230.15</v>
      </c>
      <c r="E24" s="2">
        <f t="shared" si="26"/>
        <v>121557.77672772402</v>
      </c>
      <c r="F24" s="2">
        <v>100000</v>
      </c>
      <c r="G24" s="2">
        <f t="shared" si="27"/>
        <v>21557.77672772402</v>
      </c>
      <c r="H24" s="5">
        <f t="shared" si="28"/>
        <v>-2.9498525073746729E-3</v>
      </c>
      <c r="I24" s="5">
        <f t="shared" si="10"/>
        <v>4.6516580618336523E-3</v>
      </c>
      <c r="K24" s="2">
        <f t="shared" si="29"/>
        <v>338</v>
      </c>
      <c r="L24" s="2">
        <f t="shared" si="30"/>
        <v>528.16761558863357</v>
      </c>
      <c r="M24" s="2">
        <f t="shared" si="1"/>
        <v>229.25</v>
      </c>
      <c r="N24" s="2">
        <f t="shared" si="31"/>
        <v>121082.42587369424</v>
      </c>
      <c r="O24" s="2">
        <v>100000</v>
      </c>
      <c r="P24" s="2">
        <f t="shared" si="32"/>
        <v>21082.425873694243</v>
      </c>
      <c r="Q24" s="5">
        <f t="shared" si="33"/>
        <v>-2.9498525073746729E-3</v>
      </c>
      <c r="R24" s="5">
        <f t="shared" si="12"/>
        <v>4.6516580618336523E-3</v>
      </c>
      <c r="T24" s="2">
        <f t="shared" si="22"/>
        <v>338</v>
      </c>
      <c r="U24" s="2">
        <f t="shared" si="23"/>
        <v>528.16761558863357</v>
      </c>
      <c r="V24" s="2">
        <f t="shared" si="2"/>
        <v>228.75</v>
      </c>
      <c r="W24" s="2">
        <f t="shared" si="7"/>
        <v>120818.34206589992</v>
      </c>
      <c r="X24" s="2">
        <v>100000</v>
      </c>
      <c r="Y24" s="2">
        <f t="shared" si="8"/>
        <v>20818.342065899924</v>
      </c>
      <c r="Z24" s="5">
        <f t="shared" si="13"/>
        <v>-2.9498525073746729E-3</v>
      </c>
      <c r="AA24" s="5">
        <f t="shared" si="14"/>
        <v>4.6516580618336523E-3</v>
      </c>
    </row>
    <row r="25" spans="2:27" outlineLevel="1" x14ac:dyDescent="0.25">
      <c r="B25" s="2">
        <f t="shared" si="24"/>
        <v>337</v>
      </c>
      <c r="C25" s="2">
        <f t="shared" si="25"/>
        <v>530.63176727216421</v>
      </c>
      <c r="D25" s="2">
        <f t="shared" si="0"/>
        <v>229.15</v>
      </c>
      <c r="E25" s="2">
        <f t="shared" si="26"/>
        <v>121594.26947041643</v>
      </c>
      <c r="F25" s="2">
        <v>100000</v>
      </c>
      <c r="G25" s="2">
        <f t="shared" si="27"/>
        <v>21594.269470416431</v>
      </c>
      <c r="H25" s="5">
        <f t="shared" si="28"/>
        <v>-2.9585798816568198E-3</v>
      </c>
      <c r="I25" s="5">
        <f t="shared" si="10"/>
        <v>4.6654728741450935E-3</v>
      </c>
      <c r="K25" s="2">
        <f t="shared" si="29"/>
        <v>337</v>
      </c>
      <c r="L25" s="2">
        <f t="shared" si="30"/>
        <v>530.63176727216421</v>
      </c>
      <c r="M25" s="2">
        <f t="shared" si="1"/>
        <v>228.25</v>
      </c>
      <c r="N25" s="2">
        <f t="shared" si="31"/>
        <v>121116.70087987148</v>
      </c>
      <c r="O25" s="2">
        <v>100000</v>
      </c>
      <c r="P25" s="2">
        <f t="shared" si="32"/>
        <v>21116.700879871481</v>
      </c>
      <c r="Q25" s="5">
        <f t="shared" si="33"/>
        <v>-2.9585798816568198E-3</v>
      </c>
      <c r="R25" s="5">
        <f t="shared" si="12"/>
        <v>4.6654728741450935E-3</v>
      </c>
      <c r="T25" s="2">
        <f t="shared" si="22"/>
        <v>337</v>
      </c>
      <c r="U25" s="2">
        <f t="shared" si="23"/>
        <v>530.63176727216421</v>
      </c>
      <c r="V25" s="2">
        <f t="shared" si="2"/>
        <v>227.75</v>
      </c>
      <c r="W25" s="2">
        <f t="shared" si="7"/>
        <v>120851.3849962354</v>
      </c>
      <c r="X25" s="2">
        <v>100000</v>
      </c>
      <c r="Y25" s="2">
        <f t="shared" si="8"/>
        <v>20851.3849962354</v>
      </c>
      <c r="Z25" s="5">
        <f t="shared" si="13"/>
        <v>-2.9585798816568198E-3</v>
      </c>
      <c r="AA25" s="5">
        <f t="shared" si="14"/>
        <v>4.6654728741450935E-3</v>
      </c>
    </row>
    <row r="26" spans="2:27" outlineLevel="1" x14ac:dyDescent="0.25">
      <c r="B26" s="2">
        <f t="shared" si="24"/>
        <v>336</v>
      </c>
      <c r="C26" s="2">
        <f t="shared" si="25"/>
        <v>533.11478963816035</v>
      </c>
      <c r="D26" s="2">
        <f t="shared" si="0"/>
        <v>228.15</v>
      </c>
      <c r="E26" s="2">
        <f t="shared" si="26"/>
        <v>121630.13925594628</v>
      </c>
      <c r="F26" s="2">
        <v>100000</v>
      </c>
      <c r="G26" s="2">
        <f t="shared" si="27"/>
        <v>21630.139255946284</v>
      </c>
      <c r="H26" s="5">
        <f t="shared" si="28"/>
        <v>-2.9673590504450953E-3</v>
      </c>
      <c r="I26" s="5">
        <f t="shared" si="10"/>
        <v>4.6793699871394701E-3</v>
      </c>
      <c r="K26" s="2">
        <f t="shared" si="29"/>
        <v>336</v>
      </c>
      <c r="L26" s="2">
        <f t="shared" si="30"/>
        <v>533.11478963816035</v>
      </c>
      <c r="M26" s="2">
        <f t="shared" si="1"/>
        <v>227.25</v>
      </c>
      <c r="N26" s="2">
        <f t="shared" si="31"/>
        <v>121150.33594527195</v>
      </c>
      <c r="O26" s="2">
        <v>100000</v>
      </c>
      <c r="P26" s="2">
        <f t="shared" si="32"/>
        <v>21150.335945271945</v>
      </c>
      <c r="Q26" s="5">
        <f t="shared" si="33"/>
        <v>-2.9673590504450953E-3</v>
      </c>
      <c r="R26" s="5">
        <f t="shared" si="12"/>
        <v>4.6793699871394701E-3</v>
      </c>
      <c r="T26" s="2">
        <f t="shared" si="22"/>
        <v>336</v>
      </c>
      <c r="U26" s="2">
        <f t="shared" si="23"/>
        <v>533.11478963816035</v>
      </c>
      <c r="V26" s="2">
        <f t="shared" si="2"/>
        <v>226.75</v>
      </c>
      <c r="W26" s="2">
        <f t="shared" si="7"/>
        <v>120883.77855045286</v>
      </c>
      <c r="X26" s="2">
        <v>100000</v>
      </c>
      <c r="Y26" s="2">
        <f t="shared" si="8"/>
        <v>20883.778550452858</v>
      </c>
      <c r="Z26" s="5">
        <f t="shared" si="13"/>
        <v>-2.9673590504450953E-3</v>
      </c>
      <c r="AA26" s="5">
        <f t="shared" si="14"/>
        <v>4.6793699871394701E-3</v>
      </c>
    </row>
    <row r="27" spans="2:27" outlineLevel="1" x14ac:dyDescent="0.25">
      <c r="B27" s="2">
        <f t="shared" si="24"/>
        <v>335</v>
      </c>
      <c r="C27" s="2">
        <f t="shared" si="25"/>
        <v>535.61688400992534</v>
      </c>
      <c r="D27" s="2">
        <f t="shared" si="0"/>
        <v>227.15</v>
      </c>
      <c r="E27" s="2">
        <f t="shared" si="26"/>
        <v>121665.37520285454</v>
      </c>
      <c r="F27" s="2">
        <v>100000</v>
      </c>
      <c r="G27" s="2">
        <f t="shared" si="27"/>
        <v>21665.375202854542</v>
      </c>
      <c r="H27" s="5">
        <f t="shared" si="28"/>
        <v>-2.9761904761904656E-3</v>
      </c>
      <c r="I27" s="5">
        <f t="shared" si="10"/>
        <v>4.6933501384631704E-3</v>
      </c>
      <c r="K27" s="2">
        <f t="shared" si="29"/>
        <v>335</v>
      </c>
      <c r="L27" s="2">
        <f t="shared" si="30"/>
        <v>535.61688400992534</v>
      </c>
      <c r="M27" s="2">
        <f t="shared" si="1"/>
        <v>226.25</v>
      </c>
      <c r="N27" s="2">
        <f t="shared" si="31"/>
        <v>121183.32000724561</v>
      </c>
      <c r="O27" s="2">
        <v>100000</v>
      </c>
      <c r="P27" s="2">
        <f t="shared" si="32"/>
        <v>21183.320007245609</v>
      </c>
      <c r="Q27" s="5">
        <f t="shared" si="33"/>
        <v>-2.9761904761904656E-3</v>
      </c>
      <c r="R27" s="5">
        <f t="shared" si="12"/>
        <v>4.6933501384631704E-3</v>
      </c>
      <c r="T27" s="2">
        <f t="shared" si="22"/>
        <v>335</v>
      </c>
      <c r="U27" s="2">
        <f t="shared" si="23"/>
        <v>535.61688400992534</v>
      </c>
      <c r="V27" s="2">
        <f t="shared" si="2"/>
        <v>225.75</v>
      </c>
      <c r="W27" s="2">
        <f t="shared" si="7"/>
        <v>120915.51156524065</v>
      </c>
      <c r="X27" s="2">
        <v>100000</v>
      </c>
      <c r="Y27" s="2">
        <f t="shared" si="8"/>
        <v>20915.511565240653</v>
      </c>
      <c r="Z27" s="5">
        <f t="shared" si="13"/>
        <v>-2.9761904761904656E-3</v>
      </c>
      <c r="AA27" s="5">
        <f t="shared" si="14"/>
        <v>4.6933501384631704E-3</v>
      </c>
    </row>
    <row r="28" spans="2:27" outlineLevel="1" x14ac:dyDescent="0.25">
      <c r="B28" s="2">
        <f t="shared" si="24"/>
        <v>334</v>
      </c>
      <c r="C28" s="2">
        <f t="shared" si="25"/>
        <v>538.13825446830958</v>
      </c>
      <c r="D28" s="2">
        <f t="shared" si="0"/>
        <v>226.15</v>
      </c>
      <c r="E28" s="2">
        <f t="shared" si="26"/>
        <v>121699.96624800822</v>
      </c>
      <c r="F28" s="2">
        <v>100000</v>
      </c>
      <c r="G28" s="2">
        <f t="shared" si="27"/>
        <v>21699.966248008219</v>
      </c>
      <c r="H28" s="5">
        <f t="shared" si="28"/>
        <v>-2.9850746268657025E-3</v>
      </c>
      <c r="I28" s="5">
        <f t="shared" si="10"/>
        <v>4.7074140746046211E-3</v>
      </c>
      <c r="K28" s="2">
        <f t="shared" si="29"/>
        <v>334</v>
      </c>
      <c r="L28" s="2">
        <f t="shared" si="30"/>
        <v>538.13825446830958</v>
      </c>
      <c r="M28" s="2">
        <f t="shared" si="1"/>
        <v>225.25</v>
      </c>
      <c r="N28" s="2">
        <f t="shared" si="31"/>
        <v>121215.64181898674</v>
      </c>
      <c r="O28" s="2">
        <v>100000</v>
      </c>
      <c r="P28" s="2">
        <f t="shared" si="32"/>
        <v>21215.64181898674</v>
      </c>
      <c r="Q28" s="5">
        <f t="shared" si="33"/>
        <v>-2.9850746268657025E-3</v>
      </c>
      <c r="R28" s="5">
        <f t="shared" si="12"/>
        <v>4.7074140746046211E-3</v>
      </c>
      <c r="T28" s="2">
        <f t="shared" si="22"/>
        <v>334</v>
      </c>
      <c r="U28" s="2">
        <f t="shared" si="23"/>
        <v>538.13825446830958</v>
      </c>
      <c r="V28" s="2">
        <f t="shared" si="2"/>
        <v>224.75</v>
      </c>
      <c r="W28" s="2">
        <f t="shared" si="7"/>
        <v>120946.57269175258</v>
      </c>
      <c r="X28" s="2">
        <v>100000</v>
      </c>
      <c r="Y28" s="2">
        <f t="shared" si="8"/>
        <v>20946.572691752575</v>
      </c>
      <c r="Z28" s="5">
        <f t="shared" si="13"/>
        <v>-2.9850746268657025E-3</v>
      </c>
      <c r="AA28" s="5">
        <f t="shared" si="14"/>
        <v>4.7074140746046211E-3</v>
      </c>
    </row>
    <row r="29" spans="2:27" outlineLevel="1" x14ac:dyDescent="0.25">
      <c r="B29" s="2">
        <f t="shared" si="24"/>
        <v>333</v>
      </c>
      <c r="C29" s="2">
        <f t="shared" si="25"/>
        <v>540.67910789788152</v>
      </c>
      <c r="D29" s="2">
        <f t="shared" si="0"/>
        <v>225.15</v>
      </c>
      <c r="E29" s="2">
        <f t="shared" si="26"/>
        <v>121733.90114320803</v>
      </c>
      <c r="F29" s="2">
        <v>100000</v>
      </c>
      <c r="G29" s="2">
        <f t="shared" si="27"/>
        <v>21733.90114320803</v>
      </c>
      <c r="H29" s="5">
        <f t="shared" si="28"/>
        <v>-2.9940119760478723E-3</v>
      </c>
      <c r="I29" s="5">
        <f t="shared" si="10"/>
        <v>4.7215625510257375E-3</v>
      </c>
      <c r="K29" s="2">
        <f t="shared" si="29"/>
        <v>333</v>
      </c>
      <c r="L29" s="2">
        <f t="shared" si="30"/>
        <v>540.67910789788152</v>
      </c>
      <c r="M29" s="2">
        <f t="shared" si="1"/>
        <v>224.25</v>
      </c>
      <c r="N29" s="2">
        <f t="shared" si="31"/>
        <v>121247.28994609993</v>
      </c>
      <c r="O29" s="2">
        <v>100000</v>
      </c>
      <c r="P29" s="2">
        <f t="shared" si="32"/>
        <v>21247.289946099932</v>
      </c>
      <c r="Q29" s="5">
        <f t="shared" si="33"/>
        <v>-2.9940119760478723E-3</v>
      </c>
      <c r="R29" s="5">
        <f t="shared" si="12"/>
        <v>4.7215625510257375E-3</v>
      </c>
      <c r="T29" s="2">
        <f t="shared" si="22"/>
        <v>333</v>
      </c>
      <c r="U29" s="2">
        <f t="shared" si="23"/>
        <v>540.67910789788152</v>
      </c>
      <c r="V29" s="2">
        <f t="shared" si="2"/>
        <v>223.75</v>
      </c>
      <c r="W29" s="2">
        <f t="shared" si="7"/>
        <v>120976.95039215099</v>
      </c>
      <c r="X29" s="2">
        <v>100000</v>
      </c>
      <c r="Y29" s="2">
        <f t="shared" si="8"/>
        <v>20976.95039215099</v>
      </c>
      <c r="Z29" s="5">
        <f t="shared" si="13"/>
        <v>-2.9940119760478723E-3</v>
      </c>
      <c r="AA29" s="5">
        <f t="shared" si="14"/>
        <v>4.7215625510257375E-3</v>
      </c>
    </row>
    <row r="30" spans="2:27" outlineLevel="1" x14ac:dyDescent="0.25">
      <c r="B30" s="2">
        <f t="shared" si="24"/>
        <v>332</v>
      </c>
      <c r="C30" s="2">
        <f t="shared" si="25"/>
        <v>543.23965403401519</v>
      </c>
      <c r="D30" s="2">
        <f t="shared" si="0"/>
        <v>224.15</v>
      </c>
      <c r="E30" s="2">
        <f t="shared" si="26"/>
        <v>121767.1684517245</v>
      </c>
      <c r="F30" s="2">
        <v>100000</v>
      </c>
      <c r="G30" s="2">
        <f t="shared" si="27"/>
        <v>21767.168451724501</v>
      </c>
      <c r="H30" s="5">
        <f t="shared" si="28"/>
        <v>-3.0030030030030463E-3</v>
      </c>
      <c r="I30" s="5">
        <f t="shared" si="10"/>
        <v>4.735796332299369E-3</v>
      </c>
      <c r="K30" s="2">
        <f t="shared" si="29"/>
        <v>332</v>
      </c>
      <c r="L30" s="2">
        <f t="shared" si="30"/>
        <v>543.23965403401519</v>
      </c>
      <c r="M30" s="2">
        <f t="shared" si="1"/>
        <v>223.25</v>
      </c>
      <c r="N30" s="2">
        <f t="shared" si="31"/>
        <v>121278.25276309389</v>
      </c>
      <c r="O30" s="2">
        <v>100000</v>
      </c>
      <c r="P30" s="2">
        <f t="shared" si="32"/>
        <v>21278.252763093886</v>
      </c>
      <c r="Q30" s="5">
        <f t="shared" si="33"/>
        <v>-3.0030030030030463E-3</v>
      </c>
      <c r="R30" s="5">
        <f t="shared" si="12"/>
        <v>4.735796332299369E-3</v>
      </c>
      <c r="T30" s="2">
        <f t="shared" si="22"/>
        <v>332</v>
      </c>
      <c r="U30" s="2">
        <f t="shared" si="23"/>
        <v>543.23965403401519</v>
      </c>
      <c r="V30" s="2">
        <f t="shared" si="2"/>
        <v>222.75</v>
      </c>
      <c r="W30" s="2">
        <f t="shared" si="7"/>
        <v>121006.63293607689</v>
      </c>
      <c r="X30" s="2">
        <v>100000</v>
      </c>
      <c r="Y30" s="2">
        <f t="shared" si="8"/>
        <v>21006.632936076887</v>
      </c>
      <c r="Z30" s="5">
        <f t="shared" si="13"/>
        <v>-3.0030030030030463E-3</v>
      </c>
      <c r="AA30" s="5">
        <f t="shared" si="14"/>
        <v>4.735796332299369E-3</v>
      </c>
    </row>
    <row r="31" spans="2:27" outlineLevel="1" x14ac:dyDescent="0.25">
      <c r="B31" s="2">
        <f t="shared" si="24"/>
        <v>331</v>
      </c>
      <c r="C31" s="2">
        <f t="shared" si="25"/>
        <v>545.82010551091162</v>
      </c>
      <c r="D31" s="2">
        <f t="shared" si="0"/>
        <v>223.15</v>
      </c>
      <c r="E31" s="2">
        <f t="shared" si="26"/>
        <v>121799.75654475993</v>
      </c>
      <c r="F31" s="2">
        <v>100000</v>
      </c>
      <c r="G31" s="2">
        <f t="shared" si="27"/>
        <v>21799.756544759934</v>
      </c>
      <c r="H31" s="5">
        <f t="shared" si="28"/>
        <v>-3.0120481927711218E-3</v>
      </c>
      <c r="I31" s="5">
        <f t="shared" si="10"/>
        <v>4.7501161922447466E-3</v>
      </c>
      <c r="K31" s="2">
        <f t="shared" si="29"/>
        <v>331</v>
      </c>
      <c r="L31" s="2">
        <f t="shared" si="30"/>
        <v>545.82010551091162</v>
      </c>
      <c r="M31" s="2">
        <f t="shared" si="1"/>
        <v>222.25</v>
      </c>
      <c r="N31" s="2">
        <f t="shared" si="31"/>
        <v>121308.5184498001</v>
      </c>
      <c r="O31" s="2">
        <v>100000</v>
      </c>
      <c r="P31" s="2">
        <f t="shared" si="32"/>
        <v>21308.518449800104</v>
      </c>
      <c r="Q31" s="5">
        <f t="shared" si="33"/>
        <v>-3.0120481927711218E-3</v>
      </c>
      <c r="R31" s="5">
        <f t="shared" si="12"/>
        <v>4.7501161922447466E-3</v>
      </c>
      <c r="T31" s="2">
        <f t="shared" si="22"/>
        <v>331</v>
      </c>
      <c r="U31" s="2">
        <f t="shared" si="23"/>
        <v>545.82010551091162</v>
      </c>
      <c r="V31" s="2">
        <f t="shared" si="2"/>
        <v>221.75</v>
      </c>
      <c r="W31" s="2">
        <f t="shared" si="7"/>
        <v>121035.60839704465</v>
      </c>
      <c r="X31" s="2">
        <v>100000</v>
      </c>
      <c r="Y31" s="2">
        <f t="shared" si="8"/>
        <v>21035.608397044649</v>
      </c>
      <c r="Z31" s="5">
        <f t="shared" si="13"/>
        <v>-3.0120481927711218E-3</v>
      </c>
      <c r="AA31" s="5">
        <f t="shared" si="14"/>
        <v>4.7501161922447466E-3</v>
      </c>
    </row>
    <row r="32" spans="2:27" outlineLevel="1" x14ac:dyDescent="0.25">
      <c r="B32" s="2">
        <f t="shared" si="24"/>
        <v>330</v>
      </c>
      <c r="C32" s="2">
        <f t="shared" si="25"/>
        <v>548.42067791057798</v>
      </c>
      <c r="D32" s="2">
        <f t="shared" si="0"/>
        <v>222.15</v>
      </c>
      <c r="E32" s="2">
        <f t="shared" si="26"/>
        <v>121831.6535978349</v>
      </c>
      <c r="F32" s="2">
        <v>100000</v>
      </c>
      <c r="G32" s="2">
        <f t="shared" si="27"/>
        <v>21831.653597834898</v>
      </c>
      <c r="H32" s="5">
        <f t="shared" si="28"/>
        <v>-3.0211480362537513E-3</v>
      </c>
      <c r="I32" s="5">
        <f t="shared" si="10"/>
        <v>4.764522914069147E-3</v>
      </c>
      <c r="K32" s="2">
        <f t="shared" si="29"/>
        <v>330</v>
      </c>
      <c r="L32" s="2">
        <f t="shared" si="30"/>
        <v>548.42067791057798</v>
      </c>
      <c r="M32" s="2">
        <f t="shared" si="1"/>
        <v>221.25</v>
      </c>
      <c r="N32" s="2">
        <f t="shared" si="31"/>
        <v>121338.07498771537</v>
      </c>
      <c r="O32" s="2">
        <v>100000</v>
      </c>
      <c r="P32" s="2">
        <f t="shared" si="32"/>
        <v>21338.074987715372</v>
      </c>
      <c r="Q32" s="5">
        <f t="shared" si="33"/>
        <v>-3.0211480362537513E-3</v>
      </c>
      <c r="R32" s="5">
        <f t="shared" si="12"/>
        <v>4.764522914069147E-3</v>
      </c>
      <c r="T32" s="2">
        <f t="shared" si="22"/>
        <v>330</v>
      </c>
      <c r="U32" s="2">
        <f t="shared" si="23"/>
        <v>548.42067791057798</v>
      </c>
      <c r="V32" s="2">
        <f t="shared" si="2"/>
        <v>220.75</v>
      </c>
      <c r="W32" s="2">
        <f t="shared" si="7"/>
        <v>121063.86464876009</v>
      </c>
      <c r="X32" s="2">
        <v>100000</v>
      </c>
      <c r="Y32" s="2">
        <f t="shared" si="8"/>
        <v>21063.864648760093</v>
      </c>
      <c r="Z32" s="5">
        <f t="shared" si="13"/>
        <v>-3.0211480362537513E-3</v>
      </c>
      <c r="AA32" s="5">
        <f t="shared" si="14"/>
        <v>4.764522914069147E-3</v>
      </c>
    </row>
    <row r="33" spans="2:27" outlineLevel="1" x14ac:dyDescent="0.25">
      <c r="B33" s="2">
        <f t="shared" si="24"/>
        <v>329</v>
      </c>
      <c r="C33" s="2">
        <f t="shared" si="25"/>
        <v>551.04158981278647</v>
      </c>
      <c r="D33" s="2">
        <f t="shared" si="0"/>
        <v>221.15</v>
      </c>
      <c r="E33" s="2">
        <f t="shared" si="26"/>
        <v>121862.84758709773</v>
      </c>
      <c r="F33" s="2">
        <v>100000</v>
      </c>
      <c r="G33" s="2">
        <f t="shared" si="27"/>
        <v>21862.847587097727</v>
      </c>
      <c r="H33" s="5">
        <f t="shared" si="28"/>
        <v>-3.0303030303030498E-3</v>
      </c>
      <c r="I33" s="5">
        <f t="shared" si="10"/>
        <v>4.7790172905111117E-3</v>
      </c>
      <c r="K33" s="2">
        <f t="shared" si="29"/>
        <v>329</v>
      </c>
      <c r="L33" s="2">
        <f t="shared" si="30"/>
        <v>551.04158981278647</v>
      </c>
      <c r="M33" s="2">
        <f t="shared" si="1"/>
        <v>220.25</v>
      </c>
      <c r="N33" s="2">
        <f t="shared" si="31"/>
        <v>121366.91015626623</v>
      </c>
      <c r="O33" s="2">
        <v>100000</v>
      </c>
      <c r="P33" s="2">
        <f t="shared" si="32"/>
        <v>21366.910156266225</v>
      </c>
      <c r="Q33" s="5">
        <f t="shared" si="33"/>
        <v>-3.0303030303030498E-3</v>
      </c>
      <c r="R33" s="5">
        <f t="shared" si="12"/>
        <v>4.7790172905111117E-3</v>
      </c>
      <c r="T33" s="2">
        <f t="shared" si="22"/>
        <v>329</v>
      </c>
      <c r="U33" s="2">
        <f t="shared" si="23"/>
        <v>551.04158981278647</v>
      </c>
      <c r="V33" s="2">
        <f t="shared" si="2"/>
        <v>219.75</v>
      </c>
      <c r="W33" s="2">
        <f t="shared" si="7"/>
        <v>121091.38936135983</v>
      </c>
      <c r="X33" s="2">
        <v>100000</v>
      </c>
      <c r="Y33" s="2">
        <f t="shared" si="8"/>
        <v>21091.389361359834</v>
      </c>
      <c r="Z33" s="5">
        <f t="shared" si="13"/>
        <v>-3.0303030303030498E-3</v>
      </c>
      <c r="AA33" s="5">
        <f t="shared" si="14"/>
        <v>4.7790172905111117E-3</v>
      </c>
    </row>
    <row r="34" spans="2:27" outlineLevel="1" x14ac:dyDescent="0.25">
      <c r="B34" s="2">
        <f t="shared" si="24"/>
        <v>328</v>
      </c>
      <c r="C34" s="2">
        <f t="shared" si="25"/>
        <v>553.68306284603341</v>
      </c>
      <c r="D34" s="2">
        <f t="shared" si="0"/>
        <v>220.15</v>
      </c>
      <c r="E34" s="2">
        <f t="shared" si="26"/>
        <v>121893.32628555426</v>
      </c>
      <c r="F34" s="2">
        <v>100000</v>
      </c>
      <c r="G34" s="2">
        <f t="shared" si="27"/>
        <v>21893.326285554256</v>
      </c>
      <c r="H34" s="5">
        <f t="shared" si="28"/>
        <v>-3.0395136778115228E-3</v>
      </c>
      <c r="I34" s="5">
        <f t="shared" si="10"/>
        <v>4.7936001239841097E-3</v>
      </c>
      <c r="K34" s="2">
        <f t="shared" si="29"/>
        <v>328</v>
      </c>
      <c r="L34" s="2">
        <f t="shared" si="30"/>
        <v>553.68306284603341</v>
      </c>
      <c r="M34" s="2">
        <f t="shared" si="1"/>
        <v>219.25</v>
      </c>
      <c r="N34" s="2">
        <f t="shared" si="31"/>
        <v>121395.01152899282</v>
      </c>
      <c r="O34" s="2">
        <v>100000</v>
      </c>
      <c r="P34" s="2">
        <f t="shared" si="32"/>
        <v>21395.011528992822</v>
      </c>
      <c r="Q34" s="5">
        <f t="shared" si="33"/>
        <v>-3.0395136778115228E-3</v>
      </c>
      <c r="R34" s="5">
        <f t="shared" si="12"/>
        <v>4.7936001239841097E-3</v>
      </c>
      <c r="T34" s="2">
        <f t="shared" si="22"/>
        <v>328</v>
      </c>
      <c r="U34" s="2">
        <f t="shared" si="23"/>
        <v>553.68306284603341</v>
      </c>
      <c r="V34" s="2">
        <f t="shared" si="2"/>
        <v>218.75</v>
      </c>
      <c r="W34" s="2">
        <f t="shared" si="7"/>
        <v>121118.16999756981</v>
      </c>
      <c r="X34" s="2">
        <v>100000</v>
      </c>
      <c r="Y34" s="2">
        <f t="shared" si="8"/>
        <v>21118.169997569814</v>
      </c>
      <c r="Z34" s="5">
        <f t="shared" si="13"/>
        <v>-3.0395136778115228E-3</v>
      </c>
      <c r="AA34" s="5">
        <f t="shared" si="14"/>
        <v>4.7936001239841097E-3</v>
      </c>
    </row>
    <row r="35" spans="2:27" outlineLevel="1" x14ac:dyDescent="0.25">
      <c r="B35" s="2">
        <f t="shared" si="24"/>
        <v>327</v>
      </c>
      <c r="C35" s="2">
        <f t="shared" si="25"/>
        <v>556.34532173952448</v>
      </c>
      <c r="D35" s="2">
        <f t="shared" si="0"/>
        <v>219.15</v>
      </c>
      <c r="E35" s="2">
        <f t="shared" si="26"/>
        <v>121923.07725921679</v>
      </c>
      <c r="F35" s="2">
        <v>100000</v>
      </c>
      <c r="G35" s="2">
        <f t="shared" si="27"/>
        <v>21923.077259216792</v>
      </c>
      <c r="H35" s="5">
        <f t="shared" si="28"/>
        <v>-3.0487804878048808E-3</v>
      </c>
      <c r="I35" s="5">
        <f t="shared" si="10"/>
        <v>4.8082722267257516E-3</v>
      </c>
      <c r="K35" s="2">
        <f t="shared" si="29"/>
        <v>327</v>
      </c>
      <c r="L35" s="2">
        <f t="shared" si="30"/>
        <v>556.34532173952448</v>
      </c>
      <c r="M35" s="2">
        <f t="shared" si="1"/>
        <v>218.25</v>
      </c>
      <c r="N35" s="2">
        <f t="shared" si="31"/>
        <v>121422.36646965121</v>
      </c>
      <c r="O35" s="2">
        <v>100000</v>
      </c>
      <c r="P35" s="2">
        <f t="shared" si="32"/>
        <v>21422.366469651213</v>
      </c>
      <c r="Q35" s="5">
        <f t="shared" si="33"/>
        <v>-3.0487804878048808E-3</v>
      </c>
      <c r="R35" s="5">
        <f t="shared" si="12"/>
        <v>4.8082722267257516E-3</v>
      </c>
      <c r="T35" s="2">
        <f t="shared" si="22"/>
        <v>327</v>
      </c>
      <c r="U35" s="2">
        <f t="shared" si="23"/>
        <v>556.34532173952448</v>
      </c>
      <c r="V35" s="2">
        <f t="shared" si="2"/>
        <v>217.75</v>
      </c>
      <c r="W35" s="2">
        <f t="shared" si="7"/>
        <v>121144.19380878145</v>
      </c>
      <c r="X35" s="2">
        <v>100000</v>
      </c>
      <c r="Y35" s="2">
        <f t="shared" si="8"/>
        <v>21144.193808781449</v>
      </c>
      <c r="Z35" s="5">
        <f t="shared" si="13"/>
        <v>-3.0487804878048808E-3</v>
      </c>
      <c r="AA35" s="5">
        <f t="shared" si="14"/>
        <v>4.8082722267257516E-3</v>
      </c>
    </row>
    <row r="36" spans="2:27" outlineLevel="1" x14ac:dyDescent="0.25">
      <c r="B36" s="2">
        <f t="shared" si="24"/>
        <v>326</v>
      </c>
      <c r="C36" s="2">
        <f t="shared" si="25"/>
        <v>559.02859437620816</v>
      </c>
      <c r="D36" s="2">
        <f t="shared" si="0"/>
        <v>218.15</v>
      </c>
      <c r="E36" s="2">
        <f t="shared" si="26"/>
        <v>121952.08786316981</v>
      </c>
      <c r="F36" s="2">
        <v>100000</v>
      </c>
      <c r="G36" s="2">
        <f t="shared" si="27"/>
        <v>21952.087863169814</v>
      </c>
      <c r="H36" s="5">
        <f t="shared" si="28"/>
        <v>-3.0581039755351869E-3</v>
      </c>
      <c r="I36" s="5">
        <f t="shared" si="10"/>
        <v>4.8230344209490017E-3</v>
      </c>
      <c r="K36" s="2">
        <f t="shared" si="29"/>
        <v>326</v>
      </c>
      <c r="L36" s="2">
        <f t="shared" si="30"/>
        <v>559.02859437620816</v>
      </c>
      <c r="M36" s="2">
        <f t="shared" si="1"/>
        <v>217.25</v>
      </c>
      <c r="N36" s="2">
        <f t="shared" si="31"/>
        <v>121448.96212823123</v>
      </c>
      <c r="O36" s="2">
        <v>100000</v>
      </c>
      <c r="P36" s="2">
        <f t="shared" si="32"/>
        <v>21448.962128231229</v>
      </c>
      <c r="Q36" s="5">
        <f t="shared" si="33"/>
        <v>-3.0581039755351869E-3</v>
      </c>
      <c r="R36" s="5">
        <f t="shared" si="12"/>
        <v>4.8230344209490017E-3</v>
      </c>
      <c r="T36" s="2">
        <f t="shared" si="22"/>
        <v>326</v>
      </c>
      <c r="U36" s="2">
        <f t="shared" si="23"/>
        <v>559.02859437620816</v>
      </c>
      <c r="V36" s="2">
        <f t="shared" si="2"/>
        <v>216.75</v>
      </c>
      <c r="W36" s="2">
        <f t="shared" si="7"/>
        <v>121169.44783104312</v>
      </c>
      <c r="X36" s="2">
        <v>100000</v>
      </c>
      <c r="Y36" s="2">
        <f t="shared" si="8"/>
        <v>21169.447831043115</v>
      </c>
      <c r="Z36" s="5">
        <f t="shared" si="13"/>
        <v>-3.0581039755351869E-3</v>
      </c>
      <c r="AA36" s="5">
        <f t="shared" si="14"/>
        <v>4.8230344209490017E-3</v>
      </c>
    </row>
    <row r="37" spans="2:27" outlineLevel="1" x14ac:dyDescent="0.25">
      <c r="B37" s="2">
        <f t="shared" si="24"/>
        <v>325</v>
      </c>
      <c r="C37" s="2">
        <f t="shared" si="25"/>
        <v>561.73311184688225</v>
      </c>
      <c r="D37" s="2">
        <f t="shared" si="0"/>
        <v>217.15</v>
      </c>
      <c r="E37" s="2">
        <f t="shared" si="26"/>
        <v>121980.34523755049</v>
      </c>
      <c r="F37" s="2">
        <v>100000</v>
      </c>
      <c r="G37" s="2">
        <f t="shared" si="27"/>
        <v>21980.345237550486</v>
      </c>
      <c r="H37" s="5">
        <f t="shared" si="28"/>
        <v>-3.0674846625766694E-3</v>
      </c>
      <c r="I37" s="5">
        <f t="shared" si="10"/>
        <v>4.8378875389942788E-3</v>
      </c>
      <c r="K37" s="2">
        <f t="shared" si="29"/>
        <v>325</v>
      </c>
      <c r="L37" s="2">
        <f t="shared" si="30"/>
        <v>561.73311184688225</v>
      </c>
      <c r="M37" s="2">
        <f t="shared" si="1"/>
        <v>216.25</v>
      </c>
      <c r="N37" s="2">
        <f t="shared" si="31"/>
        <v>121474.78543688828</v>
      </c>
      <c r="O37" s="2">
        <v>100000</v>
      </c>
      <c r="P37" s="2">
        <f t="shared" si="32"/>
        <v>21474.785436888284</v>
      </c>
      <c r="Q37" s="5">
        <f t="shared" si="33"/>
        <v>-3.0674846625766694E-3</v>
      </c>
      <c r="R37" s="5">
        <f t="shared" si="12"/>
        <v>4.8378875389942788E-3</v>
      </c>
      <c r="T37" s="2">
        <f t="shared" si="22"/>
        <v>325</v>
      </c>
      <c r="U37" s="2">
        <f t="shared" si="23"/>
        <v>561.73311184688225</v>
      </c>
      <c r="V37" s="2">
        <f t="shared" si="2"/>
        <v>215.75</v>
      </c>
      <c r="W37" s="2">
        <f t="shared" si="7"/>
        <v>121193.91888096485</v>
      </c>
      <c r="X37" s="2">
        <v>100000</v>
      </c>
      <c r="Y37" s="2">
        <f t="shared" si="8"/>
        <v>21193.918880964848</v>
      </c>
      <c r="Z37" s="5">
        <f t="shared" si="13"/>
        <v>-3.0674846625766694E-3</v>
      </c>
      <c r="AA37" s="5">
        <f t="shared" si="14"/>
        <v>4.8378875389942788E-3</v>
      </c>
    </row>
    <row r="38" spans="2:27" outlineLevel="1" x14ac:dyDescent="0.25">
      <c r="B38" s="2">
        <f t="shared" si="24"/>
        <v>324</v>
      </c>
      <c r="C38" s="2">
        <f t="shared" si="25"/>
        <v>564.45910850539951</v>
      </c>
      <c r="D38" s="2">
        <f t="shared" si="0"/>
        <v>216.15</v>
      </c>
      <c r="E38" s="2">
        <f t="shared" si="26"/>
        <v>122007.83630344211</v>
      </c>
      <c r="F38" s="2">
        <v>100000</v>
      </c>
      <c r="G38" s="2">
        <f t="shared" si="27"/>
        <v>22007.836303442105</v>
      </c>
      <c r="H38" s="5">
        <f t="shared" si="28"/>
        <v>-3.0769230769230882E-3</v>
      </c>
      <c r="I38" s="5">
        <f t="shared" si="10"/>
        <v>4.852832423487774E-3</v>
      </c>
      <c r="K38" s="2">
        <f t="shared" si="29"/>
        <v>324</v>
      </c>
      <c r="L38" s="2">
        <f t="shared" si="30"/>
        <v>564.45910850539951</v>
      </c>
      <c r="M38" s="2">
        <f t="shared" si="1"/>
        <v>215.25</v>
      </c>
      <c r="N38" s="2">
        <f t="shared" si="31"/>
        <v>121499.82310578725</v>
      </c>
      <c r="O38" s="2">
        <v>100000</v>
      </c>
      <c r="P38" s="2">
        <f t="shared" si="32"/>
        <v>21499.823105787247</v>
      </c>
      <c r="Q38" s="5">
        <f t="shared" si="33"/>
        <v>-3.0769230769230882E-3</v>
      </c>
      <c r="R38" s="5">
        <f t="shared" si="12"/>
        <v>4.852832423487774E-3</v>
      </c>
      <c r="T38" s="2">
        <f t="shared" si="22"/>
        <v>324</v>
      </c>
      <c r="U38" s="2">
        <f t="shared" si="23"/>
        <v>564.45910850539951</v>
      </c>
      <c r="V38" s="2">
        <f t="shared" si="2"/>
        <v>214.75</v>
      </c>
      <c r="W38" s="2">
        <f t="shared" si="7"/>
        <v>121217.59355153455</v>
      </c>
      <c r="X38" s="2">
        <v>100000</v>
      </c>
      <c r="Y38" s="2">
        <f t="shared" si="8"/>
        <v>21217.593551534548</v>
      </c>
      <c r="Z38" s="5">
        <f t="shared" si="13"/>
        <v>-3.0769230769230882E-3</v>
      </c>
      <c r="AA38" s="5">
        <f t="shared" si="14"/>
        <v>4.852832423487774E-3</v>
      </c>
    </row>
    <row r="39" spans="2:27" outlineLevel="1" x14ac:dyDescent="0.25">
      <c r="B39" s="2">
        <f t="shared" si="24"/>
        <v>323</v>
      </c>
      <c r="C39" s="2">
        <f t="shared" si="25"/>
        <v>567.2068220249962</v>
      </c>
      <c r="D39" s="2">
        <f t="shared" si="0"/>
        <v>215.15</v>
      </c>
      <c r="E39" s="2">
        <f t="shared" si="26"/>
        <v>122034.54775867793</v>
      </c>
      <c r="F39" s="2">
        <v>100000</v>
      </c>
      <c r="G39" s="2">
        <f t="shared" si="27"/>
        <v>22034.547758677931</v>
      </c>
      <c r="H39" s="5">
        <f t="shared" si="28"/>
        <v>-3.0864197530864335E-3</v>
      </c>
      <c r="I39" s="5">
        <f t="shared" si="10"/>
        <v>4.8678699274995463E-3</v>
      </c>
      <c r="K39" s="2">
        <f t="shared" si="29"/>
        <v>323</v>
      </c>
      <c r="L39" s="2">
        <f t="shared" si="30"/>
        <v>567.2068220249962</v>
      </c>
      <c r="M39" s="2">
        <f t="shared" si="1"/>
        <v>214.25</v>
      </c>
      <c r="N39" s="2">
        <f t="shared" si="31"/>
        <v>121524.06161885544</v>
      </c>
      <c r="O39" s="2">
        <v>100000</v>
      </c>
      <c r="P39" s="2">
        <f t="shared" si="32"/>
        <v>21524.061618855441</v>
      </c>
      <c r="Q39" s="5">
        <f t="shared" si="33"/>
        <v>-3.0864197530864335E-3</v>
      </c>
      <c r="R39" s="5">
        <f t="shared" si="12"/>
        <v>4.8678699274995463E-3</v>
      </c>
      <c r="T39" s="2">
        <f t="shared" si="22"/>
        <v>323</v>
      </c>
      <c r="U39" s="2">
        <f t="shared" si="23"/>
        <v>567.2068220249962</v>
      </c>
      <c r="V39" s="2">
        <f t="shared" si="2"/>
        <v>213.75</v>
      </c>
      <c r="W39" s="2">
        <f t="shared" si="7"/>
        <v>121240.45820784294</v>
      </c>
      <c r="X39" s="2">
        <v>100000</v>
      </c>
      <c r="Y39" s="2">
        <f t="shared" si="8"/>
        <v>21240.458207842938</v>
      </c>
      <c r="Z39" s="5">
        <f t="shared" si="13"/>
        <v>-3.0864197530864335E-3</v>
      </c>
      <c r="AA39" s="5">
        <f t="shared" si="14"/>
        <v>4.8678699274995463E-3</v>
      </c>
    </row>
    <row r="40" spans="2:27" outlineLevel="1" x14ac:dyDescent="0.25">
      <c r="B40" s="2">
        <f t="shared" si="24"/>
        <v>322</v>
      </c>
      <c r="C40" s="2">
        <f t="shared" si="25"/>
        <v>569.97649345577156</v>
      </c>
      <c r="D40" s="2">
        <f t="shared" si="0"/>
        <v>214.15</v>
      </c>
      <c r="E40" s="2">
        <f t="shared" si="26"/>
        <v>122060.46607355349</v>
      </c>
      <c r="F40" s="2">
        <v>100000</v>
      </c>
      <c r="G40" s="2">
        <f t="shared" si="27"/>
        <v>22060.466073553485</v>
      </c>
      <c r="H40" s="5">
        <f t="shared" si="28"/>
        <v>-3.0959752321981782E-3</v>
      </c>
      <c r="I40" s="5">
        <f t="shared" si="10"/>
        <v>4.8830009147056153E-3</v>
      </c>
      <c r="K40" s="2">
        <f t="shared" si="29"/>
        <v>322</v>
      </c>
      <c r="L40" s="2">
        <f t="shared" si="30"/>
        <v>569.97649345577156</v>
      </c>
      <c r="M40" s="2">
        <f t="shared" si="1"/>
        <v>213.25</v>
      </c>
      <c r="N40" s="2">
        <f t="shared" si="31"/>
        <v>121547.48722944329</v>
      </c>
      <c r="O40" s="2">
        <v>100000</v>
      </c>
      <c r="P40" s="2">
        <f t="shared" si="32"/>
        <v>21547.487229443286</v>
      </c>
      <c r="Q40" s="5">
        <f t="shared" si="33"/>
        <v>-3.0959752321981782E-3</v>
      </c>
      <c r="R40" s="5">
        <f t="shared" si="12"/>
        <v>4.8830009147056153E-3</v>
      </c>
      <c r="T40" s="2">
        <f t="shared" si="22"/>
        <v>322</v>
      </c>
      <c r="U40" s="2">
        <f t="shared" si="23"/>
        <v>569.97649345577156</v>
      </c>
      <c r="V40" s="2">
        <f t="shared" si="2"/>
        <v>212.75</v>
      </c>
      <c r="W40" s="2">
        <f t="shared" si="7"/>
        <v>121262.49898271541</v>
      </c>
      <c r="X40" s="2">
        <v>100000</v>
      </c>
      <c r="Y40" s="2">
        <f t="shared" si="8"/>
        <v>21262.498982715406</v>
      </c>
      <c r="Z40" s="5">
        <f t="shared" si="13"/>
        <v>-3.0959752321981782E-3</v>
      </c>
      <c r="AA40" s="5">
        <f t="shared" si="14"/>
        <v>4.8830009147056153E-3</v>
      </c>
    </row>
    <row r="41" spans="2:27" outlineLevel="1" x14ac:dyDescent="0.25">
      <c r="B41" s="2">
        <f t="shared" si="24"/>
        <v>321</v>
      </c>
      <c r="C41" s="2">
        <f t="shared" si="25"/>
        <v>572.76836728334524</v>
      </c>
      <c r="D41" s="2">
        <f t="shared" si="0"/>
        <v>213.15</v>
      </c>
      <c r="E41" s="2">
        <f t="shared" si="26"/>
        <v>122085.57748644504</v>
      </c>
      <c r="F41" s="2">
        <v>100000</v>
      </c>
      <c r="G41" s="2">
        <f t="shared" si="27"/>
        <v>22085.577486445036</v>
      </c>
      <c r="H41" s="5">
        <f t="shared" si="28"/>
        <v>-3.1055900621117516E-3</v>
      </c>
      <c r="I41" s="5">
        <f t="shared" si="10"/>
        <v>4.8982262595542725E-3</v>
      </c>
      <c r="K41" s="2">
        <f t="shared" si="29"/>
        <v>321</v>
      </c>
      <c r="L41" s="2">
        <f t="shared" si="30"/>
        <v>572.76836728334524</v>
      </c>
      <c r="M41" s="2">
        <f t="shared" si="1"/>
        <v>212.25</v>
      </c>
      <c r="N41" s="2">
        <f t="shared" si="31"/>
        <v>121570.08595589003</v>
      </c>
      <c r="O41" s="2">
        <v>100000</v>
      </c>
      <c r="P41" s="2">
        <f t="shared" si="32"/>
        <v>21570.085955890027</v>
      </c>
      <c r="Q41" s="5">
        <f t="shared" si="33"/>
        <v>-3.1055900621117516E-3</v>
      </c>
      <c r="R41" s="5">
        <f t="shared" si="12"/>
        <v>4.8982262595542725E-3</v>
      </c>
      <c r="T41" s="2">
        <f t="shared" si="22"/>
        <v>321</v>
      </c>
      <c r="U41" s="2">
        <f t="shared" si="23"/>
        <v>572.76836728334524</v>
      </c>
      <c r="V41" s="2">
        <f t="shared" si="2"/>
        <v>211.75</v>
      </c>
      <c r="W41" s="2">
        <f t="shared" si="7"/>
        <v>121283.70177224836</v>
      </c>
      <c r="X41" s="2">
        <v>100000</v>
      </c>
      <c r="Y41" s="2">
        <f t="shared" si="8"/>
        <v>21283.701772248358</v>
      </c>
      <c r="Z41" s="5">
        <f t="shared" si="13"/>
        <v>-3.1055900621117516E-3</v>
      </c>
      <c r="AA41" s="5">
        <f t="shared" si="14"/>
        <v>4.8982262595542725E-3</v>
      </c>
    </row>
    <row r="42" spans="2:27" outlineLevel="1" x14ac:dyDescent="0.25">
      <c r="B42" s="2">
        <f t="shared" si="24"/>
        <v>320</v>
      </c>
      <c r="C42" s="2">
        <f t="shared" si="25"/>
        <v>575.58269148872046</v>
      </c>
      <c r="D42" s="2">
        <f t="shared" ref="D42:D73" si="34">B42-$D$3</f>
        <v>212.15</v>
      </c>
      <c r="E42" s="2">
        <f t="shared" si="26"/>
        <v>122109.86799933205</v>
      </c>
      <c r="F42" s="2">
        <v>100000</v>
      </c>
      <c r="G42" s="2">
        <f t="shared" si="27"/>
        <v>22109.867999332055</v>
      </c>
      <c r="H42" s="5">
        <f t="shared" si="28"/>
        <v>-3.1152647975077885E-3</v>
      </c>
      <c r="I42" s="5">
        <f t="shared" si="10"/>
        <v>4.9135468474343913E-3</v>
      </c>
      <c r="K42" s="2">
        <f t="shared" si="29"/>
        <v>320</v>
      </c>
      <c r="L42" s="2">
        <f t="shared" si="30"/>
        <v>575.58269148872046</v>
      </c>
      <c r="M42" s="2">
        <f t="shared" ref="M42:M73" si="35">K42-$M$3</f>
        <v>211.25</v>
      </c>
      <c r="N42" s="2">
        <f t="shared" si="31"/>
        <v>121591.84357699219</v>
      </c>
      <c r="O42" s="2">
        <v>100000</v>
      </c>
      <c r="P42" s="2">
        <f t="shared" si="32"/>
        <v>21591.843576992193</v>
      </c>
      <c r="Q42" s="5">
        <f t="shared" si="33"/>
        <v>-3.1152647975077885E-3</v>
      </c>
      <c r="R42" s="5">
        <f t="shared" si="12"/>
        <v>4.9135468474343913E-3</v>
      </c>
      <c r="T42" s="2">
        <f t="shared" si="22"/>
        <v>320</v>
      </c>
      <c r="U42" s="2">
        <f t="shared" si="23"/>
        <v>575.58269148872046</v>
      </c>
      <c r="V42" s="2">
        <f t="shared" ref="V42:V73" si="36">T42-$V$3</f>
        <v>210.75</v>
      </c>
      <c r="W42" s="2">
        <f t="shared" si="7"/>
        <v>121304.05223124784</v>
      </c>
      <c r="X42" s="2">
        <v>100000</v>
      </c>
      <c r="Y42" s="2">
        <f t="shared" si="8"/>
        <v>21304.052231247842</v>
      </c>
      <c r="Z42" s="5">
        <f t="shared" si="13"/>
        <v>-3.1152647975077885E-3</v>
      </c>
      <c r="AA42" s="5">
        <f t="shared" si="14"/>
        <v>4.9135468474343913E-3</v>
      </c>
    </row>
    <row r="43" spans="2:27" outlineLevel="1" x14ac:dyDescent="0.25">
      <c r="B43" s="2">
        <f t="shared" si="24"/>
        <v>319</v>
      </c>
      <c r="C43" s="2">
        <f t="shared" si="25"/>
        <v>578.41971760938031</v>
      </c>
      <c r="D43" s="2">
        <f t="shared" si="34"/>
        <v>211.15</v>
      </c>
      <c r="E43" s="2">
        <f t="shared" si="26"/>
        <v>122133.32337322066</v>
      </c>
      <c r="F43" s="2">
        <v>100000</v>
      </c>
      <c r="G43" s="2">
        <f t="shared" si="27"/>
        <v>22133.323373220657</v>
      </c>
      <c r="H43" s="5">
        <f t="shared" si="28"/>
        <v>-3.1250000000000444E-3</v>
      </c>
      <c r="I43" s="5">
        <f t="shared" si="10"/>
        <v>4.9289635748461791E-3</v>
      </c>
      <c r="K43" s="2">
        <f t="shared" si="29"/>
        <v>319</v>
      </c>
      <c r="L43" s="2">
        <f t="shared" si="30"/>
        <v>578.41971760938031</v>
      </c>
      <c r="M43" s="2">
        <f t="shared" si="35"/>
        <v>210.25</v>
      </c>
      <c r="N43" s="2">
        <f t="shared" si="31"/>
        <v>121612.74562737221</v>
      </c>
      <c r="O43" s="2">
        <v>100000</v>
      </c>
      <c r="P43" s="2">
        <f t="shared" si="32"/>
        <v>21612.745627372205</v>
      </c>
      <c r="Q43" s="5">
        <f t="shared" si="33"/>
        <v>-3.1250000000000444E-3</v>
      </c>
      <c r="R43" s="5">
        <f t="shared" si="12"/>
        <v>4.9289635748461791E-3</v>
      </c>
      <c r="T43" s="2">
        <f t="shared" si="22"/>
        <v>319</v>
      </c>
      <c r="U43" s="2">
        <f t="shared" si="23"/>
        <v>578.41971760938031</v>
      </c>
      <c r="V43" s="2">
        <f t="shared" si="36"/>
        <v>209.75</v>
      </c>
      <c r="W43" s="2">
        <f t="shared" si="7"/>
        <v>121323.53576856753</v>
      </c>
      <c r="X43" s="2">
        <v>100000</v>
      </c>
      <c r="Y43" s="2">
        <f t="shared" si="8"/>
        <v>21323.535768567526</v>
      </c>
      <c r="Z43" s="5">
        <f t="shared" si="13"/>
        <v>-3.1250000000000444E-3</v>
      </c>
      <c r="AA43" s="5">
        <f t="shared" si="14"/>
        <v>4.9289635748461791E-3</v>
      </c>
    </row>
    <row r="44" spans="2:27" outlineLevel="1" x14ac:dyDescent="0.25">
      <c r="B44" s="2">
        <f t="shared" si="24"/>
        <v>318</v>
      </c>
      <c r="C44" s="2">
        <f t="shared" si="25"/>
        <v>581.27970080164846</v>
      </c>
      <c r="D44" s="2">
        <f t="shared" si="34"/>
        <v>210.15</v>
      </c>
      <c r="E44" s="2">
        <f t="shared" si="26"/>
        <v>122155.92912346643</v>
      </c>
      <c r="F44" s="2">
        <v>100000</v>
      </c>
      <c r="G44" s="2">
        <f t="shared" si="27"/>
        <v>22155.929123466427</v>
      </c>
      <c r="H44" s="5">
        <f t="shared" si="28"/>
        <v>-3.1347962382445305E-3</v>
      </c>
      <c r="I44" s="5">
        <f t="shared" si="10"/>
        <v>4.9444773495768146E-3</v>
      </c>
      <c r="K44" s="2">
        <f t="shared" si="29"/>
        <v>318</v>
      </c>
      <c r="L44" s="2">
        <f t="shared" si="30"/>
        <v>581.27970080164846</v>
      </c>
      <c r="M44" s="2">
        <f t="shared" si="35"/>
        <v>209.25</v>
      </c>
      <c r="N44" s="2">
        <f t="shared" si="31"/>
        <v>121632.77739274495</v>
      </c>
      <c r="O44" s="2">
        <v>100000</v>
      </c>
      <c r="P44" s="2">
        <f t="shared" si="32"/>
        <v>21632.777392744945</v>
      </c>
      <c r="Q44" s="5">
        <f t="shared" si="33"/>
        <v>-3.1347962382445305E-3</v>
      </c>
      <c r="R44" s="5">
        <f t="shared" si="12"/>
        <v>4.9444773495768146E-3</v>
      </c>
      <c r="T44" s="2">
        <f t="shared" si="22"/>
        <v>318</v>
      </c>
      <c r="U44" s="2">
        <f t="shared" si="23"/>
        <v>581.27970080164846</v>
      </c>
      <c r="V44" s="2">
        <f t="shared" si="36"/>
        <v>208.75</v>
      </c>
      <c r="W44" s="2">
        <f t="shared" si="7"/>
        <v>121342.13754234412</v>
      </c>
      <c r="X44" s="2">
        <v>100000</v>
      </c>
      <c r="Y44" s="2">
        <f t="shared" si="8"/>
        <v>21342.13754234412</v>
      </c>
      <c r="Z44" s="5">
        <f t="shared" si="13"/>
        <v>-3.1347962382445305E-3</v>
      </c>
      <c r="AA44" s="5">
        <f t="shared" si="14"/>
        <v>4.9444773495768146E-3</v>
      </c>
    </row>
    <row r="45" spans="2:27" outlineLevel="1" x14ac:dyDescent="0.25">
      <c r="B45" s="2">
        <f t="shared" si="24"/>
        <v>317</v>
      </c>
      <c r="C45" s="2">
        <f t="shared" si="25"/>
        <v>584.16289990434416</v>
      </c>
      <c r="D45" s="2">
        <f t="shared" si="34"/>
        <v>209.15</v>
      </c>
      <c r="E45" s="2">
        <f t="shared" si="26"/>
        <v>122177.67051499359</v>
      </c>
      <c r="F45" s="2">
        <v>100000</v>
      </c>
      <c r="G45" s="2">
        <f t="shared" si="27"/>
        <v>22177.670514993588</v>
      </c>
      <c r="H45" s="5">
        <f t="shared" si="28"/>
        <v>-3.1446540880503138E-3</v>
      </c>
      <c r="I45" s="5">
        <f t="shared" ref="I45:I76" si="37">(1+H45)^$D$5-1</f>
        <v>4.9600890908789719E-3</v>
      </c>
      <c r="K45" s="2">
        <f t="shared" si="29"/>
        <v>317</v>
      </c>
      <c r="L45" s="2">
        <f t="shared" si="30"/>
        <v>584.16289990434416</v>
      </c>
      <c r="M45" s="2">
        <f t="shared" si="35"/>
        <v>208.25</v>
      </c>
      <c r="N45" s="2">
        <f t="shared" si="31"/>
        <v>121651.92390507968</v>
      </c>
      <c r="O45" s="2">
        <v>100000</v>
      </c>
      <c r="P45" s="2">
        <f t="shared" si="32"/>
        <v>21651.923905079675</v>
      </c>
      <c r="Q45" s="5">
        <f t="shared" si="33"/>
        <v>-3.1446540880503138E-3</v>
      </c>
      <c r="R45" s="5">
        <f t="shared" ref="R45:R76" si="38">(1+Q45)^$M$5-1</f>
        <v>4.9600890908789719E-3</v>
      </c>
      <c r="T45" s="2">
        <f t="shared" si="22"/>
        <v>317</v>
      </c>
      <c r="U45" s="2">
        <f t="shared" si="23"/>
        <v>584.16289990434416</v>
      </c>
      <c r="V45" s="2">
        <f t="shared" si="36"/>
        <v>207.75</v>
      </c>
      <c r="W45" s="2">
        <f t="shared" si="7"/>
        <v>121359.84245512749</v>
      </c>
      <c r="X45" s="2">
        <v>100000</v>
      </c>
      <c r="Y45" s="2">
        <f t="shared" si="8"/>
        <v>21359.842455127495</v>
      </c>
      <c r="Z45" s="5">
        <f t="shared" si="13"/>
        <v>-3.1446540880503138E-3</v>
      </c>
      <c r="AA45" s="5">
        <f t="shared" si="14"/>
        <v>4.9600890908789719E-3</v>
      </c>
    </row>
    <row r="46" spans="2:27" outlineLevel="1" x14ac:dyDescent="0.25">
      <c r="B46" s="2">
        <f t="shared" si="24"/>
        <v>316</v>
      </c>
      <c r="C46" s="2">
        <f t="shared" si="25"/>
        <v>587.06957750376046</v>
      </c>
      <c r="D46" s="2">
        <f t="shared" si="34"/>
        <v>208.15</v>
      </c>
      <c r="E46" s="2">
        <f t="shared" si="26"/>
        <v>122198.53255740774</v>
      </c>
      <c r="F46" s="2">
        <v>100000</v>
      </c>
      <c r="G46" s="2">
        <f t="shared" si="27"/>
        <v>22198.532557407743</v>
      </c>
      <c r="H46" s="5">
        <f t="shared" si="28"/>
        <v>-3.154574132492094E-3</v>
      </c>
      <c r="I46" s="5">
        <f t="shared" si="37"/>
        <v>4.9757997296511203E-3</v>
      </c>
      <c r="K46" s="2">
        <f t="shared" si="29"/>
        <v>316</v>
      </c>
      <c r="L46" s="2">
        <f t="shared" si="30"/>
        <v>587.06957750376046</v>
      </c>
      <c r="M46" s="2">
        <f t="shared" si="35"/>
        <v>207.25</v>
      </c>
      <c r="N46" s="2">
        <f t="shared" si="31"/>
        <v>121670.16993765435</v>
      </c>
      <c r="O46" s="2">
        <v>100000</v>
      </c>
      <c r="P46" s="2">
        <f t="shared" si="32"/>
        <v>21670.169937654355</v>
      </c>
      <c r="Q46" s="5">
        <f t="shared" si="33"/>
        <v>-3.154574132492094E-3</v>
      </c>
      <c r="R46" s="5">
        <f t="shared" si="38"/>
        <v>4.9757997296511203E-3</v>
      </c>
      <c r="T46" s="2">
        <f t="shared" si="22"/>
        <v>316</v>
      </c>
      <c r="U46" s="2">
        <f t="shared" si="23"/>
        <v>587.06957750376046</v>
      </c>
      <c r="V46" s="2">
        <f t="shared" si="36"/>
        <v>206.75</v>
      </c>
      <c r="W46" s="2">
        <f t="shared" si="7"/>
        <v>121376.63514890247</v>
      </c>
      <c r="X46" s="2">
        <v>100000</v>
      </c>
      <c r="Y46" s="2">
        <f t="shared" si="8"/>
        <v>21376.635148902467</v>
      </c>
      <c r="Z46" s="5">
        <f t="shared" si="13"/>
        <v>-3.154574132492094E-3</v>
      </c>
      <c r="AA46" s="5">
        <f t="shared" si="14"/>
        <v>4.9757997296511203E-3</v>
      </c>
    </row>
    <row r="47" spans="2:27" outlineLevel="1" x14ac:dyDescent="0.25">
      <c r="B47" s="2">
        <f t="shared" si="24"/>
        <v>315</v>
      </c>
      <c r="C47" s="2">
        <f t="shared" si="25"/>
        <v>590.00000000000068</v>
      </c>
      <c r="D47" s="2">
        <f t="shared" si="34"/>
        <v>207.15</v>
      </c>
      <c r="E47" s="2">
        <f t="shared" si="26"/>
        <v>122218.50000000015</v>
      </c>
      <c r="F47" s="2">
        <v>100000</v>
      </c>
      <c r="G47" s="2">
        <f t="shared" si="27"/>
        <v>22218.500000000146</v>
      </c>
      <c r="H47" s="5">
        <f t="shared" si="28"/>
        <v>-3.1645569620253333E-3</v>
      </c>
      <c r="I47" s="5">
        <f t="shared" si="37"/>
        <v>4.9916102086238201E-3</v>
      </c>
      <c r="K47" s="2">
        <f t="shared" si="29"/>
        <v>315</v>
      </c>
      <c r="L47" s="2">
        <f t="shared" si="30"/>
        <v>590.00000000000068</v>
      </c>
      <c r="M47" s="2">
        <f t="shared" si="35"/>
        <v>206.25</v>
      </c>
      <c r="N47" s="2">
        <f t="shared" si="31"/>
        <v>121687.50000000015</v>
      </c>
      <c r="O47" s="2">
        <v>100000</v>
      </c>
      <c r="P47" s="2">
        <f t="shared" si="32"/>
        <v>21687.500000000146</v>
      </c>
      <c r="Q47" s="5">
        <f t="shared" si="33"/>
        <v>-3.1645569620253333E-3</v>
      </c>
      <c r="R47" s="5">
        <f t="shared" si="38"/>
        <v>4.9916102086238201E-3</v>
      </c>
      <c r="T47" s="2">
        <f t="shared" si="22"/>
        <v>315</v>
      </c>
      <c r="U47" s="2">
        <f t="shared" si="23"/>
        <v>590.00000000000068</v>
      </c>
      <c r="V47" s="2">
        <f t="shared" si="36"/>
        <v>205.75</v>
      </c>
      <c r="W47" s="2">
        <f t="shared" si="7"/>
        <v>121392.50000000015</v>
      </c>
      <c r="X47" s="2">
        <v>100000</v>
      </c>
      <c r="Y47" s="2">
        <f t="shared" si="8"/>
        <v>21392.500000000146</v>
      </c>
      <c r="Z47" s="5">
        <f t="shared" si="13"/>
        <v>-3.1645569620253333E-3</v>
      </c>
      <c r="AA47" s="5">
        <f t="shared" si="14"/>
        <v>4.9916102086238201E-3</v>
      </c>
    </row>
    <row r="48" spans="2:27" outlineLevel="1" x14ac:dyDescent="0.25">
      <c r="B48" s="2">
        <f t="shared" si="24"/>
        <v>314</v>
      </c>
      <c r="C48" s="2">
        <f t="shared" si="25"/>
        <v>592.95443767470385</v>
      </c>
      <c r="D48" s="2">
        <f t="shared" si="34"/>
        <v>206.15</v>
      </c>
      <c r="E48" s="2">
        <f t="shared" si="26"/>
        <v>122237.55732664021</v>
      </c>
      <c r="F48" s="2">
        <v>100000</v>
      </c>
      <c r="G48" s="2">
        <f t="shared" si="27"/>
        <v>22237.557326640206</v>
      </c>
      <c r="H48" s="5">
        <f t="shared" si="28"/>
        <v>-3.1746031746031633E-3</v>
      </c>
      <c r="I48" s="5">
        <f t="shared" si="37"/>
        <v>5.0075214825477943E-3</v>
      </c>
      <c r="K48" s="2">
        <f t="shared" si="29"/>
        <v>314</v>
      </c>
      <c r="L48" s="2">
        <f t="shared" si="30"/>
        <v>592.95443767470385</v>
      </c>
      <c r="M48" s="2">
        <f t="shared" si="35"/>
        <v>205.25</v>
      </c>
      <c r="N48" s="2">
        <f t="shared" si="31"/>
        <v>121703.89833273296</v>
      </c>
      <c r="O48" s="2">
        <v>100000</v>
      </c>
      <c r="P48" s="2">
        <f t="shared" si="32"/>
        <v>21703.898332732962</v>
      </c>
      <c r="Q48" s="5">
        <f t="shared" si="33"/>
        <v>-3.1746031746031633E-3</v>
      </c>
      <c r="R48" s="5">
        <f t="shared" si="38"/>
        <v>5.0075214825477943E-3</v>
      </c>
      <c r="T48" s="2">
        <f t="shared" si="22"/>
        <v>314</v>
      </c>
      <c r="U48" s="2">
        <f t="shared" si="23"/>
        <v>592.95443767470385</v>
      </c>
      <c r="V48" s="2">
        <f t="shared" si="36"/>
        <v>204.75</v>
      </c>
      <c r="W48" s="2">
        <f t="shared" si="7"/>
        <v>121407.42111389562</v>
      </c>
      <c r="X48" s="2">
        <v>100000</v>
      </c>
      <c r="Y48" s="2">
        <f t="shared" si="8"/>
        <v>21407.421113895616</v>
      </c>
      <c r="Z48" s="5">
        <f t="shared" si="13"/>
        <v>-3.1746031746031633E-3</v>
      </c>
      <c r="AA48" s="5">
        <f t="shared" si="14"/>
        <v>5.0075214825477943E-3</v>
      </c>
    </row>
    <row r="49" spans="2:27" outlineLevel="1" x14ac:dyDescent="0.25">
      <c r="B49" s="2">
        <f t="shared" si="24"/>
        <v>313</v>
      </c>
      <c r="C49" s="2">
        <f t="shared" si="25"/>
        <v>595.93316476019265</v>
      </c>
      <c r="D49" s="2">
        <f t="shared" si="34"/>
        <v>205.15</v>
      </c>
      <c r="E49" s="2">
        <f t="shared" si="26"/>
        <v>122255.68875055353</v>
      </c>
      <c r="F49" s="2">
        <v>100000</v>
      </c>
      <c r="G49" s="2">
        <f t="shared" si="27"/>
        <v>22255.688750553527</v>
      </c>
      <c r="H49" s="5">
        <f t="shared" si="28"/>
        <v>-3.1847133757961776E-3</v>
      </c>
      <c r="I49" s="5">
        <f t="shared" si="37"/>
        <v>5.0235345183855529E-3</v>
      </c>
      <c r="K49" s="2">
        <f t="shared" si="29"/>
        <v>313</v>
      </c>
      <c r="L49" s="2">
        <f t="shared" si="30"/>
        <v>595.93316476019265</v>
      </c>
      <c r="M49" s="2">
        <f t="shared" si="35"/>
        <v>204.25</v>
      </c>
      <c r="N49" s="2">
        <f t="shared" si="31"/>
        <v>121719.34890226935</v>
      </c>
      <c r="O49" s="2">
        <v>100000</v>
      </c>
      <c r="P49" s="2">
        <f t="shared" si="32"/>
        <v>21719.348902269354</v>
      </c>
      <c r="Q49" s="5">
        <f t="shared" si="33"/>
        <v>-3.1847133757961776E-3</v>
      </c>
      <c r="R49" s="5">
        <f t="shared" si="38"/>
        <v>5.0235345183855529E-3</v>
      </c>
      <c r="T49" s="2">
        <f t="shared" si="22"/>
        <v>313</v>
      </c>
      <c r="U49" s="2">
        <f t="shared" si="23"/>
        <v>595.93316476019265</v>
      </c>
      <c r="V49" s="2">
        <f t="shared" si="36"/>
        <v>203.75</v>
      </c>
      <c r="W49" s="2">
        <f t="shared" si="7"/>
        <v>121421.38231988925</v>
      </c>
      <c r="X49" s="2">
        <v>100000</v>
      </c>
      <c r="Y49" s="2">
        <f t="shared" si="8"/>
        <v>21421.38231988925</v>
      </c>
      <c r="Z49" s="5">
        <f t="shared" si="13"/>
        <v>-3.1847133757961776E-3</v>
      </c>
      <c r="AA49" s="5">
        <f t="shared" si="14"/>
        <v>5.0235345183855529E-3</v>
      </c>
    </row>
    <row r="50" spans="2:27" outlineLevel="1" x14ac:dyDescent="0.25">
      <c r="B50" s="2">
        <f t="shared" si="24"/>
        <v>312</v>
      </c>
      <c r="C50" s="2">
        <f t="shared" si="25"/>
        <v>598.93645951007977</v>
      </c>
      <c r="D50" s="2">
        <f t="shared" si="34"/>
        <v>204.15</v>
      </c>
      <c r="E50" s="2">
        <f t="shared" si="26"/>
        <v>122272.87820898279</v>
      </c>
      <c r="F50" s="2">
        <v>100000</v>
      </c>
      <c r="G50" s="2">
        <f t="shared" si="27"/>
        <v>22272.878208982787</v>
      </c>
      <c r="H50" s="5">
        <f t="shared" si="28"/>
        <v>-3.1948881789137795E-3</v>
      </c>
      <c r="I50" s="5">
        <f t="shared" si="37"/>
        <v>5.0396502955085687E-3</v>
      </c>
      <c r="K50" s="2">
        <f t="shared" si="29"/>
        <v>312</v>
      </c>
      <c r="L50" s="2">
        <f t="shared" si="30"/>
        <v>598.93645951007977</v>
      </c>
      <c r="M50" s="2">
        <f t="shared" si="35"/>
        <v>203.25</v>
      </c>
      <c r="N50" s="2">
        <f t="shared" si="31"/>
        <v>121733.83539542371</v>
      </c>
      <c r="O50" s="2">
        <v>100000</v>
      </c>
      <c r="P50" s="2">
        <f t="shared" si="32"/>
        <v>21733.83539542371</v>
      </c>
      <c r="Q50" s="5">
        <f t="shared" si="33"/>
        <v>-3.1948881789137795E-3</v>
      </c>
      <c r="R50" s="5">
        <f t="shared" si="38"/>
        <v>5.0396502955085687E-3</v>
      </c>
      <c r="T50" s="2">
        <f t="shared" si="22"/>
        <v>312</v>
      </c>
      <c r="U50" s="2">
        <f t="shared" si="23"/>
        <v>598.93645951007977</v>
      </c>
      <c r="V50" s="2">
        <f t="shared" si="36"/>
        <v>202.75</v>
      </c>
      <c r="W50" s="2">
        <f t="shared" si="7"/>
        <v>121434.36716566868</v>
      </c>
      <c r="X50" s="2">
        <v>100000</v>
      </c>
      <c r="Y50" s="2">
        <f t="shared" si="8"/>
        <v>21434.367165668678</v>
      </c>
      <c r="Z50" s="5">
        <f t="shared" si="13"/>
        <v>-3.1948881789137795E-3</v>
      </c>
      <c r="AA50" s="5">
        <f t="shared" si="14"/>
        <v>5.0396502955085687E-3</v>
      </c>
    </row>
    <row r="51" spans="2:27" outlineLevel="1" x14ac:dyDescent="0.25">
      <c r="B51" s="2">
        <f t="shared" si="24"/>
        <v>311</v>
      </c>
      <c r="C51" s="2">
        <f t="shared" si="25"/>
        <v>601.96460427136685</v>
      </c>
      <c r="D51" s="2">
        <f t="shared" si="34"/>
        <v>203.15</v>
      </c>
      <c r="E51" s="2">
        <f t="shared" si="26"/>
        <v>122289.10935772819</v>
      </c>
      <c r="F51" s="2">
        <v>100000</v>
      </c>
      <c r="G51" s="2">
        <f t="shared" si="27"/>
        <v>22289.109357728186</v>
      </c>
      <c r="H51" s="5">
        <f t="shared" si="28"/>
        <v>-3.2051282051281937E-3</v>
      </c>
      <c r="I51" s="5">
        <f t="shared" si="37"/>
        <v>5.0558698058957852E-3</v>
      </c>
      <c r="K51" s="2">
        <f t="shared" si="29"/>
        <v>311</v>
      </c>
      <c r="L51" s="2">
        <f t="shared" si="30"/>
        <v>601.96460427136685</v>
      </c>
      <c r="M51" s="2">
        <f t="shared" si="35"/>
        <v>202.25</v>
      </c>
      <c r="N51" s="2">
        <f t="shared" si="31"/>
        <v>121747.34121388395</v>
      </c>
      <c r="O51" s="2">
        <v>100000</v>
      </c>
      <c r="P51" s="2">
        <f t="shared" si="32"/>
        <v>21747.341213883949</v>
      </c>
      <c r="Q51" s="5">
        <f t="shared" si="33"/>
        <v>-3.2051282051281937E-3</v>
      </c>
      <c r="R51" s="5">
        <f t="shared" si="38"/>
        <v>5.0558698058957852E-3</v>
      </c>
      <c r="T51" s="2">
        <f t="shared" si="22"/>
        <v>311</v>
      </c>
      <c r="U51" s="2">
        <f t="shared" si="23"/>
        <v>601.96460427136685</v>
      </c>
      <c r="V51" s="2">
        <f t="shared" si="36"/>
        <v>201.75</v>
      </c>
      <c r="W51" s="2">
        <f t="shared" si="7"/>
        <v>121446.35891174826</v>
      </c>
      <c r="X51" s="2">
        <v>100000</v>
      </c>
      <c r="Y51" s="2">
        <f t="shared" si="8"/>
        <v>21446.358911748262</v>
      </c>
      <c r="Z51" s="5">
        <f t="shared" si="13"/>
        <v>-3.2051282051281937E-3</v>
      </c>
      <c r="AA51" s="5">
        <f t="shared" si="14"/>
        <v>5.0558698058957852E-3</v>
      </c>
    </row>
    <row r="52" spans="2:27" outlineLevel="1" x14ac:dyDescent="0.25">
      <c r="B52" s="2">
        <f t="shared" si="24"/>
        <v>310</v>
      </c>
      <c r="C52" s="2">
        <f t="shared" si="25"/>
        <v>605.01788555807377</v>
      </c>
      <c r="D52" s="2">
        <f t="shared" si="34"/>
        <v>202.15</v>
      </c>
      <c r="E52" s="2">
        <f t="shared" si="26"/>
        <v>122304.36556556461</v>
      </c>
      <c r="F52" s="2">
        <v>100000</v>
      </c>
      <c r="G52" s="2">
        <f t="shared" si="27"/>
        <v>22304.365565564614</v>
      </c>
      <c r="H52" s="5">
        <f t="shared" si="28"/>
        <v>-3.215434083601254E-3</v>
      </c>
      <c r="I52" s="5">
        <f t="shared" si="37"/>
        <v>5.0721940543376753E-3</v>
      </c>
      <c r="K52" s="2">
        <f t="shared" si="29"/>
        <v>310</v>
      </c>
      <c r="L52" s="2">
        <f t="shared" si="30"/>
        <v>605.01788555807377</v>
      </c>
      <c r="M52" s="2">
        <f t="shared" si="35"/>
        <v>201.25</v>
      </c>
      <c r="N52" s="2">
        <f t="shared" si="31"/>
        <v>121759.84946856234</v>
      </c>
      <c r="O52" s="2">
        <v>100000</v>
      </c>
      <c r="P52" s="2">
        <f t="shared" si="32"/>
        <v>21759.849468562345</v>
      </c>
      <c r="Q52" s="5">
        <f t="shared" si="33"/>
        <v>-3.215434083601254E-3</v>
      </c>
      <c r="R52" s="5">
        <f t="shared" si="38"/>
        <v>5.0721940543376753E-3</v>
      </c>
      <c r="T52" s="2">
        <f t="shared" si="22"/>
        <v>310</v>
      </c>
      <c r="U52" s="2">
        <f t="shared" si="23"/>
        <v>605.01788555807377</v>
      </c>
      <c r="V52" s="2">
        <f t="shared" si="36"/>
        <v>200.75</v>
      </c>
      <c r="W52" s="2">
        <f t="shared" si="7"/>
        <v>121457.34052578331</v>
      </c>
      <c r="X52" s="2">
        <v>100000</v>
      </c>
      <c r="Y52" s="2">
        <f t="shared" si="8"/>
        <v>21457.340525783307</v>
      </c>
      <c r="Z52" s="5">
        <f t="shared" si="13"/>
        <v>-3.215434083601254E-3</v>
      </c>
      <c r="AA52" s="5">
        <f t="shared" si="14"/>
        <v>5.0721940543376753E-3</v>
      </c>
    </row>
    <row r="53" spans="2:27" outlineLevel="1" x14ac:dyDescent="0.25">
      <c r="B53" s="2">
        <f t="shared" si="24"/>
        <v>309</v>
      </c>
      <c r="C53" s="2">
        <f t="shared" si="25"/>
        <v>608.09659412643441</v>
      </c>
      <c r="D53" s="2">
        <f t="shared" si="34"/>
        <v>201.15</v>
      </c>
      <c r="E53" s="2">
        <f t="shared" si="26"/>
        <v>122318.62990853228</v>
      </c>
      <c r="F53" s="2">
        <v>100000</v>
      </c>
      <c r="G53" s="2">
        <f t="shared" si="27"/>
        <v>22318.629908532283</v>
      </c>
      <c r="H53" s="5">
        <f t="shared" si="28"/>
        <v>-3.225806451612856E-3</v>
      </c>
      <c r="I53" s="5">
        <f t="shared" si="37"/>
        <v>5.0886240586438536E-3</v>
      </c>
      <c r="K53" s="2">
        <f t="shared" si="29"/>
        <v>309</v>
      </c>
      <c r="L53" s="2">
        <f t="shared" si="30"/>
        <v>608.09659412643441</v>
      </c>
      <c r="M53" s="2">
        <f t="shared" si="35"/>
        <v>200.25</v>
      </c>
      <c r="N53" s="2">
        <f t="shared" si="31"/>
        <v>121771.34297381849</v>
      </c>
      <c r="O53" s="2">
        <v>100000</v>
      </c>
      <c r="P53" s="2">
        <f t="shared" si="32"/>
        <v>21771.342973818493</v>
      </c>
      <c r="Q53" s="5">
        <f t="shared" si="33"/>
        <v>-3.225806451612856E-3</v>
      </c>
      <c r="R53" s="5">
        <f t="shared" si="38"/>
        <v>5.0886240586438536E-3</v>
      </c>
      <c r="T53" s="2">
        <f t="shared" si="22"/>
        <v>309</v>
      </c>
      <c r="U53" s="2">
        <f t="shared" si="23"/>
        <v>608.09659412643441</v>
      </c>
      <c r="V53" s="2">
        <f t="shared" si="36"/>
        <v>199.75</v>
      </c>
      <c r="W53" s="2">
        <f t="shared" si="7"/>
        <v>121467.29467675528</v>
      </c>
      <c r="X53" s="2">
        <v>100000</v>
      </c>
      <c r="Y53" s="2">
        <f t="shared" si="8"/>
        <v>21467.294676755278</v>
      </c>
      <c r="Z53" s="5">
        <f t="shared" si="13"/>
        <v>-3.225806451612856E-3</v>
      </c>
      <c r="AA53" s="5">
        <f t="shared" si="14"/>
        <v>5.0886240586438536E-3</v>
      </c>
    </row>
    <row r="54" spans="2:27" outlineLevel="1" x14ac:dyDescent="0.25">
      <c r="B54" s="2">
        <f t="shared" si="24"/>
        <v>308</v>
      </c>
      <c r="C54" s="2">
        <f t="shared" si="25"/>
        <v>611.20102505169825</v>
      </c>
      <c r="D54" s="2">
        <f t="shared" si="34"/>
        <v>200.15</v>
      </c>
      <c r="E54" s="2">
        <f t="shared" si="26"/>
        <v>122331.8851640974</v>
      </c>
      <c r="F54" s="2">
        <v>100000</v>
      </c>
      <c r="G54" s="2">
        <f t="shared" si="27"/>
        <v>22331.885164097403</v>
      </c>
      <c r="H54" s="5">
        <f t="shared" si="28"/>
        <v>-3.2362459546925182E-3</v>
      </c>
      <c r="I54" s="5">
        <f t="shared" si="37"/>
        <v>5.105160849854018E-3</v>
      </c>
      <c r="K54" s="2">
        <f t="shared" si="29"/>
        <v>308</v>
      </c>
      <c r="L54" s="2">
        <f t="shared" si="30"/>
        <v>611.20102505169825</v>
      </c>
      <c r="M54" s="2">
        <f t="shared" si="35"/>
        <v>199.25</v>
      </c>
      <c r="N54" s="2">
        <f t="shared" si="31"/>
        <v>121781.80424155088</v>
      </c>
      <c r="O54" s="2">
        <v>100000</v>
      </c>
      <c r="P54" s="2">
        <f t="shared" si="32"/>
        <v>21781.804241550883</v>
      </c>
      <c r="Q54" s="5">
        <f t="shared" si="33"/>
        <v>-3.2362459546925182E-3</v>
      </c>
      <c r="R54" s="5">
        <f t="shared" si="38"/>
        <v>5.105160849854018E-3</v>
      </c>
      <c r="T54" s="2">
        <f t="shared" si="22"/>
        <v>308</v>
      </c>
      <c r="U54" s="2">
        <f t="shared" si="23"/>
        <v>611.20102505169825</v>
      </c>
      <c r="V54" s="2">
        <f t="shared" si="36"/>
        <v>198.75</v>
      </c>
      <c r="W54" s="2">
        <f t="shared" si="7"/>
        <v>121476.20372902503</v>
      </c>
      <c r="X54" s="2">
        <v>100000</v>
      </c>
      <c r="Y54" s="2">
        <f t="shared" si="8"/>
        <v>21476.20372902503</v>
      </c>
      <c r="Z54" s="5">
        <f t="shared" si="13"/>
        <v>-3.2362459546925182E-3</v>
      </c>
      <c r="AA54" s="5">
        <f t="shared" si="14"/>
        <v>5.105160849854018E-3</v>
      </c>
    </row>
    <row r="55" spans="2:27" outlineLevel="1" x14ac:dyDescent="0.25">
      <c r="B55" s="2">
        <f t="shared" si="24"/>
        <v>307</v>
      </c>
      <c r="C55" s="2">
        <f t="shared" si="25"/>
        <v>614.33147780657794</v>
      </c>
      <c r="D55" s="2">
        <f t="shared" si="34"/>
        <v>199.15</v>
      </c>
      <c r="E55" s="2">
        <f t="shared" si="26"/>
        <v>122344.11380517999</v>
      </c>
      <c r="F55" s="2">
        <v>100000</v>
      </c>
      <c r="G55" s="2">
        <f t="shared" si="27"/>
        <v>22344.113805179994</v>
      </c>
      <c r="H55" s="5">
        <f t="shared" si="28"/>
        <v>-3.2467532467532756E-3</v>
      </c>
      <c r="I55" s="5">
        <f t="shared" si="37"/>
        <v>5.1218054724546658E-3</v>
      </c>
      <c r="K55" s="2">
        <f t="shared" si="29"/>
        <v>307</v>
      </c>
      <c r="L55" s="2">
        <f t="shared" si="30"/>
        <v>614.33147780657794</v>
      </c>
      <c r="M55" s="2">
        <f t="shared" si="35"/>
        <v>198.25</v>
      </c>
      <c r="N55" s="2">
        <f t="shared" si="31"/>
        <v>121791.21547515408</v>
      </c>
      <c r="O55" s="2">
        <v>100000</v>
      </c>
      <c r="P55" s="2">
        <f t="shared" si="32"/>
        <v>21791.21547515408</v>
      </c>
      <c r="Q55" s="5">
        <f t="shared" si="33"/>
        <v>-3.2467532467532756E-3</v>
      </c>
      <c r="R55" s="5">
        <f t="shared" si="38"/>
        <v>5.1218054724546658E-3</v>
      </c>
      <c r="T55" s="2">
        <f t="shared" si="22"/>
        <v>307</v>
      </c>
      <c r="U55" s="2">
        <f t="shared" si="23"/>
        <v>614.33147780657794</v>
      </c>
      <c r="V55" s="2">
        <f t="shared" si="36"/>
        <v>197.75</v>
      </c>
      <c r="W55" s="2">
        <f t="shared" si="7"/>
        <v>121484.04973625079</v>
      </c>
      <c r="X55" s="2">
        <v>100000</v>
      </c>
      <c r="Y55" s="2">
        <f t="shared" si="8"/>
        <v>21484.049736250789</v>
      </c>
      <c r="Z55" s="5">
        <f t="shared" si="13"/>
        <v>-3.2467532467532756E-3</v>
      </c>
      <c r="AA55" s="5">
        <f t="shared" si="14"/>
        <v>5.1218054724546658E-3</v>
      </c>
    </row>
    <row r="56" spans="2:27" outlineLevel="1" x14ac:dyDescent="0.25">
      <c r="B56" s="2">
        <f t="shared" si="24"/>
        <v>306</v>
      </c>
      <c r="C56" s="2">
        <f t="shared" si="25"/>
        <v>617.488256341382</v>
      </c>
      <c r="D56" s="2">
        <f t="shared" si="34"/>
        <v>198.15</v>
      </c>
      <c r="E56" s="2">
        <f t="shared" si="26"/>
        <v>122355.29799404484</v>
      </c>
      <c r="F56" s="2">
        <v>100000</v>
      </c>
      <c r="G56" s="2">
        <f t="shared" si="27"/>
        <v>22355.297994044842</v>
      </c>
      <c r="H56" s="5">
        <f t="shared" si="28"/>
        <v>-3.2573289902280145E-3</v>
      </c>
      <c r="I56" s="5">
        <f t="shared" si="37"/>
        <v>5.1385589845975854E-3</v>
      </c>
      <c r="K56" s="2">
        <f t="shared" si="29"/>
        <v>306</v>
      </c>
      <c r="L56" s="2">
        <f t="shared" si="30"/>
        <v>617.488256341382</v>
      </c>
      <c r="M56" s="2">
        <f t="shared" si="35"/>
        <v>197.25</v>
      </c>
      <c r="N56" s="2">
        <f t="shared" si="31"/>
        <v>121799.5585633376</v>
      </c>
      <c r="O56" s="2">
        <v>100000</v>
      </c>
      <c r="P56" s="2">
        <f t="shared" si="32"/>
        <v>21799.558563337603</v>
      </c>
      <c r="Q56" s="5">
        <f t="shared" si="33"/>
        <v>-3.2573289902280145E-3</v>
      </c>
      <c r="R56" s="5">
        <f t="shared" si="38"/>
        <v>5.1385589845975854E-3</v>
      </c>
      <c r="T56" s="2">
        <f t="shared" si="22"/>
        <v>306</v>
      </c>
      <c r="U56" s="2">
        <f t="shared" si="23"/>
        <v>617.488256341382</v>
      </c>
      <c r="V56" s="2">
        <f t="shared" si="36"/>
        <v>196.75</v>
      </c>
      <c r="W56" s="2">
        <f t="shared" si="7"/>
        <v>121490.8144351669</v>
      </c>
      <c r="X56" s="2">
        <v>100000</v>
      </c>
      <c r="Y56" s="2">
        <f t="shared" si="8"/>
        <v>21490.814435166903</v>
      </c>
      <c r="Z56" s="5">
        <f t="shared" si="13"/>
        <v>-3.2573289902280145E-3</v>
      </c>
      <c r="AA56" s="5">
        <f t="shared" si="14"/>
        <v>5.1385589845975854E-3</v>
      </c>
    </row>
    <row r="57" spans="2:27" outlineLevel="1" x14ac:dyDescent="0.25">
      <c r="B57" s="2">
        <f t="shared" si="24"/>
        <v>305</v>
      </c>
      <c r="C57" s="2">
        <f t="shared" si="25"/>
        <v>620.67166916587644</v>
      </c>
      <c r="D57" s="2">
        <f t="shared" si="34"/>
        <v>197.15</v>
      </c>
      <c r="E57" s="2">
        <f t="shared" si="26"/>
        <v>122365.41957605255</v>
      </c>
      <c r="F57" s="2">
        <v>100000</v>
      </c>
      <c r="G57" s="2">
        <f t="shared" si="27"/>
        <v>22365.419576052547</v>
      </c>
      <c r="H57" s="5">
        <f t="shared" si="28"/>
        <v>-3.2679738562091387E-3</v>
      </c>
      <c r="I57" s="5">
        <f t="shared" si="37"/>
        <v>5.1554224583252317E-3</v>
      </c>
      <c r="K57" s="2">
        <f t="shared" si="29"/>
        <v>305</v>
      </c>
      <c r="L57" s="2">
        <f t="shared" si="30"/>
        <v>620.67166916587644</v>
      </c>
      <c r="M57" s="2">
        <f t="shared" si="35"/>
        <v>196.25</v>
      </c>
      <c r="N57" s="2">
        <f t="shared" si="31"/>
        <v>121806.81507380326</v>
      </c>
      <c r="O57" s="2">
        <v>100000</v>
      </c>
      <c r="P57" s="2">
        <f t="shared" si="32"/>
        <v>21806.815073803256</v>
      </c>
      <c r="Q57" s="5">
        <f t="shared" si="33"/>
        <v>-3.2679738562091387E-3</v>
      </c>
      <c r="R57" s="5">
        <f t="shared" si="38"/>
        <v>5.1554224583252317E-3</v>
      </c>
      <c r="T57" s="2">
        <f t="shared" si="22"/>
        <v>305</v>
      </c>
      <c r="U57" s="2">
        <f t="shared" si="23"/>
        <v>620.67166916587644</v>
      </c>
      <c r="V57" s="2">
        <f t="shared" si="36"/>
        <v>195.75</v>
      </c>
      <c r="W57" s="2">
        <f t="shared" si="7"/>
        <v>121496.47923922031</v>
      </c>
      <c r="X57" s="2">
        <v>100000</v>
      </c>
      <c r="Y57" s="2">
        <f t="shared" si="8"/>
        <v>21496.479239220309</v>
      </c>
      <c r="Z57" s="5">
        <f t="shared" si="13"/>
        <v>-3.2679738562091387E-3</v>
      </c>
      <c r="AA57" s="5">
        <f t="shared" si="14"/>
        <v>5.1554224583252317E-3</v>
      </c>
    </row>
    <row r="58" spans="2:27" outlineLevel="1" x14ac:dyDescent="0.25">
      <c r="B58" s="2">
        <f t="shared" si="24"/>
        <v>304</v>
      </c>
      <c r="C58" s="2">
        <f t="shared" si="25"/>
        <v>623.88202943291697</v>
      </c>
      <c r="D58" s="2">
        <f t="shared" si="34"/>
        <v>196.15</v>
      </c>
      <c r="E58" s="2">
        <f t="shared" si="26"/>
        <v>122374.46007326667</v>
      </c>
      <c r="F58" s="2">
        <v>100000</v>
      </c>
      <c r="G58" s="2">
        <f t="shared" si="27"/>
        <v>22374.460073266673</v>
      </c>
      <c r="H58" s="5">
        <f t="shared" si="28"/>
        <v>-3.2786885245901232E-3</v>
      </c>
      <c r="I58" s="5">
        <f t="shared" si="37"/>
        <v>5.1723969797992098E-3</v>
      </c>
      <c r="K58" s="2">
        <f t="shared" si="29"/>
        <v>304</v>
      </c>
      <c r="L58" s="2">
        <f t="shared" si="30"/>
        <v>623.88202943291697</v>
      </c>
      <c r="M58" s="2">
        <f t="shared" si="35"/>
        <v>195.25</v>
      </c>
      <c r="N58" s="2">
        <f t="shared" si="31"/>
        <v>121812.96624677704</v>
      </c>
      <c r="O58" s="2">
        <v>100000</v>
      </c>
      <c r="P58" s="2">
        <f t="shared" si="32"/>
        <v>21812.966246777039</v>
      </c>
      <c r="Q58" s="5">
        <f t="shared" si="33"/>
        <v>-3.2786885245901232E-3</v>
      </c>
      <c r="R58" s="5">
        <f t="shared" si="38"/>
        <v>5.1723969797992098E-3</v>
      </c>
      <c r="T58" s="2">
        <f t="shared" si="22"/>
        <v>304</v>
      </c>
      <c r="U58" s="2">
        <f t="shared" si="23"/>
        <v>623.88202943291697</v>
      </c>
      <c r="V58" s="2">
        <f t="shared" si="36"/>
        <v>194.75</v>
      </c>
      <c r="W58" s="2">
        <f t="shared" si="7"/>
        <v>121501.02523206058</v>
      </c>
      <c r="X58" s="2">
        <v>100000</v>
      </c>
      <c r="Y58" s="2">
        <f t="shared" si="8"/>
        <v>21501.02523206058</v>
      </c>
      <c r="Z58" s="5">
        <f t="shared" si="13"/>
        <v>-3.2786885245901232E-3</v>
      </c>
      <c r="AA58" s="5">
        <f t="shared" si="14"/>
        <v>5.1723969797992098E-3</v>
      </c>
    </row>
    <row r="59" spans="2:27" outlineLevel="1" x14ac:dyDescent="0.25">
      <c r="B59" s="2">
        <f t="shared" si="24"/>
        <v>303</v>
      </c>
      <c r="C59" s="2">
        <f t="shared" si="25"/>
        <v>627.11965502389683</v>
      </c>
      <c r="D59" s="2">
        <f t="shared" si="34"/>
        <v>195.15</v>
      </c>
      <c r="E59" s="2">
        <f t="shared" si="26"/>
        <v>122382.40067791347</v>
      </c>
      <c r="F59" s="2">
        <v>100000</v>
      </c>
      <c r="G59" s="2">
        <f t="shared" si="27"/>
        <v>22382.400677913465</v>
      </c>
      <c r="H59" s="5">
        <f t="shared" si="28"/>
        <v>-3.2894736842105088E-3</v>
      </c>
      <c r="I59" s="5">
        <f t="shared" si="37"/>
        <v>5.1894836495334218E-3</v>
      </c>
      <c r="K59" s="2">
        <f t="shared" si="29"/>
        <v>303</v>
      </c>
      <c r="L59" s="2">
        <f t="shared" si="30"/>
        <v>627.11965502389683</v>
      </c>
      <c r="M59" s="2">
        <f t="shared" si="35"/>
        <v>194.25</v>
      </c>
      <c r="N59" s="2">
        <f t="shared" si="31"/>
        <v>121817.99298839195</v>
      </c>
      <c r="O59" s="2">
        <v>100000</v>
      </c>
      <c r="P59" s="2">
        <f t="shared" si="32"/>
        <v>21817.992988391954</v>
      </c>
      <c r="Q59" s="5">
        <f t="shared" si="33"/>
        <v>-3.2894736842105088E-3</v>
      </c>
      <c r="R59" s="5">
        <f t="shared" si="38"/>
        <v>5.1894836495334218E-3</v>
      </c>
      <c r="T59" s="2">
        <f t="shared" si="22"/>
        <v>303</v>
      </c>
      <c r="U59" s="2">
        <f t="shared" si="23"/>
        <v>627.11965502389683</v>
      </c>
      <c r="V59" s="2">
        <f t="shared" si="36"/>
        <v>193.75</v>
      </c>
      <c r="W59" s="2">
        <f t="shared" si="7"/>
        <v>121504.43316088001</v>
      </c>
      <c r="X59" s="2">
        <v>100000</v>
      </c>
      <c r="Y59" s="2">
        <f t="shared" si="8"/>
        <v>21504.433160880013</v>
      </c>
      <c r="Z59" s="5">
        <f t="shared" si="13"/>
        <v>-3.2894736842105088E-3</v>
      </c>
      <c r="AA59" s="5">
        <f t="shared" si="14"/>
        <v>5.1894836495334218E-3</v>
      </c>
    </row>
    <row r="60" spans="2:27" outlineLevel="1" x14ac:dyDescent="0.25">
      <c r="B60" s="2">
        <f t="shared" si="24"/>
        <v>302</v>
      </c>
      <c r="C60" s="2">
        <f t="shared" si="25"/>
        <v>630.38486863605522</v>
      </c>
      <c r="D60" s="2">
        <f t="shared" si="34"/>
        <v>194.15</v>
      </c>
      <c r="E60" s="2">
        <f t="shared" si="26"/>
        <v>122389.22224569012</v>
      </c>
      <c r="F60" s="2">
        <v>100000</v>
      </c>
      <c r="G60" s="2">
        <f t="shared" si="27"/>
        <v>22389.222245690122</v>
      </c>
      <c r="H60" s="5">
        <f t="shared" si="28"/>
        <v>-3.3003300330033403E-3</v>
      </c>
      <c r="I60" s="5">
        <f t="shared" si="37"/>
        <v>5.2066835826314328E-3</v>
      </c>
      <c r="K60" s="2">
        <f t="shared" si="29"/>
        <v>302</v>
      </c>
      <c r="L60" s="2">
        <f t="shared" si="30"/>
        <v>630.38486863605522</v>
      </c>
      <c r="M60" s="2">
        <f t="shared" si="35"/>
        <v>193.25</v>
      </c>
      <c r="N60" s="2">
        <f t="shared" si="31"/>
        <v>121821.87586391767</v>
      </c>
      <c r="O60" s="2">
        <v>100000</v>
      </c>
      <c r="P60" s="2">
        <f t="shared" si="32"/>
        <v>21821.875863917667</v>
      </c>
      <c r="Q60" s="5">
        <f t="shared" si="33"/>
        <v>-3.3003300330033403E-3</v>
      </c>
      <c r="R60" s="5">
        <f t="shared" si="38"/>
        <v>5.2066835826314328E-3</v>
      </c>
      <c r="T60" s="2">
        <f t="shared" si="22"/>
        <v>302</v>
      </c>
      <c r="U60" s="2">
        <f t="shared" si="23"/>
        <v>630.38486863605522</v>
      </c>
      <c r="V60" s="2">
        <f t="shared" si="36"/>
        <v>192.75</v>
      </c>
      <c r="W60" s="2">
        <f t="shared" si="7"/>
        <v>121506.68342959964</v>
      </c>
      <c r="X60" s="2">
        <v>100000</v>
      </c>
      <c r="Y60" s="2">
        <f t="shared" si="8"/>
        <v>21506.683429599638</v>
      </c>
      <c r="Z60" s="5">
        <f t="shared" si="13"/>
        <v>-3.3003300330033403E-3</v>
      </c>
      <c r="AA60" s="5">
        <f t="shared" si="14"/>
        <v>5.2066835826314328E-3</v>
      </c>
    </row>
    <row r="61" spans="2:27" x14ac:dyDescent="0.25">
      <c r="B61" s="2">
        <f t="shared" si="24"/>
        <v>301</v>
      </c>
      <c r="C61" s="2">
        <f t="shared" si="25"/>
        <v>633.67799787169361</v>
      </c>
      <c r="D61" s="2">
        <f t="shared" si="34"/>
        <v>193.15</v>
      </c>
      <c r="E61" s="2">
        <f t="shared" si="26"/>
        <v>122394.90528891762</v>
      </c>
      <c r="F61" s="2">
        <v>100000</v>
      </c>
      <c r="G61" s="2">
        <f t="shared" si="27"/>
        <v>22394.905288917624</v>
      </c>
      <c r="H61" s="5">
        <f t="shared" si="28"/>
        <v>-3.3112582781457123E-3</v>
      </c>
      <c r="I61" s="5">
        <f t="shared" si="37"/>
        <v>5.2239979090291655E-3</v>
      </c>
      <c r="K61" s="2">
        <f t="shared" si="29"/>
        <v>301</v>
      </c>
      <c r="L61" s="2">
        <f t="shared" si="30"/>
        <v>633.67799787169361</v>
      </c>
      <c r="M61" s="2">
        <f t="shared" si="35"/>
        <v>192.25</v>
      </c>
      <c r="N61" s="2">
        <f t="shared" si="31"/>
        <v>121824.5950908331</v>
      </c>
      <c r="O61" s="2">
        <v>100000</v>
      </c>
      <c r="P61" s="2">
        <f t="shared" si="32"/>
        <v>21824.5950908331</v>
      </c>
      <c r="Q61" s="5">
        <f t="shared" si="33"/>
        <v>-3.3112582781457123E-3</v>
      </c>
      <c r="R61" s="5">
        <f t="shared" si="38"/>
        <v>5.2239979090291655E-3</v>
      </c>
      <c r="T61" s="16">
        <f t="shared" si="22"/>
        <v>301</v>
      </c>
      <c r="U61" s="17">
        <f t="shared" si="23"/>
        <v>633.67799787169361</v>
      </c>
      <c r="V61" s="17">
        <f t="shared" si="36"/>
        <v>191.75</v>
      </c>
      <c r="W61" s="17">
        <f t="shared" si="7"/>
        <v>121507.75609189724</v>
      </c>
      <c r="X61" s="17">
        <v>100000</v>
      </c>
      <c r="Y61" s="17">
        <f t="shared" si="8"/>
        <v>21507.756091897245</v>
      </c>
      <c r="Z61" s="18">
        <f t="shared" si="13"/>
        <v>-3.3112582781457123E-3</v>
      </c>
      <c r="AA61" s="19">
        <f t="shared" ref="AA61:AA101" si="39">(1+Z61)^$V$5-1</f>
        <v>5.2239979090291655E-3</v>
      </c>
    </row>
    <row r="62" spans="2:27" x14ac:dyDescent="0.25">
      <c r="B62" s="2">
        <f t="shared" si="24"/>
        <v>300</v>
      </c>
      <c r="C62" s="2">
        <f t="shared" si="25"/>
        <v>636.99937532934837</v>
      </c>
      <c r="D62" s="2">
        <f t="shared" si="34"/>
        <v>192.15</v>
      </c>
      <c r="E62" s="2">
        <f t="shared" si="26"/>
        <v>122399.42996953429</v>
      </c>
      <c r="F62" s="2">
        <v>100000</v>
      </c>
      <c r="G62" s="2">
        <f t="shared" si="27"/>
        <v>22399.429969534292</v>
      </c>
      <c r="H62" s="5">
        <f t="shared" si="28"/>
        <v>-3.3222591362126463E-3</v>
      </c>
      <c r="I62" s="5">
        <f t="shared" si="37"/>
        <v>5.2414277737433679E-3</v>
      </c>
      <c r="K62" s="2">
        <f t="shared" si="29"/>
        <v>300</v>
      </c>
      <c r="L62" s="2">
        <f t="shared" si="30"/>
        <v>636.99937532934837</v>
      </c>
      <c r="M62" s="2">
        <f t="shared" si="35"/>
        <v>191.25</v>
      </c>
      <c r="N62" s="2">
        <f t="shared" si="31"/>
        <v>121826.13053173787</v>
      </c>
      <c r="O62" s="2">
        <v>100000</v>
      </c>
      <c r="P62" s="2">
        <f t="shared" si="32"/>
        <v>21826.130531737872</v>
      </c>
      <c r="Q62" s="5">
        <f t="shared" si="33"/>
        <v>-3.3222591362126463E-3</v>
      </c>
      <c r="R62" s="5">
        <f t="shared" si="38"/>
        <v>5.2414277737433679E-3</v>
      </c>
      <c r="T62" s="2">
        <f t="shared" si="22"/>
        <v>300</v>
      </c>
      <c r="U62" s="2">
        <f t="shared" si="23"/>
        <v>636.99937532934837</v>
      </c>
      <c r="V62" s="2">
        <f t="shared" si="36"/>
        <v>190.75</v>
      </c>
      <c r="W62" s="2">
        <f t="shared" si="7"/>
        <v>121507.6308440732</v>
      </c>
      <c r="X62" s="2">
        <v>100000</v>
      </c>
      <c r="Y62" s="2">
        <f t="shared" si="8"/>
        <v>21507.630844073195</v>
      </c>
      <c r="Z62" s="5">
        <f t="shared" si="13"/>
        <v>-3.3222591362126463E-3</v>
      </c>
      <c r="AA62" s="5">
        <f t="shared" si="39"/>
        <v>5.2414277737433679E-3</v>
      </c>
    </row>
    <row r="63" spans="2:27" x14ac:dyDescent="0.25">
      <c r="B63" s="2">
        <f t="shared" si="24"/>
        <v>299</v>
      </c>
      <c r="C63" s="2">
        <f t="shared" si="25"/>
        <v>640.34933869696863</v>
      </c>
      <c r="D63" s="2">
        <f t="shared" si="34"/>
        <v>191.15</v>
      </c>
      <c r="E63" s="2">
        <f t="shared" si="26"/>
        <v>122402.77609192555</v>
      </c>
      <c r="F63" s="2">
        <v>100000</v>
      </c>
      <c r="G63" s="2">
        <f t="shared" si="27"/>
        <v>22402.776091925552</v>
      </c>
      <c r="H63" s="5">
        <f t="shared" si="28"/>
        <v>-3.3333333333332993E-3</v>
      </c>
      <c r="I63" s="5">
        <f t="shared" si="37"/>
        <v>5.258974337122746E-3</v>
      </c>
      <c r="K63" s="16">
        <f t="shared" si="29"/>
        <v>299</v>
      </c>
      <c r="L63" s="17">
        <f t="shared" si="30"/>
        <v>640.34933869696863</v>
      </c>
      <c r="M63" s="17">
        <f t="shared" si="35"/>
        <v>190.25</v>
      </c>
      <c r="N63" s="17">
        <f t="shared" si="31"/>
        <v>121826.46168709829</v>
      </c>
      <c r="O63" s="17">
        <v>100000</v>
      </c>
      <c r="P63" s="17">
        <f t="shared" si="32"/>
        <v>21826.461687098286</v>
      </c>
      <c r="Q63" s="18">
        <f t="shared" si="33"/>
        <v>-3.3333333333332993E-3</v>
      </c>
      <c r="R63" s="19">
        <f t="shared" si="38"/>
        <v>5.258974337122746E-3</v>
      </c>
      <c r="T63" s="2">
        <f t="shared" si="22"/>
        <v>299</v>
      </c>
      <c r="U63" s="2">
        <f t="shared" si="23"/>
        <v>640.34933869696863</v>
      </c>
      <c r="V63" s="2">
        <f t="shared" si="36"/>
        <v>189.75</v>
      </c>
      <c r="W63" s="2">
        <f t="shared" si="7"/>
        <v>121506.2870177498</v>
      </c>
      <c r="X63" s="2">
        <v>100000</v>
      </c>
      <c r="Y63" s="2">
        <f t="shared" si="8"/>
        <v>21506.287017749797</v>
      </c>
      <c r="Z63" s="5">
        <f t="shared" si="13"/>
        <v>-3.3333333333332993E-3</v>
      </c>
      <c r="AA63" s="5">
        <f t="shared" si="39"/>
        <v>5.258974337122746E-3</v>
      </c>
    </row>
    <row r="64" spans="2:27" x14ac:dyDescent="0.25">
      <c r="B64" s="2">
        <f t="shared" si="24"/>
        <v>298</v>
      </c>
      <c r="C64" s="2">
        <f t="shared" si="25"/>
        <v>643.72823084715094</v>
      </c>
      <c r="D64" s="2">
        <f t="shared" si="34"/>
        <v>190.15</v>
      </c>
      <c r="E64" s="2">
        <f t="shared" si="26"/>
        <v>122404.92309558575</v>
      </c>
      <c r="F64" s="2">
        <v>100000</v>
      </c>
      <c r="G64" s="2">
        <f t="shared" si="27"/>
        <v>22404.923095585749</v>
      </c>
      <c r="H64" s="5">
        <f t="shared" si="28"/>
        <v>-3.3444816053511683E-3</v>
      </c>
      <c r="I64" s="5">
        <f t="shared" si="37"/>
        <v>5.2766387751066457E-3</v>
      </c>
      <c r="K64" s="2">
        <f t="shared" si="29"/>
        <v>298</v>
      </c>
      <c r="L64" s="2">
        <f t="shared" si="30"/>
        <v>643.72823084715094</v>
      </c>
      <c r="M64" s="2">
        <f t="shared" si="35"/>
        <v>189.25</v>
      </c>
      <c r="N64" s="2">
        <f t="shared" si="31"/>
        <v>121825.56768782332</v>
      </c>
      <c r="O64" s="2">
        <v>100000</v>
      </c>
      <c r="P64" s="2">
        <f t="shared" si="32"/>
        <v>21825.567687823321</v>
      </c>
      <c r="Q64" s="5">
        <f t="shared" si="33"/>
        <v>-3.3444816053511683E-3</v>
      </c>
      <c r="R64" s="5">
        <f t="shared" si="38"/>
        <v>5.2766387751066457E-3</v>
      </c>
      <c r="T64" s="2">
        <f t="shared" si="22"/>
        <v>298</v>
      </c>
      <c r="U64" s="2">
        <f t="shared" si="23"/>
        <v>643.72823084715094</v>
      </c>
      <c r="V64" s="2">
        <f t="shared" si="36"/>
        <v>188.75</v>
      </c>
      <c r="W64" s="2">
        <f t="shared" si="7"/>
        <v>121503.70357239974</v>
      </c>
      <c r="X64" s="2">
        <v>100000</v>
      </c>
      <c r="Y64" s="2">
        <f t="shared" si="8"/>
        <v>21503.70357239974</v>
      </c>
      <c r="Z64" s="5">
        <f t="shared" si="13"/>
        <v>-3.3444816053511683E-3</v>
      </c>
      <c r="AA64" s="5">
        <f t="shared" si="39"/>
        <v>5.2766387751066457E-3</v>
      </c>
    </row>
    <row r="65" spans="2:27" x14ac:dyDescent="0.25">
      <c r="B65" s="16">
        <f t="shared" si="24"/>
        <v>297</v>
      </c>
      <c r="C65" s="17">
        <f t="shared" si="25"/>
        <v>647.13639993448214</v>
      </c>
      <c r="D65" s="17">
        <f t="shared" si="34"/>
        <v>189.15</v>
      </c>
      <c r="E65" s="17">
        <f t="shared" si="26"/>
        <v>122405.85004760729</v>
      </c>
      <c r="F65" s="17">
        <v>100000</v>
      </c>
      <c r="G65" s="17">
        <f t="shared" si="27"/>
        <v>22405.850047607295</v>
      </c>
      <c r="H65" s="18">
        <f t="shared" si="28"/>
        <v>-3.3557046979866278E-3</v>
      </c>
      <c r="I65" s="19">
        <f t="shared" si="37"/>
        <v>5.2944222794859552E-3</v>
      </c>
      <c r="K65" s="2">
        <f t="shared" si="29"/>
        <v>297</v>
      </c>
      <c r="L65" s="2">
        <f t="shared" si="30"/>
        <v>647.13639993448214</v>
      </c>
      <c r="M65" s="2">
        <f t="shared" si="35"/>
        <v>188.25</v>
      </c>
      <c r="N65" s="2">
        <f t="shared" si="31"/>
        <v>121823.42728766626</v>
      </c>
      <c r="O65" s="2">
        <v>100000</v>
      </c>
      <c r="P65" s="2">
        <f t="shared" si="32"/>
        <v>21823.427287666258</v>
      </c>
      <c r="Q65" s="5">
        <f t="shared" si="33"/>
        <v>-3.3557046979866278E-3</v>
      </c>
      <c r="R65" s="5">
        <f t="shared" si="38"/>
        <v>5.2944222794859552E-3</v>
      </c>
      <c r="T65" s="2">
        <f t="shared" si="22"/>
        <v>297</v>
      </c>
      <c r="U65" s="2">
        <f t="shared" si="23"/>
        <v>647.13639993448214</v>
      </c>
      <c r="V65" s="2">
        <f t="shared" si="36"/>
        <v>187.75</v>
      </c>
      <c r="W65" s="2">
        <f t="shared" si="7"/>
        <v>121499.85908769902</v>
      </c>
      <c r="X65" s="2">
        <v>100000</v>
      </c>
      <c r="Y65" s="2">
        <f t="shared" si="8"/>
        <v>21499.85908769902</v>
      </c>
      <c r="Z65" s="5">
        <f t="shared" si="13"/>
        <v>-3.3557046979866278E-3</v>
      </c>
      <c r="AA65" s="5">
        <f t="shared" si="39"/>
        <v>5.2944222794859552E-3</v>
      </c>
    </row>
    <row r="66" spans="2:27" x14ac:dyDescent="0.25">
      <c r="B66" s="2">
        <f t="shared" si="24"/>
        <v>296</v>
      </c>
      <c r="C66" s="2">
        <f t="shared" si="25"/>
        <v>650.5741994950464</v>
      </c>
      <c r="D66" s="2">
        <f t="shared" si="34"/>
        <v>188.15</v>
      </c>
      <c r="E66" s="2">
        <f t="shared" si="26"/>
        <v>122405.53563499298</v>
      </c>
      <c r="F66" s="2">
        <v>100000</v>
      </c>
      <c r="G66" s="2">
        <f t="shared" si="27"/>
        <v>22405.535634992979</v>
      </c>
      <c r="H66" s="5">
        <f t="shared" si="28"/>
        <v>-3.3670033670033517E-3</v>
      </c>
      <c r="I66" s="5">
        <f t="shared" si="37"/>
        <v>5.3123260581731113E-3</v>
      </c>
      <c r="K66" s="2">
        <f t="shared" si="29"/>
        <v>296</v>
      </c>
      <c r="L66" s="2">
        <f t="shared" si="30"/>
        <v>650.5741994950464</v>
      </c>
      <c r="M66" s="2">
        <f t="shared" si="35"/>
        <v>187.25</v>
      </c>
      <c r="N66" s="2">
        <f t="shared" si="31"/>
        <v>121820.01885544744</v>
      </c>
      <c r="O66" s="2">
        <v>100000</v>
      </c>
      <c r="P66" s="2">
        <f t="shared" si="32"/>
        <v>21820.018855447444</v>
      </c>
      <c r="Q66" s="5">
        <f t="shared" si="33"/>
        <v>-3.3670033670033517E-3</v>
      </c>
      <c r="R66" s="5">
        <f t="shared" si="38"/>
        <v>5.3123260581731113E-3</v>
      </c>
      <c r="T66" s="2">
        <f t="shared" si="22"/>
        <v>296</v>
      </c>
      <c r="U66" s="2">
        <f t="shared" si="23"/>
        <v>650.5741994950464</v>
      </c>
      <c r="V66" s="2">
        <f t="shared" si="36"/>
        <v>186.75</v>
      </c>
      <c r="W66" s="2">
        <f t="shared" si="7"/>
        <v>121494.73175569992</v>
      </c>
      <c r="X66" s="2">
        <v>100000</v>
      </c>
      <c r="Y66" s="2">
        <f t="shared" si="8"/>
        <v>21494.731755699919</v>
      </c>
      <c r="Z66" s="5">
        <f t="shared" si="13"/>
        <v>-3.3670033670033517E-3</v>
      </c>
      <c r="AA66" s="5">
        <f t="shared" si="39"/>
        <v>5.3123260581731113E-3</v>
      </c>
    </row>
    <row r="67" spans="2:27" x14ac:dyDescent="0.25">
      <c r="B67" s="2">
        <f t="shared" si="24"/>
        <v>295</v>
      </c>
      <c r="C67" s="2">
        <f t="shared" si="25"/>
        <v>654.04198854815036</v>
      </c>
      <c r="D67" s="2">
        <f t="shared" si="34"/>
        <v>187.15</v>
      </c>
      <c r="E67" s="2">
        <f t="shared" si="26"/>
        <v>122403.95815678635</v>
      </c>
      <c r="F67" s="2">
        <v>100000</v>
      </c>
      <c r="G67" s="2">
        <f t="shared" si="27"/>
        <v>22403.95815678635</v>
      </c>
      <c r="H67" s="5">
        <f t="shared" si="28"/>
        <v>-3.3783783783783994E-3</v>
      </c>
      <c r="I67" s="5">
        <f t="shared" si="37"/>
        <v>5.3303513354749921E-3</v>
      </c>
      <c r="K67" s="2">
        <f t="shared" si="29"/>
        <v>295</v>
      </c>
      <c r="L67" s="2">
        <f t="shared" si="30"/>
        <v>654.04198854815036</v>
      </c>
      <c r="M67" s="2">
        <f t="shared" si="35"/>
        <v>186.25</v>
      </c>
      <c r="N67" s="2">
        <f t="shared" si="31"/>
        <v>121815.32036709301</v>
      </c>
      <c r="O67" s="2">
        <v>100000</v>
      </c>
      <c r="P67" s="2">
        <f t="shared" si="32"/>
        <v>21815.320367093009</v>
      </c>
      <c r="Q67" s="5">
        <f t="shared" si="33"/>
        <v>-3.3783783783783994E-3</v>
      </c>
      <c r="R67" s="5">
        <f t="shared" si="38"/>
        <v>5.3303513354749921E-3</v>
      </c>
      <c r="T67" s="2">
        <f t="shared" si="22"/>
        <v>295</v>
      </c>
      <c r="U67" s="2">
        <f t="shared" si="23"/>
        <v>654.04198854815036</v>
      </c>
      <c r="V67" s="2">
        <f t="shared" si="36"/>
        <v>185.75</v>
      </c>
      <c r="W67" s="2">
        <f t="shared" si="7"/>
        <v>121488.29937281893</v>
      </c>
      <c r="X67" s="2">
        <v>100000</v>
      </c>
      <c r="Y67" s="2">
        <f t="shared" si="8"/>
        <v>21488.299372818932</v>
      </c>
      <c r="Z67" s="5">
        <f t="shared" si="13"/>
        <v>-3.3783783783783994E-3</v>
      </c>
      <c r="AA67" s="5">
        <f t="shared" si="39"/>
        <v>5.3303513354749921E-3</v>
      </c>
    </row>
    <row r="68" spans="2:27" x14ac:dyDescent="0.25">
      <c r="B68" s="2">
        <f t="shared" si="24"/>
        <v>294</v>
      </c>
      <c r="C68" s="2">
        <f t="shared" si="25"/>
        <v>657.5401317003234</v>
      </c>
      <c r="D68" s="2">
        <f t="shared" si="34"/>
        <v>186.15</v>
      </c>
      <c r="E68" s="2">
        <f t="shared" si="26"/>
        <v>122401.09551601521</v>
      </c>
      <c r="F68" s="2">
        <v>100000</v>
      </c>
      <c r="G68" s="2">
        <f t="shared" si="27"/>
        <v>22401.095516015208</v>
      </c>
      <c r="H68" s="5">
        <f t="shared" si="28"/>
        <v>-3.3898305084745228E-3</v>
      </c>
      <c r="I68" s="5">
        <f t="shared" si="37"/>
        <v>5.3484993523706947E-3</v>
      </c>
      <c r="K68" s="2">
        <f t="shared" si="29"/>
        <v>294</v>
      </c>
      <c r="L68" s="2">
        <f t="shared" si="30"/>
        <v>657.5401317003234</v>
      </c>
      <c r="M68" s="2">
        <f t="shared" si="35"/>
        <v>185.25</v>
      </c>
      <c r="N68" s="2">
        <f t="shared" si="31"/>
        <v>121809.3093974849</v>
      </c>
      <c r="O68" s="2">
        <v>100000</v>
      </c>
      <c r="P68" s="2">
        <f t="shared" si="32"/>
        <v>21809.309397484903</v>
      </c>
      <c r="Q68" s="5">
        <f t="shared" si="33"/>
        <v>-3.3898305084745228E-3</v>
      </c>
      <c r="R68" s="5">
        <f t="shared" si="38"/>
        <v>5.3484993523706947E-3</v>
      </c>
      <c r="T68" s="2">
        <f t="shared" si="22"/>
        <v>294</v>
      </c>
      <c r="U68" s="2">
        <f t="shared" si="23"/>
        <v>657.5401317003234</v>
      </c>
      <c r="V68" s="2">
        <f t="shared" si="36"/>
        <v>184.75</v>
      </c>
      <c r="W68" s="2">
        <f t="shared" si="7"/>
        <v>121480.53933163475</v>
      </c>
      <c r="X68" s="2">
        <v>100000</v>
      </c>
      <c r="Y68" s="2">
        <f t="shared" si="8"/>
        <v>21480.539331634747</v>
      </c>
      <c r="Z68" s="5">
        <f t="shared" si="13"/>
        <v>-3.3898305084745228E-3</v>
      </c>
      <c r="AA68" s="5">
        <f t="shared" si="39"/>
        <v>5.3484993523706947E-3</v>
      </c>
    </row>
    <row r="69" spans="2:27" x14ac:dyDescent="0.25">
      <c r="B69" s="2">
        <f t="shared" si="24"/>
        <v>293</v>
      </c>
      <c r="C69" s="2">
        <f t="shared" si="25"/>
        <v>661.06899925165385</v>
      </c>
      <c r="D69" s="2">
        <f t="shared" si="34"/>
        <v>185.15</v>
      </c>
      <c r="E69" s="2">
        <f t="shared" si="26"/>
        <v>122396.92521144371</v>
      </c>
      <c r="F69" s="2">
        <v>100000</v>
      </c>
      <c r="G69" s="2">
        <f t="shared" si="27"/>
        <v>22396.925211443711</v>
      </c>
      <c r="H69" s="5">
        <f t="shared" si="28"/>
        <v>-3.4013605442176909E-3</v>
      </c>
      <c r="I69" s="5">
        <f t="shared" si="37"/>
        <v>5.3667713667988615E-3</v>
      </c>
      <c r="K69" s="2">
        <f t="shared" si="29"/>
        <v>293</v>
      </c>
      <c r="L69" s="2">
        <f t="shared" si="30"/>
        <v>661.06899925165385</v>
      </c>
      <c r="M69" s="2">
        <f t="shared" si="35"/>
        <v>184.25</v>
      </c>
      <c r="N69" s="2">
        <f t="shared" si="31"/>
        <v>121801.96311211723</v>
      </c>
      <c r="O69" s="2">
        <v>100000</v>
      </c>
      <c r="P69" s="2">
        <f t="shared" si="32"/>
        <v>21801.963112117228</v>
      </c>
      <c r="Q69" s="5">
        <f t="shared" si="33"/>
        <v>-3.4013605442176909E-3</v>
      </c>
      <c r="R69" s="5">
        <f t="shared" si="38"/>
        <v>5.3667713667988615E-3</v>
      </c>
      <c r="T69" s="2">
        <f t="shared" si="22"/>
        <v>293</v>
      </c>
      <c r="U69" s="2">
        <f t="shared" si="23"/>
        <v>661.06899925165385</v>
      </c>
      <c r="V69" s="2">
        <f t="shared" si="36"/>
        <v>183.75</v>
      </c>
      <c r="W69" s="2">
        <f t="shared" si="7"/>
        <v>121471.42861249139</v>
      </c>
      <c r="X69" s="2">
        <v>100000</v>
      </c>
      <c r="Y69" s="2">
        <f t="shared" si="8"/>
        <v>21471.428612491392</v>
      </c>
      <c r="Z69" s="5">
        <f t="shared" si="13"/>
        <v>-3.4013605442176909E-3</v>
      </c>
      <c r="AA69" s="5">
        <f t="shared" si="39"/>
        <v>5.3667713667988615E-3</v>
      </c>
    </row>
    <row r="70" spans="2:27" x14ac:dyDescent="0.25">
      <c r="B70" s="2">
        <f t="shared" si="24"/>
        <v>292</v>
      </c>
      <c r="C70" s="2">
        <f t="shared" si="25"/>
        <v>664.62896730451928</v>
      </c>
      <c r="D70" s="2">
        <f t="shared" si="34"/>
        <v>184.15</v>
      </c>
      <c r="E70" s="2">
        <f t="shared" si="26"/>
        <v>122391.42432912723</v>
      </c>
      <c r="F70" s="2">
        <v>100000</v>
      </c>
      <c r="G70" s="2">
        <f t="shared" si="27"/>
        <v>22391.424329127229</v>
      </c>
      <c r="H70" s="5">
        <f t="shared" si="28"/>
        <v>-3.4129692832765013E-3</v>
      </c>
      <c r="I70" s="5">
        <f t="shared" si="37"/>
        <v>5.3851686539458932E-3</v>
      </c>
      <c r="K70" s="2">
        <f t="shared" si="29"/>
        <v>292</v>
      </c>
      <c r="L70" s="2">
        <f t="shared" si="30"/>
        <v>664.62896730451928</v>
      </c>
      <c r="M70" s="2">
        <f t="shared" si="35"/>
        <v>183.25</v>
      </c>
      <c r="N70" s="2">
        <f t="shared" si="31"/>
        <v>121793.25825855316</v>
      </c>
      <c r="O70" s="2">
        <v>100000</v>
      </c>
      <c r="P70" s="2">
        <f t="shared" si="32"/>
        <v>21793.258258553164</v>
      </c>
      <c r="Q70" s="5">
        <f t="shared" si="33"/>
        <v>-3.4129692832765013E-3</v>
      </c>
      <c r="R70" s="5">
        <f t="shared" si="38"/>
        <v>5.3851686539458932E-3</v>
      </c>
      <c r="T70" s="2">
        <f t="shared" si="22"/>
        <v>292</v>
      </c>
      <c r="U70" s="2">
        <f t="shared" si="23"/>
        <v>664.62896730451928</v>
      </c>
      <c r="V70" s="2">
        <f t="shared" si="36"/>
        <v>182.75</v>
      </c>
      <c r="W70" s="2">
        <f t="shared" si="7"/>
        <v>121460.94377490089</v>
      </c>
      <c r="X70" s="2">
        <v>100000</v>
      </c>
      <c r="Y70" s="2">
        <f t="shared" si="8"/>
        <v>21460.943774900894</v>
      </c>
      <c r="Z70" s="5">
        <f t="shared" si="13"/>
        <v>-3.4129692832765013E-3</v>
      </c>
      <c r="AA70" s="5">
        <f t="shared" si="39"/>
        <v>5.3851686539458932E-3</v>
      </c>
    </row>
    <row r="71" spans="2:27" x14ac:dyDescent="0.25">
      <c r="B71" s="2">
        <f t="shared" si="24"/>
        <v>291</v>
      </c>
      <c r="C71" s="2">
        <f t="shared" si="25"/>
        <v>668.2204178747744</v>
      </c>
      <c r="D71" s="2">
        <f t="shared" si="34"/>
        <v>183.15</v>
      </c>
      <c r="E71" s="2">
        <f t="shared" si="26"/>
        <v>122384.56953376494</v>
      </c>
      <c r="F71" s="2">
        <v>100000</v>
      </c>
      <c r="G71" s="2">
        <f t="shared" si="27"/>
        <v>22384.569533764938</v>
      </c>
      <c r="H71" s="5">
        <f t="shared" si="28"/>
        <v>-3.424657534246589E-3</v>
      </c>
      <c r="I71" s="5">
        <f t="shared" si="37"/>
        <v>5.4036925065434893E-3</v>
      </c>
      <c r="K71" s="2">
        <f t="shared" si="29"/>
        <v>291</v>
      </c>
      <c r="L71" s="2">
        <f t="shared" si="30"/>
        <v>668.2204178747744</v>
      </c>
      <c r="M71" s="2">
        <f t="shared" si="35"/>
        <v>182.25</v>
      </c>
      <c r="N71" s="2">
        <f t="shared" si="31"/>
        <v>121783.17115767763</v>
      </c>
      <c r="O71" s="2">
        <v>100000</v>
      </c>
      <c r="P71" s="2">
        <f t="shared" si="32"/>
        <v>21783.171157677629</v>
      </c>
      <c r="Q71" s="5">
        <f t="shared" si="33"/>
        <v>-3.424657534246589E-3</v>
      </c>
      <c r="R71" s="5">
        <f t="shared" si="38"/>
        <v>5.4036925065434893E-3</v>
      </c>
      <c r="T71" s="2">
        <f t="shared" si="22"/>
        <v>291</v>
      </c>
      <c r="U71" s="2">
        <f t="shared" si="23"/>
        <v>668.2204178747744</v>
      </c>
      <c r="V71" s="2">
        <f t="shared" si="36"/>
        <v>181.75</v>
      </c>
      <c r="W71" s="2">
        <f t="shared" si="7"/>
        <v>121449.06094874024</v>
      </c>
      <c r="X71" s="2">
        <v>100000</v>
      </c>
      <c r="Y71" s="2">
        <f t="shared" si="8"/>
        <v>21449.06094874024</v>
      </c>
      <c r="Z71" s="5">
        <f t="shared" si="13"/>
        <v>-3.424657534246589E-3</v>
      </c>
      <c r="AA71" s="5">
        <f t="shared" si="39"/>
        <v>5.4036925065434893E-3</v>
      </c>
    </row>
    <row r="72" spans="2:27" x14ac:dyDescent="0.25">
      <c r="B72" s="2">
        <f t="shared" si="24"/>
        <v>290</v>
      </c>
      <c r="C72" s="2">
        <f t="shared" si="25"/>
        <v>671.84373900546223</v>
      </c>
      <c r="D72" s="2">
        <f t="shared" si="34"/>
        <v>182.15</v>
      </c>
      <c r="E72" s="2">
        <f t="shared" si="26"/>
        <v>122376.33705984495</v>
      </c>
      <c r="F72" s="2">
        <v>100000</v>
      </c>
      <c r="G72" s="2">
        <f t="shared" si="27"/>
        <v>22376.337059844955</v>
      </c>
      <c r="H72" s="5">
        <f t="shared" si="28"/>
        <v>-3.4364261168384758E-3</v>
      </c>
      <c r="I72" s="5">
        <f t="shared" si="37"/>
        <v>5.4223442351724049E-3</v>
      </c>
      <c r="K72" s="2">
        <f t="shared" si="29"/>
        <v>290</v>
      </c>
      <c r="L72" s="2">
        <f t="shared" si="30"/>
        <v>671.84373900546223</v>
      </c>
      <c r="M72" s="2">
        <f t="shared" si="35"/>
        <v>181.25</v>
      </c>
      <c r="N72" s="2">
        <f t="shared" si="31"/>
        <v>121771.67769474002</v>
      </c>
      <c r="O72" s="2">
        <v>100000</v>
      </c>
      <c r="P72" s="2">
        <f t="shared" si="32"/>
        <v>21771.677694740021</v>
      </c>
      <c r="Q72" s="5">
        <f t="shared" si="33"/>
        <v>-3.4364261168384758E-3</v>
      </c>
      <c r="R72" s="5">
        <f t="shared" si="38"/>
        <v>5.4223442351724049E-3</v>
      </c>
      <c r="T72" s="2">
        <f t="shared" si="22"/>
        <v>290</v>
      </c>
      <c r="U72" s="2">
        <f t="shared" si="23"/>
        <v>671.84373900546223</v>
      </c>
      <c r="V72" s="2">
        <f t="shared" si="36"/>
        <v>180.75</v>
      </c>
      <c r="W72" s="2">
        <f t="shared" si="7"/>
        <v>121435.7558252373</v>
      </c>
      <c r="X72" s="2">
        <v>100000</v>
      </c>
      <c r="Y72" s="2">
        <f t="shared" si="8"/>
        <v>21435.755825237298</v>
      </c>
      <c r="Z72" s="5">
        <f t="shared" si="13"/>
        <v>-3.4364261168384758E-3</v>
      </c>
      <c r="AA72" s="5">
        <f t="shared" si="39"/>
        <v>5.4223442351724049E-3</v>
      </c>
    </row>
    <row r="73" spans="2:27" x14ac:dyDescent="0.25">
      <c r="B73" s="2">
        <f t="shared" si="24"/>
        <v>289</v>
      </c>
      <c r="C73" s="2">
        <f t="shared" si="25"/>
        <v>675.49932488311129</v>
      </c>
      <c r="D73" s="2">
        <f t="shared" si="34"/>
        <v>181.15</v>
      </c>
      <c r="E73" s="2">
        <f t="shared" si="26"/>
        <v>122366.70270257561</v>
      </c>
      <c r="F73" s="2">
        <v>100000</v>
      </c>
      <c r="G73" s="2">
        <f t="shared" si="27"/>
        <v>22366.702702575611</v>
      </c>
      <c r="H73" s="5">
        <f t="shared" si="28"/>
        <v>-3.4482758620689724E-3</v>
      </c>
      <c r="I73" s="5">
        <f t="shared" si="37"/>
        <v>5.4411251685704265E-3</v>
      </c>
      <c r="K73" s="2">
        <f t="shared" si="29"/>
        <v>289</v>
      </c>
      <c r="L73" s="2">
        <f t="shared" si="30"/>
        <v>675.49932488311129</v>
      </c>
      <c r="M73" s="2">
        <f t="shared" si="35"/>
        <v>180.25</v>
      </c>
      <c r="N73" s="2">
        <f t="shared" si="31"/>
        <v>121758.75331018081</v>
      </c>
      <c r="O73" s="2">
        <v>100000</v>
      </c>
      <c r="P73" s="2">
        <f t="shared" si="32"/>
        <v>21758.753310180808</v>
      </c>
      <c r="Q73" s="5">
        <f t="shared" si="33"/>
        <v>-3.4482758620689724E-3</v>
      </c>
      <c r="R73" s="5">
        <f t="shared" si="38"/>
        <v>5.4411251685704265E-3</v>
      </c>
      <c r="T73" s="2">
        <f t="shared" si="22"/>
        <v>289</v>
      </c>
      <c r="U73" s="2">
        <f t="shared" si="23"/>
        <v>675.49932488311129</v>
      </c>
      <c r="V73" s="2">
        <f t="shared" si="36"/>
        <v>179.75</v>
      </c>
      <c r="W73" s="2">
        <f t="shared" si="7"/>
        <v>121421.00364773926</v>
      </c>
      <c r="X73" s="2">
        <v>100000</v>
      </c>
      <c r="Y73" s="2">
        <f t="shared" si="8"/>
        <v>21421.003647739257</v>
      </c>
      <c r="Z73" s="5">
        <f t="shared" si="13"/>
        <v>-3.4482758620689724E-3</v>
      </c>
      <c r="AA73" s="5">
        <f t="shared" si="39"/>
        <v>5.4411251685704265E-3</v>
      </c>
    </row>
    <row r="74" spans="2:27" x14ac:dyDescent="0.25">
      <c r="B74" s="2">
        <f t="shared" si="24"/>
        <v>288</v>
      </c>
      <c r="C74" s="2">
        <f t="shared" si="25"/>
        <v>679.18757595669001</v>
      </c>
      <c r="D74" s="2">
        <f t="shared" ref="D74:D101" si="40">B74-$D$3</f>
        <v>180.15</v>
      </c>
      <c r="E74" s="2">
        <f t="shared" si="26"/>
        <v>122355.64180859771</v>
      </c>
      <c r="F74" s="2">
        <v>100000</v>
      </c>
      <c r="G74" s="2">
        <f t="shared" si="27"/>
        <v>22355.641808597706</v>
      </c>
      <c r="H74" s="5">
        <f t="shared" si="28"/>
        <v>-3.4602076124568004E-3</v>
      </c>
      <c r="I74" s="5">
        <f t="shared" si="37"/>
        <v>5.4600366539476752E-3</v>
      </c>
      <c r="K74" s="2">
        <f t="shared" si="29"/>
        <v>288</v>
      </c>
      <c r="L74" s="2">
        <f t="shared" si="30"/>
        <v>679.18757595669001</v>
      </c>
      <c r="M74" s="2">
        <f t="shared" ref="M74:M101" si="41">K74-$M$3</f>
        <v>179.25</v>
      </c>
      <c r="N74" s="2">
        <f t="shared" si="31"/>
        <v>121744.37299023669</v>
      </c>
      <c r="O74" s="2">
        <v>100000</v>
      </c>
      <c r="P74" s="2">
        <f t="shared" si="32"/>
        <v>21744.37299023669</v>
      </c>
      <c r="Q74" s="5">
        <f t="shared" si="33"/>
        <v>-3.4602076124568004E-3</v>
      </c>
      <c r="R74" s="5">
        <f t="shared" si="38"/>
        <v>5.4600366539476752E-3</v>
      </c>
      <c r="T74" s="2">
        <f t="shared" si="22"/>
        <v>288</v>
      </c>
      <c r="U74" s="2">
        <f t="shared" si="23"/>
        <v>679.18757595669001</v>
      </c>
      <c r="V74" s="2">
        <f t="shared" ref="V74:V101" si="42">T74-$V$3</f>
        <v>178.75</v>
      </c>
      <c r="W74" s="2">
        <f t="shared" si="7"/>
        <v>121404.77920225835</v>
      </c>
      <c r="X74" s="2">
        <v>100000</v>
      </c>
      <c r="Y74" s="2">
        <f t="shared" si="8"/>
        <v>21404.779202258345</v>
      </c>
      <c r="Z74" s="5">
        <f t="shared" si="13"/>
        <v>-3.4602076124568004E-3</v>
      </c>
      <c r="AA74" s="5">
        <f t="shared" si="39"/>
        <v>5.4600366539476752E-3</v>
      </c>
    </row>
    <row r="75" spans="2:27" x14ac:dyDescent="0.25">
      <c r="B75" s="2">
        <f t="shared" si="24"/>
        <v>287</v>
      </c>
      <c r="C75" s="2">
        <f t="shared" si="25"/>
        <v>682.90889905928668</v>
      </c>
      <c r="D75" s="2">
        <f t="shared" si="40"/>
        <v>179.15</v>
      </c>
      <c r="E75" s="2">
        <f t="shared" si="26"/>
        <v>122343.12926647121</v>
      </c>
      <c r="F75" s="2">
        <v>100000</v>
      </c>
      <c r="G75" s="2">
        <f t="shared" si="27"/>
        <v>22343.129266471209</v>
      </c>
      <c r="H75" s="5">
        <f t="shared" si="28"/>
        <v>-3.4722222222222099E-3</v>
      </c>
      <c r="I75" s="5">
        <f t="shared" si="37"/>
        <v>5.47908005730946E-3</v>
      </c>
      <c r="K75" s="2">
        <f t="shared" si="29"/>
        <v>287</v>
      </c>
      <c r="L75" s="2">
        <f t="shared" si="30"/>
        <v>682.90889905928668</v>
      </c>
      <c r="M75" s="2">
        <f t="shared" si="41"/>
        <v>178.25</v>
      </c>
      <c r="N75" s="2">
        <f t="shared" si="31"/>
        <v>121728.51125731785</v>
      </c>
      <c r="O75" s="2">
        <v>100000</v>
      </c>
      <c r="P75" s="2">
        <f t="shared" si="32"/>
        <v>21728.511257317849</v>
      </c>
      <c r="Q75" s="5">
        <f t="shared" si="33"/>
        <v>-3.4722222222222099E-3</v>
      </c>
      <c r="R75" s="5">
        <f t="shared" si="38"/>
        <v>5.47908005730946E-3</v>
      </c>
      <c r="T75" s="2">
        <f t="shared" si="22"/>
        <v>287</v>
      </c>
      <c r="U75" s="2">
        <f t="shared" si="23"/>
        <v>682.90889905928668</v>
      </c>
      <c r="V75" s="2">
        <f t="shared" si="42"/>
        <v>177.75</v>
      </c>
      <c r="W75" s="2">
        <f t="shared" ref="W75:W101" si="43">V75*U75</f>
        <v>121387.05680778821</v>
      </c>
      <c r="X75" s="2">
        <v>100000</v>
      </c>
      <c r="Y75" s="2">
        <f t="shared" ref="Y75:Y101" si="44">W75-X75</f>
        <v>21387.056807788205</v>
      </c>
      <c r="Z75" s="5">
        <f t="shared" si="13"/>
        <v>-3.4722222222222099E-3</v>
      </c>
      <c r="AA75" s="5">
        <f t="shared" si="39"/>
        <v>5.47908005730946E-3</v>
      </c>
    </row>
    <row r="76" spans="2:27" x14ac:dyDescent="0.25">
      <c r="B76" s="2">
        <f t="shared" si="24"/>
        <v>286</v>
      </c>
      <c r="C76" s="2">
        <f t="shared" si="25"/>
        <v>686.66370753258889</v>
      </c>
      <c r="D76" s="2">
        <f t="shared" si="40"/>
        <v>178.15</v>
      </c>
      <c r="E76" s="2">
        <f t="shared" si="26"/>
        <v>122329.13949693071</v>
      </c>
      <c r="F76" s="2">
        <v>100000</v>
      </c>
      <c r="G76" s="2">
        <f t="shared" si="27"/>
        <v>22329.139496930715</v>
      </c>
      <c r="H76" s="5">
        <f t="shared" si="28"/>
        <v>-3.4843205574912606E-3</v>
      </c>
      <c r="I76" s="5">
        <f t="shared" si="37"/>
        <v>5.4982567637857915E-3</v>
      </c>
      <c r="K76" s="2">
        <f t="shared" si="29"/>
        <v>286</v>
      </c>
      <c r="L76" s="2">
        <f t="shared" si="30"/>
        <v>686.66370753258889</v>
      </c>
      <c r="M76" s="2">
        <f t="shared" si="41"/>
        <v>177.25</v>
      </c>
      <c r="N76" s="2">
        <f t="shared" si="31"/>
        <v>121711.14216015139</v>
      </c>
      <c r="O76" s="2">
        <v>100000</v>
      </c>
      <c r="P76" s="2">
        <f t="shared" si="32"/>
        <v>21711.142160151387</v>
      </c>
      <c r="Q76" s="5">
        <f t="shared" si="33"/>
        <v>-3.4843205574912606E-3</v>
      </c>
      <c r="R76" s="5">
        <f t="shared" si="38"/>
        <v>5.4982567637857915E-3</v>
      </c>
      <c r="T76" s="2">
        <f t="shared" si="22"/>
        <v>286</v>
      </c>
      <c r="U76" s="2">
        <f t="shared" si="23"/>
        <v>686.66370753258889</v>
      </c>
      <c r="V76" s="2">
        <f t="shared" si="42"/>
        <v>176.75</v>
      </c>
      <c r="W76" s="2">
        <f t="shared" si="43"/>
        <v>121367.81030638509</v>
      </c>
      <c r="X76" s="2">
        <v>100000</v>
      </c>
      <c r="Y76" s="2">
        <f t="shared" si="44"/>
        <v>21367.810306385087</v>
      </c>
      <c r="Z76" s="5">
        <f t="shared" si="13"/>
        <v>-3.4843205574912606E-3</v>
      </c>
      <c r="AA76" s="5">
        <f t="shared" si="39"/>
        <v>5.4982567637857915E-3</v>
      </c>
    </row>
    <row r="77" spans="2:27" x14ac:dyDescent="0.25">
      <c r="B77" s="2">
        <f t="shared" si="24"/>
        <v>285</v>
      </c>
      <c r="C77" s="2">
        <f t="shared" si="25"/>
        <v>690.45242135423473</v>
      </c>
      <c r="D77" s="2">
        <f t="shared" si="40"/>
        <v>177.15</v>
      </c>
      <c r="E77" s="2">
        <f t="shared" si="26"/>
        <v>122313.64644290268</v>
      </c>
      <c r="F77" s="2">
        <v>100000</v>
      </c>
      <c r="G77" s="2">
        <f t="shared" si="27"/>
        <v>22313.646442902682</v>
      </c>
      <c r="H77" s="5">
        <f t="shared" si="28"/>
        <v>-3.4965034965035446E-3</v>
      </c>
      <c r="I77" s="5">
        <f t="shared" ref="I77:I101" si="45">(1+H77)^$D$5-1</f>
        <v>5.5175681779657815E-3</v>
      </c>
      <c r="K77" s="2">
        <f t="shared" si="29"/>
        <v>285</v>
      </c>
      <c r="L77" s="2">
        <f t="shared" si="30"/>
        <v>690.45242135423473</v>
      </c>
      <c r="M77" s="2">
        <f t="shared" si="41"/>
        <v>176.25</v>
      </c>
      <c r="N77" s="2">
        <f t="shared" si="31"/>
        <v>121692.23926368388</v>
      </c>
      <c r="O77" s="2">
        <v>100000</v>
      </c>
      <c r="P77" s="2">
        <f t="shared" si="32"/>
        <v>21692.239263683878</v>
      </c>
      <c r="Q77" s="5">
        <f t="shared" si="33"/>
        <v>-3.4965034965035446E-3</v>
      </c>
      <c r="R77" s="5">
        <f t="shared" ref="R77:R101" si="46">(1+Q77)^$M$5-1</f>
        <v>5.5175681779657815E-3</v>
      </c>
      <c r="T77" s="2">
        <f t="shared" si="22"/>
        <v>285</v>
      </c>
      <c r="U77" s="2">
        <f t="shared" si="23"/>
        <v>690.45242135423473</v>
      </c>
      <c r="V77" s="2">
        <f t="shared" si="42"/>
        <v>175.75</v>
      </c>
      <c r="W77" s="2">
        <f t="shared" si="43"/>
        <v>121347.01305300675</v>
      </c>
      <c r="X77" s="2">
        <v>100000</v>
      </c>
      <c r="Y77" s="2">
        <f t="shared" si="44"/>
        <v>21347.013053006754</v>
      </c>
      <c r="Z77" s="5">
        <f t="shared" ref="Z77:Z101" si="47">T77/T76-1</f>
        <v>-3.4965034965035446E-3</v>
      </c>
      <c r="AA77" s="5">
        <f t="shared" si="39"/>
        <v>5.5175681779657815E-3</v>
      </c>
    </row>
    <row r="78" spans="2:27" x14ac:dyDescent="0.25">
      <c r="B78" s="2">
        <f t="shared" si="24"/>
        <v>284</v>
      </c>
      <c r="C78" s="2">
        <f t="shared" si="25"/>
        <v>694.2754672681134</v>
      </c>
      <c r="D78" s="2">
        <f t="shared" si="40"/>
        <v>176.15</v>
      </c>
      <c r="E78" s="2">
        <f t="shared" si="26"/>
        <v>122296.62355927817</v>
      </c>
      <c r="F78" s="2">
        <v>100000</v>
      </c>
      <c r="G78" s="2">
        <f t="shared" si="27"/>
        <v>22296.623559278174</v>
      </c>
      <c r="H78" s="5">
        <f t="shared" si="28"/>
        <v>-3.5087719298245723E-3</v>
      </c>
      <c r="I78" s="5">
        <f t="shared" si="45"/>
        <v>5.5370157242409235E-3</v>
      </c>
      <c r="K78" s="2">
        <f t="shared" si="29"/>
        <v>284</v>
      </c>
      <c r="L78" s="2">
        <f t="shared" si="30"/>
        <v>694.2754672681134</v>
      </c>
      <c r="M78" s="2">
        <f t="shared" si="41"/>
        <v>175.25</v>
      </c>
      <c r="N78" s="2">
        <f t="shared" si="31"/>
        <v>121671.77563873687</v>
      </c>
      <c r="O78" s="2">
        <v>100000</v>
      </c>
      <c r="P78" s="2">
        <f t="shared" si="32"/>
        <v>21671.775638736872</v>
      </c>
      <c r="Q78" s="5">
        <f t="shared" si="33"/>
        <v>-3.5087719298245723E-3</v>
      </c>
      <c r="R78" s="5">
        <f t="shared" si="46"/>
        <v>5.5370157242409235E-3</v>
      </c>
      <c r="T78" s="2">
        <f t="shared" ref="T78:T101" si="48">T77-1</f>
        <v>284</v>
      </c>
      <c r="U78" s="2">
        <f t="shared" ref="U78:U101" si="49">U77*(1+AA78)</f>
        <v>694.2754672681134</v>
      </c>
      <c r="V78" s="2">
        <f t="shared" si="42"/>
        <v>174.75</v>
      </c>
      <c r="W78" s="2">
        <f t="shared" si="43"/>
        <v>121324.63790510282</v>
      </c>
      <c r="X78" s="2">
        <v>100000</v>
      </c>
      <c r="Y78" s="2">
        <f t="shared" si="44"/>
        <v>21324.63790510282</v>
      </c>
      <c r="Z78" s="5">
        <f t="shared" si="47"/>
        <v>-3.5087719298245723E-3</v>
      </c>
      <c r="AA78" s="5">
        <f t="shared" si="39"/>
        <v>5.5370157242409235E-3</v>
      </c>
    </row>
    <row r="79" spans="2:27" x14ac:dyDescent="0.25">
      <c r="B79" s="2">
        <f t="shared" ref="B79:B101" si="50">B78-1</f>
        <v>283</v>
      </c>
      <c r="C79" s="2">
        <f t="shared" ref="C79:C101" si="51">C78*(1+I79)</f>
        <v>698.13327891769541</v>
      </c>
      <c r="D79" s="2">
        <f t="shared" si="40"/>
        <v>175.15</v>
      </c>
      <c r="E79" s="2">
        <f t="shared" ref="E79:E101" si="52">D79*C79</f>
        <v>122278.04380243436</v>
      </c>
      <c r="F79" s="2">
        <v>100000</v>
      </c>
      <c r="G79" s="2">
        <f t="shared" ref="G79:G101" si="53">E79-F79</f>
        <v>22278.04380243436</v>
      </c>
      <c r="H79" s="5">
        <f t="shared" ref="H79:H101" si="54">B79/B78-1</f>
        <v>-3.5211267605633756E-3</v>
      </c>
      <c r="I79" s="5">
        <f t="shared" si="45"/>
        <v>5.5566008471565898E-3</v>
      </c>
      <c r="K79" s="2">
        <f t="shared" ref="K79:K101" si="55">K78-1</f>
        <v>283</v>
      </c>
      <c r="L79" s="2">
        <f t="shared" ref="L79:L101" si="56">L78*(1+R79)</f>
        <v>698.13327891769541</v>
      </c>
      <c r="M79" s="2">
        <f t="shared" si="41"/>
        <v>174.25</v>
      </c>
      <c r="N79" s="2">
        <f t="shared" ref="N79:N101" si="57">M79*L79</f>
        <v>121649.72385140843</v>
      </c>
      <c r="O79" s="2">
        <v>100000</v>
      </c>
      <c r="P79" s="2">
        <f t="shared" ref="P79:P101" si="58">N79-O79</f>
        <v>21649.723851408431</v>
      </c>
      <c r="Q79" s="5">
        <f t="shared" ref="Q79:Q101" si="59">K79/K78-1</f>
        <v>-3.5211267605633756E-3</v>
      </c>
      <c r="R79" s="5">
        <f t="shared" si="46"/>
        <v>5.5566008471565898E-3</v>
      </c>
      <c r="T79" s="2">
        <f t="shared" si="48"/>
        <v>283</v>
      </c>
      <c r="U79" s="2">
        <f t="shared" si="49"/>
        <v>698.13327891769541</v>
      </c>
      <c r="V79" s="2">
        <f t="shared" si="42"/>
        <v>173.75</v>
      </c>
      <c r="W79" s="2">
        <f t="shared" si="43"/>
        <v>121300.65721194958</v>
      </c>
      <c r="X79" s="2">
        <v>100000</v>
      </c>
      <c r="Y79" s="2">
        <f t="shared" si="44"/>
        <v>21300.657211949583</v>
      </c>
      <c r="Z79" s="5">
        <f t="shared" si="47"/>
        <v>-3.5211267605633756E-3</v>
      </c>
      <c r="AA79" s="5">
        <f t="shared" si="39"/>
        <v>5.5566008471565898E-3</v>
      </c>
    </row>
    <row r="80" spans="2:27" x14ac:dyDescent="0.25">
      <c r="B80" s="2">
        <f t="shared" si="50"/>
        <v>282</v>
      </c>
      <c r="C80" s="2">
        <f t="shared" si="51"/>
        <v>702.02629698247154</v>
      </c>
      <c r="D80" s="2">
        <f t="shared" si="40"/>
        <v>174.15</v>
      </c>
      <c r="E80" s="2">
        <f t="shared" si="52"/>
        <v>122257.87961949743</v>
      </c>
      <c r="F80" s="2">
        <v>100000</v>
      </c>
      <c r="G80" s="2">
        <f t="shared" si="53"/>
        <v>22257.879619497427</v>
      </c>
      <c r="H80" s="5">
        <f t="shared" si="54"/>
        <v>-3.5335689045936647E-3</v>
      </c>
      <c r="I80" s="5">
        <f t="shared" si="45"/>
        <v>5.5763250117677465E-3</v>
      </c>
      <c r="K80" s="2">
        <f t="shared" si="55"/>
        <v>282</v>
      </c>
      <c r="L80" s="2">
        <f t="shared" si="56"/>
        <v>702.02629698247154</v>
      </c>
      <c r="M80" s="2">
        <f t="shared" si="41"/>
        <v>173.25</v>
      </c>
      <c r="N80" s="2">
        <f t="shared" si="57"/>
        <v>121626.0559522132</v>
      </c>
      <c r="O80" s="2">
        <v>100000</v>
      </c>
      <c r="P80" s="2">
        <f t="shared" si="58"/>
        <v>21626.055952213195</v>
      </c>
      <c r="Q80" s="5">
        <f t="shared" si="59"/>
        <v>-3.5335689045936647E-3</v>
      </c>
      <c r="R80" s="5">
        <f t="shared" si="46"/>
        <v>5.5763250117677465E-3</v>
      </c>
      <c r="T80" s="2">
        <f t="shared" si="48"/>
        <v>282</v>
      </c>
      <c r="U80" s="2">
        <f t="shared" si="49"/>
        <v>702.02629698247154</v>
      </c>
      <c r="V80" s="2">
        <f t="shared" si="42"/>
        <v>172.75</v>
      </c>
      <c r="W80" s="2">
        <f t="shared" si="43"/>
        <v>121275.04280372195</v>
      </c>
      <c r="X80" s="2">
        <v>100000</v>
      </c>
      <c r="Y80" s="2">
        <f t="shared" si="44"/>
        <v>21275.042803721954</v>
      </c>
      <c r="Z80" s="5">
        <f t="shared" si="47"/>
        <v>-3.5335689045936647E-3</v>
      </c>
      <c r="AA80" s="5">
        <f t="shared" si="39"/>
        <v>5.5763250117677465E-3</v>
      </c>
    </row>
    <row r="81" spans="2:27" x14ac:dyDescent="0.25">
      <c r="B81" s="2">
        <f t="shared" si="50"/>
        <v>281</v>
      </c>
      <c r="C81" s="2">
        <f t="shared" si="51"/>
        <v>705.95496931758635</v>
      </c>
      <c r="D81" s="2">
        <f t="shared" si="40"/>
        <v>173.15</v>
      </c>
      <c r="E81" s="2">
        <f t="shared" si="52"/>
        <v>122236.10293734008</v>
      </c>
      <c r="F81" s="2">
        <v>100000</v>
      </c>
      <c r="G81" s="2">
        <f t="shared" si="53"/>
        <v>22236.102937340082</v>
      </c>
      <c r="H81" s="5">
        <f t="shared" si="54"/>
        <v>-3.5460992907800915E-3</v>
      </c>
      <c r="I81" s="5">
        <f t="shared" si="45"/>
        <v>5.5961897040059938E-3</v>
      </c>
      <c r="K81" s="2">
        <f t="shared" si="55"/>
        <v>281</v>
      </c>
      <c r="L81" s="2">
        <f t="shared" si="56"/>
        <v>705.95496931758635</v>
      </c>
      <c r="M81" s="2">
        <f t="shared" si="41"/>
        <v>172.25</v>
      </c>
      <c r="N81" s="2">
        <f t="shared" si="57"/>
        <v>121600.74346495424</v>
      </c>
      <c r="O81" s="2">
        <v>100000</v>
      </c>
      <c r="P81" s="2">
        <f t="shared" si="58"/>
        <v>21600.743464954241</v>
      </c>
      <c r="Q81" s="5">
        <f t="shared" si="59"/>
        <v>-3.5460992907800915E-3</v>
      </c>
      <c r="R81" s="5">
        <f t="shared" si="46"/>
        <v>5.5961897040059938E-3</v>
      </c>
      <c r="T81" s="2">
        <f t="shared" si="48"/>
        <v>281</v>
      </c>
      <c r="U81" s="2">
        <f t="shared" si="49"/>
        <v>705.95496931758635</v>
      </c>
      <c r="V81" s="2">
        <f t="shared" si="42"/>
        <v>171.75</v>
      </c>
      <c r="W81" s="2">
        <f t="shared" si="43"/>
        <v>121247.76598029546</v>
      </c>
      <c r="X81" s="2">
        <v>100000</v>
      </c>
      <c r="Y81" s="2">
        <f t="shared" si="44"/>
        <v>21247.765980295459</v>
      </c>
      <c r="Z81" s="5">
        <f t="shared" si="47"/>
        <v>-3.5460992907800915E-3</v>
      </c>
      <c r="AA81" s="5">
        <f t="shared" si="39"/>
        <v>5.5961897040059938E-3</v>
      </c>
    </row>
    <row r="82" spans="2:27" x14ac:dyDescent="0.25">
      <c r="B82" s="2">
        <f t="shared" si="50"/>
        <v>280</v>
      </c>
      <c r="C82" s="2">
        <f t="shared" si="51"/>
        <v>709.91975109675116</v>
      </c>
      <c r="D82" s="2">
        <f t="shared" si="40"/>
        <v>172.15</v>
      </c>
      <c r="E82" s="2">
        <f t="shared" si="52"/>
        <v>122212.68515130572</v>
      </c>
      <c r="F82" s="2">
        <v>100000</v>
      </c>
      <c r="G82" s="2">
        <f t="shared" si="53"/>
        <v>22212.685151305719</v>
      </c>
      <c r="H82" s="5">
        <f t="shared" si="54"/>
        <v>-3.558718861209953E-3</v>
      </c>
      <c r="I82" s="5">
        <f t="shared" si="45"/>
        <v>5.6161964310519341E-3</v>
      </c>
      <c r="K82" s="2">
        <f t="shared" si="55"/>
        <v>280</v>
      </c>
      <c r="L82" s="2">
        <f t="shared" si="56"/>
        <v>709.91975109675116</v>
      </c>
      <c r="M82" s="2">
        <f t="shared" si="41"/>
        <v>171.25</v>
      </c>
      <c r="N82" s="2">
        <f t="shared" si="57"/>
        <v>121573.75737531863</v>
      </c>
      <c r="O82" s="2">
        <v>100000</v>
      </c>
      <c r="P82" s="2">
        <f t="shared" si="58"/>
        <v>21573.75737531863</v>
      </c>
      <c r="Q82" s="5">
        <f t="shared" si="59"/>
        <v>-3.558718861209953E-3</v>
      </c>
      <c r="R82" s="5">
        <f t="shared" si="46"/>
        <v>5.6161964310519341E-3</v>
      </c>
      <c r="T82" s="2">
        <f t="shared" si="48"/>
        <v>280</v>
      </c>
      <c r="U82" s="2">
        <f t="shared" si="49"/>
        <v>709.91975109675116</v>
      </c>
      <c r="V82" s="2">
        <f t="shared" si="42"/>
        <v>170.75</v>
      </c>
      <c r="W82" s="2">
        <f t="shared" si="43"/>
        <v>121218.79749977025</v>
      </c>
      <c r="X82" s="2">
        <v>100000</v>
      </c>
      <c r="Y82" s="2">
        <f t="shared" si="44"/>
        <v>21218.797499770255</v>
      </c>
      <c r="Z82" s="5">
        <f t="shared" si="47"/>
        <v>-3.558718861209953E-3</v>
      </c>
      <c r="AA82" s="5">
        <f t="shared" si="39"/>
        <v>5.6161964310519341E-3</v>
      </c>
    </row>
    <row r="83" spans="2:27" x14ac:dyDescent="0.25">
      <c r="B83" s="2">
        <f t="shared" si="50"/>
        <v>279</v>
      </c>
      <c r="C83" s="2">
        <f t="shared" si="51"/>
        <v>713.92110495852671</v>
      </c>
      <c r="D83" s="2">
        <f t="shared" si="40"/>
        <v>171.15</v>
      </c>
      <c r="E83" s="2">
        <f t="shared" si="52"/>
        <v>122187.59711365185</v>
      </c>
      <c r="F83" s="2">
        <v>100000</v>
      </c>
      <c r="G83" s="2">
        <f t="shared" si="53"/>
        <v>22187.597113651849</v>
      </c>
      <c r="H83" s="5">
        <f t="shared" si="54"/>
        <v>-3.5714285714285587E-3</v>
      </c>
      <c r="I83" s="5">
        <f t="shared" si="45"/>
        <v>5.6363467217159791E-3</v>
      </c>
      <c r="K83" s="2">
        <f t="shared" si="55"/>
        <v>279</v>
      </c>
      <c r="L83" s="2">
        <f t="shared" si="56"/>
        <v>713.92110495852671</v>
      </c>
      <c r="M83" s="2">
        <f t="shared" si="41"/>
        <v>170.25</v>
      </c>
      <c r="N83" s="2">
        <f t="shared" si="57"/>
        <v>121545.06811918918</v>
      </c>
      <c r="O83" s="2">
        <v>100000</v>
      </c>
      <c r="P83" s="2">
        <f t="shared" si="58"/>
        <v>21545.068119189178</v>
      </c>
      <c r="Q83" s="5">
        <f t="shared" si="59"/>
        <v>-3.5714285714285587E-3</v>
      </c>
      <c r="R83" s="5">
        <f t="shared" si="46"/>
        <v>5.6363467217159791E-3</v>
      </c>
      <c r="T83" s="2">
        <f t="shared" si="48"/>
        <v>279</v>
      </c>
      <c r="U83" s="2">
        <f t="shared" si="49"/>
        <v>713.92110495852671</v>
      </c>
      <c r="V83" s="2">
        <f t="shared" si="42"/>
        <v>169.75</v>
      </c>
      <c r="W83" s="2">
        <f t="shared" si="43"/>
        <v>121188.10756670991</v>
      </c>
      <c r="X83" s="2">
        <v>100000</v>
      </c>
      <c r="Y83" s="2">
        <f t="shared" si="44"/>
        <v>21188.107566709907</v>
      </c>
      <c r="Z83" s="5">
        <f t="shared" si="47"/>
        <v>-3.5714285714285587E-3</v>
      </c>
      <c r="AA83" s="5">
        <f t="shared" si="39"/>
        <v>5.6363467217159791E-3</v>
      </c>
    </row>
    <row r="84" spans="2:27" x14ac:dyDescent="0.25">
      <c r="B84" s="2">
        <f t="shared" si="50"/>
        <v>278</v>
      </c>
      <c r="C84" s="2">
        <f t="shared" si="51"/>
        <v>717.95950115606718</v>
      </c>
      <c r="D84" s="2">
        <f t="shared" si="40"/>
        <v>170.15</v>
      </c>
      <c r="E84" s="2">
        <f t="shared" si="52"/>
        <v>122160.80912170483</v>
      </c>
      <c r="F84" s="2">
        <v>100000</v>
      </c>
      <c r="G84" s="2">
        <f t="shared" si="53"/>
        <v>22160.809121704835</v>
      </c>
      <c r="H84" s="5">
        <f t="shared" si="54"/>
        <v>-3.5842293906810374E-3</v>
      </c>
      <c r="I84" s="5">
        <f t="shared" si="45"/>
        <v>5.6566421268287037E-3</v>
      </c>
      <c r="K84" s="2">
        <f t="shared" si="55"/>
        <v>278</v>
      </c>
      <c r="L84" s="2">
        <f t="shared" si="56"/>
        <v>717.95950115606718</v>
      </c>
      <c r="M84" s="2">
        <f t="shared" si="41"/>
        <v>169.25</v>
      </c>
      <c r="N84" s="2">
        <f t="shared" si="57"/>
        <v>121514.64557066438</v>
      </c>
      <c r="O84" s="2">
        <v>100000</v>
      </c>
      <c r="P84" s="2">
        <f t="shared" si="58"/>
        <v>21514.645570664376</v>
      </c>
      <c r="Q84" s="5">
        <f t="shared" si="59"/>
        <v>-3.5842293906810374E-3</v>
      </c>
      <c r="R84" s="5">
        <f t="shared" si="46"/>
        <v>5.6566421268287037E-3</v>
      </c>
      <c r="T84" s="2">
        <f t="shared" si="48"/>
        <v>278</v>
      </c>
      <c r="U84" s="2">
        <f t="shared" si="49"/>
        <v>717.95950115606718</v>
      </c>
      <c r="V84" s="2">
        <f t="shared" si="42"/>
        <v>168.75</v>
      </c>
      <c r="W84" s="2">
        <f t="shared" si="43"/>
        <v>121155.66582008633</v>
      </c>
      <c r="X84" s="2">
        <v>100000</v>
      </c>
      <c r="Y84" s="2">
        <f t="shared" si="44"/>
        <v>21155.665820086331</v>
      </c>
      <c r="Z84" s="5">
        <f t="shared" si="47"/>
        <v>-3.5842293906810374E-3</v>
      </c>
      <c r="AA84" s="5">
        <f t="shared" si="39"/>
        <v>5.6566421268287037E-3</v>
      </c>
    </row>
    <row r="85" spans="2:27" x14ac:dyDescent="0.25">
      <c r="B85" s="2">
        <f t="shared" si="50"/>
        <v>277</v>
      </c>
      <c r="C85" s="2">
        <f t="shared" si="51"/>
        <v>722.03541771041955</v>
      </c>
      <c r="D85" s="2">
        <f t="shared" si="40"/>
        <v>169.15</v>
      </c>
      <c r="E85" s="2">
        <f t="shared" si="52"/>
        <v>122132.29090571747</v>
      </c>
      <c r="F85" s="2">
        <v>100000</v>
      </c>
      <c r="G85" s="2">
        <f t="shared" si="53"/>
        <v>22132.290905717469</v>
      </c>
      <c r="H85" s="5">
        <f t="shared" si="54"/>
        <v>-3.597122302158251E-3</v>
      </c>
      <c r="I85" s="5">
        <f t="shared" si="45"/>
        <v>5.6770842196380844E-3</v>
      </c>
      <c r="K85" s="2">
        <f t="shared" si="55"/>
        <v>277</v>
      </c>
      <c r="L85" s="2">
        <f t="shared" si="56"/>
        <v>722.03541771041955</v>
      </c>
      <c r="M85" s="2">
        <f t="shared" si="41"/>
        <v>168.25</v>
      </c>
      <c r="N85" s="2">
        <f t="shared" si="57"/>
        <v>121482.4590297781</v>
      </c>
      <c r="O85" s="2">
        <v>100000</v>
      </c>
      <c r="P85" s="2">
        <f t="shared" si="58"/>
        <v>21482.459029778096</v>
      </c>
      <c r="Q85" s="5">
        <f t="shared" si="59"/>
        <v>-3.597122302158251E-3</v>
      </c>
      <c r="R85" s="5">
        <f t="shared" si="46"/>
        <v>5.6770842196380844E-3</v>
      </c>
      <c r="T85" s="2">
        <f t="shared" si="48"/>
        <v>277</v>
      </c>
      <c r="U85" s="2">
        <f t="shared" si="49"/>
        <v>722.03541771041955</v>
      </c>
      <c r="V85" s="2">
        <f t="shared" si="42"/>
        <v>167.75</v>
      </c>
      <c r="W85" s="2">
        <f t="shared" si="43"/>
        <v>121121.44132092288</v>
      </c>
      <c r="X85" s="2">
        <v>100000</v>
      </c>
      <c r="Y85" s="2">
        <f t="shared" si="44"/>
        <v>21121.441320922881</v>
      </c>
      <c r="Z85" s="5">
        <f t="shared" si="47"/>
        <v>-3.597122302158251E-3</v>
      </c>
      <c r="AA85" s="5">
        <f t="shared" si="39"/>
        <v>5.6770842196380844E-3</v>
      </c>
    </row>
    <row r="86" spans="2:27" x14ac:dyDescent="0.25">
      <c r="B86" s="2">
        <f t="shared" si="50"/>
        <v>276</v>
      </c>
      <c r="C86" s="2">
        <f t="shared" si="51"/>
        <v>726.149340567477</v>
      </c>
      <c r="D86" s="2">
        <f t="shared" si="40"/>
        <v>168.15</v>
      </c>
      <c r="E86" s="2">
        <f t="shared" si="52"/>
        <v>122102.01161642127</v>
      </c>
      <c r="F86" s="2">
        <v>100000</v>
      </c>
      <c r="G86" s="2">
        <f t="shared" si="53"/>
        <v>22102.011616421267</v>
      </c>
      <c r="H86" s="5">
        <f t="shared" si="54"/>
        <v>-3.6101083032491488E-3</v>
      </c>
      <c r="I86" s="5">
        <f t="shared" si="45"/>
        <v>5.6976745962167286E-3</v>
      </c>
      <c r="K86" s="2">
        <f t="shared" si="55"/>
        <v>276</v>
      </c>
      <c r="L86" s="2">
        <f t="shared" si="56"/>
        <v>726.149340567477</v>
      </c>
      <c r="M86" s="2">
        <f t="shared" si="41"/>
        <v>167.25</v>
      </c>
      <c r="N86" s="2">
        <f t="shared" si="57"/>
        <v>121448.47720991053</v>
      </c>
      <c r="O86" s="2">
        <v>100000</v>
      </c>
      <c r="P86" s="2">
        <f t="shared" si="58"/>
        <v>21448.477209910532</v>
      </c>
      <c r="Q86" s="5">
        <f t="shared" si="59"/>
        <v>-3.6101083032491488E-3</v>
      </c>
      <c r="R86" s="5">
        <f t="shared" si="46"/>
        <v>5.6976745962167286E-3</v>
      </c>
      <c r="T86" s="2">
        <f t="shared" si="48"/>
        <v>276</v>
      </c>
      <c r="U86" s="2">
        <f t="shared" si="49"/>
        <v>726.149340567477</v>
      </c>
      <c r="V86" s="2">
        <f t="shared" si="42"/>
        <v>166.75</v>
      </c>
      <c r="W86" s="2">
        <f t="shared" si="43"/>
        <v>121085.40253962678</v>
      </c>
      <c r="X86" s="2">
        <v>100000</v>
      </c>
      <c r="Y86" s="2">
        <f t="shared" si="44"/>
        <v>21085.402539626783</v>
      </c>
      <c r="Z86" s="5">
        <f t="shared" si="47"/>
        <v>-3.6101083032491488E-3</v>
      </c>
      <c r="AA86" s="5">
        <f t="shared" si="39"/>
        <v>5.6976745962167286E-3</v>
      </c>
    </row>
    <row r="87" spans="2:27" x14ac:dyDescent="0.25">
      <c r="B87" s="2">
        <f t="shared" si="50"/>
        <v>275</v>
      </c>
      <c r="C87" s="2">
        <f t="shared" si="51"/>
        <v>730.30176375868541</v>
      </c>
      <c r="D87" s="2">
        <f t="shared" si="40"/>
        <v>167.15</v>
      </c>
      <c r="E87" s="2">
        <f t="shared" si="52"/>
        <v>122069.93981226427</v>
      </c>
      <c r="F87" s="2">
        <v>100000</v>
      </c>
      <c r="G87" s="2">
        <f t="shared" si="53"/>
        <v>22069.939812264274</v>
      </c>
      <c r="H87" s="5">
        <f t="shared" si="54"/>
        <v>-3.6231884057971175E-3</v>
      </c>
      <c r="I87" s="5">
        <f t="shared" si="45"/>
        <v>5.7184148758757658E-3</v>
      </c>
      <c r="K87" s="2">
        <f t="shared" si="55"/>
        <v>275</v>
      </c>
      <c r="L87" s="2">
        <f t="shared" si="56"/>
        <v>730.30176375868541</v>
      </c>
      <c r="M87" s="2">
        <f t="shared" si="41"/>
        <v>166.25</v>
      </c>
      <c r="N87" s="2">
        <f t="shared" si="57"/>
        <v>121412.66822488145</v>
      </c>
      <c r="O87" s="2">
        <v>100000</v>
      </c>
      <c r="P87" s="2">
        <f t="shared" si="58"/>
        <v>21412.668224881447</v>
      </c>
      <c r="Q87" s="5">
        <f t="shared" si="59"/>
        <v>-3.6231884057971175E-3</v>
      </c>
      <c r="R87" s="5">
        <f t="shared" si="46"/>
        <v>5.7184148758757658E-3</v>
      </c>
      <c r="T87" s="2">
        <f t="shared" si="48"/>
        <v>275</v>
      </c>
      <c r="U87" s="2">
        <f t="shared" si="49"/>
        <v>730.30176375868541</v>
      </c>
      <c r="V87" s="2">
        <f t="shared" si="42"/>
        <v>165.75</v>
      </c>
      <c r="W87" s="2">
        <f t="shared" si="43"/>
        <v>121047.51734300211</v>
      </c>
      <c r="X87" s="2">
        <v>100000</v>
      </c>
      <c r="Y87" s="2">
        <f t="shared" si="44"/>
        <v>21047.51734300211</v>
      </c>
      <c r="Z87" s="5">
        <f t="shared" si="47"/>
        <v>-3.6231884057971175E-3</v>
      </c>
      <c r="AA87" s="5">
        <f t="shared" si="39"/>
        <v>5.7184148758757658E-3</v>
      </c>
    </row>
    <row r="88" spans="2:27" x14ac:dyDescent="0.25">
      <c r="B88" s="2">
        <f t="shared" si="50"/>
        <v>274</v>
      </c>
      <c r="C88" s="2">
        <f t="shared" si="51"/>
        <v>734.49318956560944</v>
      </c>
      <c r="D88" s="2">
        <f t="shared" si="40"/>
        <v>166.15</v>
      </c>
      <c r="E88" s="2">
        <f t="shared" si="52"/>
        <v>122036.04344632602</v>
      </c>
      <c r="F88" s="2">
        <v>100000</v>
      </c>
      <c r="G88" s="2">
        <f t="shared" si="53"/>
        <v>22036.043446326017</v>
      </c>
      <c r="H88" s="5">
        <f t="shared" si="54"/>
        <v>-3.6363636363636598E-3</v>
      </c>
      <c r="I88" s="5">
        <f t="shared" si="45"/>
        <v>5.7393067015911736E-3</v>
      </c>
      <c r="K88" s="2">
        <f t="shared" si="55"/>
        <v>274</v>
      </c>
      <c r="L88" s="2">
        <f t="shared" si="56"/>
        <v>734.49318956560944</v>
      </c>
      <c r="M88" s="2">
        <f t="shared" si="41"/>
        <v>165.25</v>
      </c>
      <c r="N88" s="2">
        <f t="shared" si="57"/>
        <v>121374.99957571697</v>
      </c>
      <c r="O88" s="2">
        <v>100000</v>
      </c>
      <c r="P88" s="2">
        <f t="shared" si="58"/>
        <v>21374.999575716967</v>
      </c>
      <c r="Q88" s="5">
        <f t="shared" si="59"/>
        <v>-3.6363636363636598E-3</v>
      </c>
      <c r="R88" s="5">
        <f t="shared" si="46"/>
        <v>5.7393067015911736E-3</v>
      </c>
      <c r="T88" s="2">
        <f t="shared" si="48"/>
        <v>274</v>
      </c>
      <c r="U88" s="2">
        <f t="shared" si="49"/>
        <v>734.49318956560944</v>
      </c>
      <c r="V88" s="2">
        <f t="shared" si="42"/>
        <v>164.75</v>
      </c>
      <c r="W88" s="2">
        <f t="shared" si="43"/>
        <v>121007.75298093415</v>
      </c>
      <c r="X88" s="2">
        <v>100000</v>
      </c>
      <c r="Y88" s="2">
        <f t="shared" si="44"/>
        <v>21007.75298093415</v>
      </c>
      <c r="Z88" s="5">
        <f t="shared" si="47"/>
        <v>-3.6363636363636598E-3</v>
      </c>
      <c r="AA88" s="5">
        <f t="shared" si="39"/>
        <v>5.7393067015911736E-3</v>
      </c>
    </row>
    <row r="89" spans="2:27" x14ac:dyDescent="0.25">
      <c r="B89" s="2">
        <f t="shared" si="50"/>
        <v>273</v>
      </c>
      <c r="C89" s="2">
        <f t="shared" si="51"/>
        <v>738.72412868846254</v>
      </c>
      <c r="D89" s="2">
        <f t="shared" si="40"/>
        <v>165.15</v>
      </c>
      <c r="E89" s="2">
        <f t="shared" si="52"/>
        <v>122000.28985289959</v>
      </c>
      <c r="F89" s="2">
        <v>100000</v>
      </c>
      <c r="G89" s="2">
        <f t="shared" si="53"/>
        <v>22000.289852899587</v>
      </c>
      <c r="H89" s="5">
        <f t="shared" si="54"/>
        <v>-3.6496350364964014E-3</v>
      </c>
      <c r="I89" s="5">
        <f t="shared" si="45"/>
        <v>5.7603517404365423E-3</v>
      </c>
      <c r="K89" s="2">
        <f t="shared" si="55"/>
        <v>273</v>
      </c>
      <c r="L89" s="2">
        <f t="shared" si="56"/>
        <v>738.72412868846254</v>
      </c>
      <c r="M89" s="2">
        <f t="shared" si="41"/>
        <v>164.25</v>
      </c>
      <c r="N89" s="2">
        <f t="shared" si="57"/>
        <v>121335.43813707997</v>
      </c>
      <c r="O89" s="2">
        <v>100000</v>
      </c>
      <c r="P89" s="2">
        <f t="shared" si="58"/>
        <v>21335.438137079967</v>
      </c>
      <c r="Q89" s="5">
        <f t="shared" si="59"/>
        <v>-3.6496350364964014E-3</v>
      </c>
      <c r="R89" s="5">
        <f t="shared" si="46"/>
        <v>5.7603517404365423E-3</v>
      </c>
      <c r="T89" s="2">
        <f t="shared" si="48"/>
        <v>273</v>
      </c>
      <c r="U89" s="2">
        <f t="shared" si="49"/>
        <v>738.72412868846254</v>
      </c>
      <c r="V89" s="2">
        <f t="shared" si="42"/>
        <v>163.75</v>
      </c>
      <c r="W89" s="2">
        <f t="shared" si="43"/>
        <v>120966.07607273574</v>
      </c>
      <c r="X89" s="2">
        <v>100000</v>
      </c>
      <c r="Y89" s="2">
        <f t="shared" si="44"/>
        <v>20966.076072735741</v>
      </c>
      <c r="Z89" s="5">
        <f t="shared" si="47"/>
        <v>-3.6496350364964014E-3</v>
      </c>
      <c r="AA89" s="5">
        <f t="shared" si="39"/>
        <v>5.7603517404365423E-3</v>
      </c>
    </row>
    <row r="90" spans="2:27" x14ac:dyDescent="0.25">
      <c r="B90" s="2">
        <f t="shared" si="50"/>
        <v>272</v>
      </c>
      <c r="C90" s="2">
        <f t="shared" si="51"/>
        <v>742.99510041871281</v>
      </c>
      <c r="D90" s="2">
        <f t="shared" si="40"/>
        <v>164.15</v>
      </c>
      <c r="E90" s="2">
        <f t="shared" si="52"/>
        <v>121962.64573373171</v>
      </c>
      <c r="F90" s="2">
        <v>100000</v>
      </c>
      <c r="G90" s="2">
        <f t="shared" si="53"/>
        <v>21962.645733731712</v>
      </c>
      <c r="H90" s="5">
        <f t="shared" si="54"/>
        <v>-3.66300366300365E-3</v>
      </c>
      <c r="I90" s="5">
        <f t="shared" si="45"/>
        <v>5.7815516840271641E-3</v>
      </c>
      <c r="K90" s="2">
        <f t="shared" si="55"/>
        <v>272</v>
      </c>
      <c r="L90" s="2">
        <f t="shared" si="56"/>
        <v>742.99510041871281</v>
      </c>
      <c r="M90" s="2">
        <f t="shared" si="41"/>
        <v>163.25</v>
      </c>
      <c r="N90" s="2">
        <f t="shared" si="57"/>
        <v>121293.95014335487</v>
      </c>
      <c r="O90" s="2">
        <v>100000</v>
      </c>
      <c r="P90" s="2">
        <f t="shared" si="58"/>
        <v>21293.950143354872</v>
      </c>
      <c r="Q90" s="5">
        <f t="shared" si="59"/>
        <v>-3.66300366300365E-3</v>
      </c>
      <c r="R90" s="5">
        <f t="shared" si="46"/>
        <v>5.7815516840271641E-3</v>
      </c>
      <c r="T90" s="2">
        <f t="shared" si="48"/>
        <v>272</v>
      </c>
      <c r="U90" s="2">
        <f t="shared" si="49"/>
        <v>742.99510041871281</v>
      </c>
      <c r="V90" s="2">
        <f t="shared" si="42"/>
        <v>162.75</v>
      </c>
      <c r="W90" s="2">
        <f t="shared" si="43"/>
        <v>120922.45259314551</v>
      </c>
      <c r="X90" s="2">
        <v>100000</v>
      </c>
      <c r="Y90" s="2">
        <f t="shared" si="44"/>
        <v>20922.452593145514</v>
      </c>
      <c r="Z90" s="5">
        <f t="shared" si="47"/>
        <v>-3.66300366300365E-3</v>
      </c>
      <c r="AA90" s="5">
        <f t="shared" si="39"/>
        <v>5.7815516840271641E-3</v>
      </c>
    </row>
    <row r="91" spans="2:27" x14ac:dyDescent="0.25">
      <c r="B91" s="2">
        <f t="shared" si="50"/>
        <v>271</v>
      </c>
      <c r="C91" s="2">
        <f t="shared" si="51"/>
        <v>747.30663281587863</v>
      </c>
      <c r="D91" s="2">
        <f t="shared" si="40"/>
        <v>163.15</v>
      </c>
      <c r="E91" s="2">
        <f t="shared" si="52"/>
        <v>121923.0771439106</v>
      </c>
      <c r="F91" s="2">
        <v>100000</v>
      </c>
      <c r="G91" s="2">
        <f t="shared" si="53"/>
        <v>21923.077143910603</v>
      </c>
      <c r="H91" s="5">
        <f t="shared" si="54"/>
        <v>-3.6764705882352811E-3</v>
      </c>
      <c r="I91" s="5">
        <f t="shared" si="45"/>
        <v>5.8029082489723383E-3</v>
      </c>
      <c r="K91" s="2">
        <f t="shared" si="55"/>
        <v>271</v>
      </c>
      <c r="L91" s="2">
        <f t="shared" si="56"/>
        <v>747.30663281587863</v>
      </c>
      <c r="M91" s="2">
        <f t="shared" si="41"/>
        <v>162.25</v>
      </c>
      <c r="N91" s="2">
        <f t="shared" si="57"/>
        <v>121250.5011743763</v>
      </c>
      <c r="O91" s="2">
        <v>100000</v>
      </c>
      <c r="P91" s="2">
        <f t="shared" si="58"/>
        <v>21250.501174376303</v>
      </c>
      <c r="Q91" s="5">
        <f t="shared" si="59"/>
        <v>-3.6764705882352811E-3</v>
      </c>
      <c r="R91" s="5">
        <f t="shared" si="46"/>
        <v>5.8029082489723383E-3</v>
      </c>
      <c r="T91" s="2">
        <f t="shared" si="48"/>
        <v>271</v>
      </c>
      <c r="U91" s="2">
        <f t="shared" si="49"/>
        <v>747.30663281587863</v>
      </c>
      <c r="V91" s="2">
        <f t="shared" si="42"/>
        <v>161.75</v>
      </c>
      <c r="W91" s="2">
        <f t="shared" si="43"/>
        <v>120876.84785796837</v>
      </c>
      <c r="X91" s="2">
        <v>100000</v>
      </c>
      <c r="Y91" s="2">
        <f t="shared" si="44"/>
        <v>20876.847857968372</v>
      </c>
      <c r="Z91" s="5">
        <f t="shared" si="47"/>
        <v>-3.6764705882352811E-3</v>
      </c>
      <c r="AA91" s="5">
        <f t="shared" si="39"/>
        <v>5.8029082489723383E-3</v>
      </c>
    </row>
    <row r="92" spans="2:27" x14ac:dyDescent="0.25">
      <c r="B92" s="2">
        <f t="shared" si="50"/>
        <v>270</v>
      </c>
      <c r="C92" s="2">
        <f t="shared" si="51"/>
        <v>751.65926288863113</v>
      </c>
      <c r="D92" s="2">
        <f t="shared" si="40"/>
        <v>162.15</v>
      </c>
      <c r="E92" s="2">
        <f t="shared" si="52"/>
        <v>121881.54947739154</v>
      </c>
      <c r="F92" s="2">
        <v>100000</v>
      </c>
      <c r="G92" s="2">
        <f t="shared" si="53"/>
        <v>21881.549477391542</v>
      </c>
      <c r="H92" s="5">
        <f t="shared" si="54"/>
        <v>-3.6900369003689537E-3</v>
      </c>
      <c r="I92" s="5">
        <f t="shared" si="45"/>
        <v>5.824423177339666E-3</v>
      </c>
      <c r="K92" s="2">
        <f t="shared" si="55"/>
        <v>270</v>
      </c>
      <c r="L92" s="2">
        <f t="shared" si="56"/>
        <v>751.65926288863113</v>
      </c>
      <c r="M92" s="2">
        <f t="shared" si="41"/>
        <v>161.25</v>
      </c>
      <c r="N92" s="2">
        <f t="shared" si="57"/>
        <v>121205.05614079177</v>
      </c>
      <c r="O92" s="2">
        <v>100000</v>
      </c>
      <c r="P92" s="2">
        <f t="shared" si="58"/>
        <v>21205.05614079177</v>
      </c>
      <c r="Q92" s="5">
        <f t="shared" si="59"/>
        <v>-3.6900369003689537E-3</v>
      </c>
      <c r="R92" s="5">
        <f t="shared" si="46"/>
        <v>5.824423177339666E-3</v>
      </c>
      <c r="T92" s="2">
        <f t="shared" si="48"/>
        <v>270</v>
      </c>
      <c r="U92" s="2">
        <f t="shared" si="49"/>
        <v>751.65926288863113</v>
      </c>
      <c r="V92" s="2">
        <f t="shared" si="42"/>
        <v>160.75</v>
      </c>
      <c r="W92" s="2">
        <f t="shared" si="43"/>
        <v>120829.22650934746</v>
      </c>
      <c r="X92" s="2">
        <v>100000</v>
      </c>
      <c r="Y92" s="2">
        <f t="shared" si="44"/>
        <v>20829.226509347456</v>
      </c>
      <c r="Z92" s="5">
        <f t="shared" si="47"/>
        <v>-3.6900369003689537E-3</v>
      </c>
      <c r="AA92" s="5">
        <f t="shared" si="39"/>
        <v>5.824423177339666E-3</v>
      </c>
    </row>
    <row r="93" spans="2:27" x14ac:dyDescent="0.25">
      <c r="B93" s="2">
        <f t="shared" si="50"/>
        <v>269</v>
      </c>
      <c r="C93" s="2">
        <f t="shared" si="51"/>
        <v>756.05353678032577</v>
      </c>
      <c r="D93" s="2">
        <f t="shared" si="40"/>
        <v>161.15</v>
      </c>
      <c r="E93" s="2">
        <f t="shared" si="52"/>
        <v>121838.0274521495</v>
      </c>
      <c r="F93" s="2">
        <v>100000</v>
      </c>
      <c r="G93" s="2">
        <f t="shared" si="53"/>
        <v>21838.027452149501</v>
      </c>
      <c r="H93" s="5">
        <f t="shared" si="54"/>
        <v>-3.7037037037036535E-3</v>
      </c>
      <c r="I93" s="5">
        <f t="shared" si="45"/>
        <v>5.8460982371286718E-3</v>
      </c>
      <c r="K93" s="2">
        <f t="shared" si="55"/>
        <v>269</v>
      </c>
      <c r="L93" s="2">
        <f t="shared" si="56"/>
        <v>756.05353678032577</v>
      </c>
      <c r="M93" s="2">
        <f t="shared" si="41"/>
        <v>160.25</v>
      </c>
      <c r="N93" s="2">
        <f t="shared" si="57"/>
        <v>121157.5792690472</v>
      </c>
      <c r="O93" s="2">
        <v>100000</v>
      </c>
      <c r="P93" s="2">
        <f t="shared" si="58"/>
        <v>21157.579269047201</v>
      </c>
      <c r="Q93" s="5">
        <f t="shared" si="59"/>
        <v>-3.7037037037036535E-3</v>
      </c>
      <c r="R93" s="5">
        <f t="shared" si="46"/>
        <v>5.8460982371286718E-3</v>
      </c>
      <c r="T93" s="2">
        <f t="shared" si="48"/>
        <v>269</v>
      </c>
      <c r="U93" s="2">
        <f t="shared" si="49"/>
        <v>756.05353678032577</v>
      </c>
      <c r="V93" s="2">
        <f t="shared" si="42"/>
        <v>159.75</v>
      </c>
      <c r="W93" s="2">
        <f t="shared" si="43"/>
        <v>120779.55250065704</v>
      </c>
      <c r="X93" s="2">
        <v>100000</v>
      </c>
      <c r="Y93" s="2">
        <f t="shared" si="44"/>
        <v>20779.552500657039</v>
      </c>
      <c r="Z93" s="5">
        <f t="shared" si="47"/>
        <v>-3.7037037037036535E-3</v>
      </c>
      <c r="AA93" s="5">
        <f t="shared" si="39"/>
        <v>5.8460982371286718E-3</v>
      </c>
    </row>
    <row r="94" spans="2:27" x14ac:dyDescent="0.25">
      <c r="B94" s="2">
        <f t="shared" si="50"/>
        <v>268</v>
      </c>
      <c r="C94" s="2">
        <f t="shared" si="51"/>
        <v>760.49000995908705</v>
      </c>
      <c r="D94" s="2">
        <f t="shared" si="40"/>
        <v>160.15</v>
      </c>
      <c r="E94" s="2">
        <f t="shared" si="52"/>
        <v>121792.47509494779</v>
      </c>
      <c r="F94" s="2">
        <v>100000</v>
      </c>
      <c r="G94" s="2">
        <f t="shared" si="53"/>
        <v>21792.475094947789</v>
      </c>
      <c r="H94" s="5">
        <f t="shared" si="54"/>
        <v>-3.7174721189591198E-3</v>
      </c>
      <c r="I94" s="5">
        <f t="shared" si="45"/>
        <v>5.8679352227544168E-3</v>
      </c>
      <c r="K94" s="2">
        <f t="shared" si="55"/>
        <v>268</v>
      </c>
      <c r="L94" s="2">
        <f t="shared" si="56"/>
        <v>760.49000995908705</v>
      </c>
      <c r="M94" s="2">
        <f t="shared" si="41"/>
        <v>159.25</v>
      </c>
      <c r="N94" s="2">
        <f t="shared" si="57"/>
        <v>121108.03408598462</v>
      </c>
      <c r="O94" s="2">
        <v>100000</v>
      </c>
      <c r="P94" s="2">
        <f t="shared" si="58"/>
        <v>21108.034085984618</v>
      </c>
      <c r="Q94" s="5">
        <f t="shared" si="59"/>
        <v>-3.7174721189591198E-3</v>
      </c>
      <c r="R94" s="5">
        <f t="shared" si="46"/>
        <v>5.8679352227544168E-3</v>
      </c>
      <c r="T94" s="2">
        <f t="shared" si="48"/>
        <v>268</v>
      </c>
      <c r="U94" s="2">
        <f t="shared" si="49"/>
        <v>760.49000995908705</v>
      </c>
      <c r="V94" s="2">
        <f t="shared" si="42"/>
        <v>158.75</v>
      </c>
      <c r="W94" s="2">
        <f t="shared" si="43"/>
        <v>120727.78908100507</v>
      </c>
      <c r="X94" s="2">
        <v>100000</v>
      </c>
      <c r="Y94" s="2">
        <f t="shared" si="44"/>
        <v>20727.789081005074</v>
      </c>
      <c r="Z94" s="5">
        <f t="shared" si="47"/>
        <v>-3.7174721189591198E-3</v>
      </c>
      <c r="AA94" s="5">
        <f t="shared" si="39"/>
        <v>5.8679352227544168E-3</v>
      </c>
    </row>
    <row r="95" spans="2:27" x14ac:dyDescent="0.25">
      <c r="B95" s="2">
        <f t="shared" si="50"/>
        <v>267</v>
      </c>
      <c r="C95" s="2">
        <f t="shared" si="51"/>
        <v>764.96924741257635</v>
      </c>
      <c r="D95" s="2">
        <f t="shared" si="40"/>
        <v>159.15</v>
      </c>
      <c r="E95" s="2">
        <f t="shared" si="52"/>
        <v>121744.85572571153</v>
      </c>
      <c r="F95" s="2">
        <v>100000</v>
      </c>
      <c r="G95" s="2">
        <f t="shared" si="53"/>
        <v>21744.855725711532</v>
      </c>
      <c r="H95" s="5">
        <f t="shared" si="54"/>
        <v>-3.7313432835820448E-3</v>
      </c>
      <c r="I95" s="5">
        <f t="shared" si="45"/>
        <v>5.8899359555431019E-3</v>
      </c>
      <c r="K95" s="2">
        <f t="shared" si="55"/>
        <v>267</v>
      </c>
      <c r="L95" s="2">
        <f t="shared" si="56"/>
        <v>764.96924741257635</v>
      </c>
      <c r="M95" s="2">
        <f t="shared" si="41"/>
        <v>158.25</v>
      </c>
      <c r="N95" s="2">
        <f t="shared" si="57"/>
        <v>121056.38340304021</v>
      </c>
      <c r="O95" s="2">
        <v>100000</v>
      </c>
      <c r="P95" s="2">
        <f t="shared" si="58"/>
        <v>21056.383403040207</v>
      </c>
      <c r="Q95" s="5">
        <f t="shared" si="59"/>
        <v>-3.7313432835820448E-3</v>
      </c>
      <c r="R95" s="5">
        <f t="shared" si="46"/>
        <v>5.8899359555431019E-3</v>
      </c>
      <c r="T95" s="2">
        <f t="shared" si="48"/>
        <v>267</v>
      </c>
      <c r="U95" s="2">
        <f t="shared" si="49"/>
        <v>764.96924741257635</v>
      </c>
      <c r="V95" s="2">
        <f t="shared" si="42"/>
        <v>157.75</v>
      </c>
      <c r="W95" s="2">
        <f t="shared" si="43"/>
        <v>120673.89877933392</v>
      </c>
      <c r="X95" s="2">
        <v>100000</v>
      </c>
      <c r="Y95" s="2">
        <f t="shared" si="44"/>
        <v>20673.898779333918</v>
      </c>
      <c r="Z95" s="5">
        <f t="shared" si="47"/>
        <v>-3.7313432835820448E-3</v>
      </c>
      <c r="AA95" s="5">
        <f t="shared" si="39"/>
        <v>5.8899359555431019E-3</v>
      </c>
    </row>
    <row r="96" spans="2:27" x14ac:dyDescent="0.25">
      <c r="B96" s="2">
        <f t="shared" si="50"/>
        <v>266</v>
      </c>
      <c r="C96" s="2">
        <f t="shared" si="51"/>
        <v>769.49182384757671</v>
      </c>
      <c r="D96" s="2">
        <f t="shared" si="40"/>
        <v>158.15</v>
      </c>
      <c r="E96" s="2">
        <f t="shared" si="52"/>
        <v>121695.13194149426</v>
      </c>
      <c r="F96" s="2">
        <v>100000</v>
      </c>
      <c r="G96" s="2">
        <f t="shared" si="53"/>
        <v>21695.131941494255</v>
      </c>
      <c r="H96" s="5">
        <f t="shared" si="54"/>
        <v>-3.7453183520599342E-3</v>
      </c>
      <c r="I96" s="5">
        <f t="shared" si="45"/>
        <v>5.9121022842387738E-3</v>
      </c>
      <c r="K96" s="2">
        <f t="shared" si="55"/>
        <v>266</v>
      </c>
      <c r="L96" s="2">
        <f t="shared" si="56"/>
        <v>769.49182384757671</v>
      </c>
      <c r="M96" s="2">
        <f t="shared" si="41"/>
        <v>157.25</v>
      </c>
      <c r="N96" s="2">
        <f t="shared" si="57"/>
        <v>121002.58930003144</v>
      </c>
      <c r="O96" s="2">
        <v>100000</v>
      </c>
      <c r="P96" s="2">
        <f t="shared" si="58"/>
        <v>21002.589300031439</v>
      </c>
      <c r="Q96" s="5">
        <f t="shared" si="59"/>
        <v>-3.7453183520599342E-3</v>
      </c>
      <c r="R96" s="5">
        <f t="shared" si="46"/>
        <v>5.9121022842387738E-3</v>
      </c>
      <c r="T96" s="2">
        <f t="shared" si="48"/>
        <v>266</v>
      </c>
      <c r="U96" s="2">
        <f t="shared" si="49"/>
        <v>769.49182384757671</v>
      </c>
      <c r="V96" s="2">
        <f t="shared" si="42"/>
        <v>156.75</v>
      </c>
      <c r="W96" s="2">
        <f t="shared" si="43"/>
        <v>120617.84338810765</v>
      </c>
      <c r="X96" s="2">
        <v>100000</v>
      </c>
      <c r="Y96" s="2">
        <f t="shared" si="44"/>
        <v>20617.843388107649</v>
      </c>
      <c r="Z96" s="5">
        <f t="shared" si="47"/>
        <v>-3.7453183520599342E-3</v>
      </c>
      <c r="AA96" s="5">
        <f t="shared" si="39"/>
        <v>5.9121022842387738E-3</v>
      </c>
    </row>
    <row r="97" spans="2:27" x14ac:dyDescent="0.25">
      <c r="B97" s="2">
        <f t="shared" si="50"/>
        <v>265</v>
      </c>
      <c r="C97" s="2">
        <f t="shared" si="51"/>
        <v>774.0583238945311</v>
      </c>
      <c r="D97" s="2">
        <f t="shared" si="40"/>
        <v>157.15</v>
      </c>
      <c r="E97" s="2">
        <f t="shared" si="52"/>
        <v>121643.26560002557</v>
      </c>
      <c r="F97" s="2">
        <v>100000</v>
      </c>
      <c r="G97" s="2">
        <f t="shared" si="53"/>
        <v>21643.265600025567</v>
      </c>
      <c r="H97" s="5">
        <f t="shared" si="54"/>
        <v>-3.7593984962406291E-3</v>
      </c>
      <c r="I97" s="5">
        <f t="shared" si="45"/>
        <v>5.9344360855209111E-3</v>
      </c>
      <c r="K97" s="2">
        <f t="shared" si="55"/>
        <v>265</v>
      </c>
      <c r="L97" s="2">
        <f t="shared" si="56"/>
        <v>774.0583238945311</v>
      </c>
      <c r="M97" s="2">
        <f t="shared" si="41"/>
        <v>156.25</v>
      </c>
      <c r="N97" s="2">
        <f t="shared" si="57"/>
        <v>120946.61310852048</v>
      </c>
      <c r="O97" s="2">
        <v>100000</v>
      </c>
      <c r="P97" s="2">
        <f t="shared" si="58"/>
        <v>20946.613108520483</v>
      </c>
      <c r="Q97" s="5">
        <f t="shared" si="59"/>
        <v>-3.7593984962406291E-3</v>
      </c>
      <c r="R97" s="5">
        <f t="shared" si="46"/>
        <v>5.9344360855209111E-3</v>
      </c>
      <c r="T97" s="2">
        <f t="shared" si="48"/>
        <v>265</v>
      </c>
      <c r="U97" s="2">
        <f t="shared" si="49"/>
        <v>774.0583238945311</v>
      </c>
      <c r="V97" s="2">
        <f t="shared" si="42"/>
        <v>155.75</v>
      </c>
      <c r="W97" s="2">
        <f t="shared" si="43"/>
        <v>120559.58394657321</v>
      </c>
      <c r="X97" s="2">
        <v>100000</v>
      </c>
      <c r="Y97" s="2">
        <f t="shared" si="44"/>
        <v>20559.583946573213</v>
      </c>
      <c r="Z97" s="5">
        <f t="shared" si="47"/>
        <v>-3.7593984962406291E-3</v>
      </c>
      <c r="AA97" s="5">
        <f t="shared" si="39"/>
        <v>5.9344360855209111E-3</v>
      </c>
    </row>
    <row r="98" spans="2:27" x14ac:dyDescent="0.25">
      <c r="B98" s="2">
        <f t="shared" si="50"/>
        <v>264</v>
      </c>
      <c r="C98" s="2">
        <f t="shared" si="51"/>
        <v>778.66934231717767</v>
      </c>
      <c r="D98" s="2">
        <f t="shared" si="40"/>
        <v>156.15</v>
      </c>
      <c r="E98" s="2">
        <f t="shared" si="52"/>
        <v>121589.21780282729</v>
      </c>
      <c r="F98" s="2">
        <v>100000</v>
      </c>
      <c r="G98" s="2">
        <f t="shared" si="53"/>
        <v>21589.21780282729</v>
      </c>
      <c r="H98" s="5">
        <f t="shared" si="54"/>
        <v>-3.7735849056603765E-3</v>
      </c>
      <c r="I98" s="5">
        <f t="shared" si="45"/>
        <v>5.9569392645337782E-3</v>
      </c>
      <c r="K98" s="2">
        <f t="shared" si="55"/>
        <v>264</v>
      </c>
      <c r="L98" s="2">
        <f t="shared" si="56"/>
        <v>778.66934231717767</v>
      </c>
      <c r="M98" s="2">
        <f t="shared" si="41"/>
        <v>155.25</v>
      </c>
      <c r="N98" s="2">
        <f t="shared" si="57"/>
        <v>120888.41539474184</v>
      </c>
      <c r="O98" s="2">
        <v>100000</v>
      </c>
      <c r="P98" s="2">
        <f t="shared" si="58"/>
        <v>20888.415394741838</v>
      </c>
      <c r="Q98" s="5">
        <f t="shared" si="59"/>
        <v>-3.7735849056603765E-3</v>
      </c>
      <c r="R98" s="5">
        <f t="shared" si="46"/>
        <v>5.9569392645337782E-3</v>
      </c>
      <c r="T98" s="2">
        <f t="shared" si="48"/>
        <v>264</v>
      </c>
      <c r="U98" s="2">
        <f t="shared" si="49"/>
        <v>778.66934231717767</v>
      </c>
      <c r="V98" s="2">
        <f t="shared" si="42"/>
        <v>154.75</v>
      </c>
      <c r="W98" s="2">
        <f t="shared" si="43"/>
        <v>120499.08072358325</v>
      </c>
      <c r="X98" s="2">
        <v>100000</v>
      </c>
      <c r="Y98" s="2">
        <f t="shared" si="44"/>
        <v>20499.080723583247</v>
      </c>
      <c r="Z98" s="5">
        <f t="shared" si="47"/>
        <v>-3.7735849056603765E-3</v>
      </c>
      <c r="AA98" s="5">
        <f t="shared" si="39"/>
        <v>5.9569392645337782E-3</v>
      </c>
    </row>
    <row r="99" spans="2:27" x14ac:dyDescent="0.25">
      <c r="B99" s="2">
        <f t="shared" si="50"/>
        <v>263</v>
      </c>
      <c r="C99" s="2">
        <f t="shared" si="51"/>
        <v>783.32548422742786</v>
      </c>
      <c r="D99" s="2">
        <f t="shared" si="40"/>
        <v>155.15</v>
      </c>
      <c r="E99" s="2">
        <f t="shared" si="52"/>
        <v>121532.94887788544</v>
      </c>
      <c r="F99" s="2">
        <v>100000</v>
      </c>
      <c r="G99" s="2">
        <f t="shared" si="53"/>
        <v>21532.948877885443</v>
      </c>
      <c r="H99" s="5">
        <f t="shared" si="54"/>
        <v>-3.7878787878787845E-3</v>
      </c>
      <c r="I99" s="5">
        <f t="shared" si="45"/>
        <v>5.9796137554284368E-3</v>
      </c>
      <c r="K99" s="2">
        <f t="shared" si="55"/>
        <v>263</v>
      </c>
      <c r="L99" s="2">
        <f t="shared" si="56"/>
        <v>783.32548422742786</v>
      </c>
      <c r="M99" s="2">
        <f t="shared" si="41"/>
        <v>154.25</v>
      </c>
      <c r="N99" s="2">
        <f t="shared" si="57"/>
        <v>120827.95594208075</v>
      </c>
      <c r="O99" s="2">
        <v>100000</v>
      </c>
      <c r="P99" s="2">
        <f t="shared" si="58"/>
        <v>20827.955942080749</v>
      </c>
      <c r="Q99" s="5">
        <f t="shared" si="59"/>
        <v>-3.7878787878787845E-3</v>
      </c>
      <c r="R99" s="5">
        <f t="shared" si="46"/>
        <v>5.9796137554284368E-3</v>
      </c>
      <c r="T99" s="2">
        <f t="shared" si="48"/>
        <v>263</v>
      </c>
      <c r="U99" s="2">
        <f t="shared" si="49"/>
        <v>783.32548422742786</v>
      </c>
      <c r="V99" s="2">
        <f t="shared" si="42"/>
        <v>153.75</v>
      </c>
      <c r="W99" s="2">
        <f t="shared" si="43"/>
        <v>120436.29319996704</v>
      </c>
      <c r="X99" s="2">
        <v>100000</v>
      </c>
      <c r="Y99" s="2">
        <f t="shared" si="44"/>
        <v>20436.29319996704</v>
      </c>
      <c r="Z99" s="5">
        <f t="shared" si="47"/>
        <v>-3.7878787878787845E-3</v>
      </c>
      <c r="AA99" s="5">
        <f t="shared" si="39"/>
        <v>5.9796137554284368E-3</v>
      </c>
    </row>
    <row r="100" spans="2:27" x14ac:dyDescent="0.25">
      <c r="B100" s="2">
        <f t="shared" si="50"/>
        <v>262</v>
      </c>
      <c r="C100" s="2">
        <f t="shared" si="51"/>
        <v>788.0273653056405</v>
      </c>
      <c r="D100" s="2">
        <f t="shared" si="40"/>
        <v>154.15</v>
      </c>
      <c r="E100" s="2">
        <f t="shared" si="52"/>
        <v>121474.41836186449</v>
      </c>
      <c r="F100" s="2">
        <v>100000</v>
      </c>
      <c r="G100" s="2">
        <f t="shared" si="53"/>
        <v>21474.418361864489</v>
      </c>
      <c r="H100" s="5">
        <f t="shared" si="54"/>
        <v>-3.8022813688213253E-3</v>
      </c>
      <c r="I100" s="5">
        <f t="shared" si="45"/>
        <v>6.0024615219176347E-3</v>
      </c>
      <c r="K100" s="2">
        <f t="shared" si="55"/>
        <v>262</v>
      </c>
      <c r="L100" s="2">
        <f t="shared" si="56"/>
        <v>788.0273653056405</v>
      </c>
      <c r="M100" s="2">
        <f t="shared" si="41"/>
        <v>153.25</v>
      </c>
      <c r="N100" s="2">
        <f t="shared" si="57"/>
        <v>120765.1937330894</v>
      </c>
      <c r="O100" s="2">
        <v>100000</v>
      </c>
      <c r="P100" s="2">
        <f t="shared" si="58"/>
        <v>20765.1937330894</v>
      </c>
      <c r="Q100" s="5">
        <f t="shared" si="59"/>
        <v>-3.8022813688213253E-3</v>
      </c>
      <c r="R100" s="5">
        <f t="shared" si="46"/>
        <v>6.0024615219176347E-3</v>
      </c>
      <c r="T100" s="2">
        <f t="shared" si="48"/>
        <v>262</v>
      </c>
      <c r="U100" s="2">
        <f t="shared" si="49"/>
        <v>788.0273653056405</v>
      </c>
      <c r="V100" s="20">
        <f t="shared" si="42"/>
        <v>152.75</v>
      </c>
      <c r="W100" s="20">
        <f t="shared" si="43"/>
        <v>120371.18005043658</v>
      </c>
      <c r="X100" s="2">
        <v>100000</v>
      </c>
      <c r="Y100" s="2">
        <f t="shared" si="44"/>
        <v>20371.180050436582</v>
      </c>
      <c r="Z100" s="5">
        <f t="shared" si="47"/>
        <v>-3.8022813688213253E-3</v>
      </c>
      <c r="AA100" s="5">
        <f t="shared" si="39"/>
        <v>6.0024615219176347E-3</v>
      </c>
    </row>
    <row r="101" spans="2:27" x14ac:dyDescent="0.25">
      <c r="B101" s="2">
        <f t="shared" si="50"/>
        <v>261</v>
      </c>
      <c r="C101" s="2">
        <f t="shared" si="51"/>
        <v>792.77561202644551</v>
      </c>
      <c r="D101" s="2">
        <f t="shared" si="40"/>
        <v>153.15</v>
      </c>
      <c r="E101" s="2">
        <f t="shared" si="52"/>
        <v>121413.58498185013</v>
      </c>
      <c r="F101" s="2">
        <v>100000</v>
      </c>
      <c r="G101" s="2">
        <f t="shared" si="53"/>
        <v>21413.58498185013</v>
      </c>
      <c r="H101" s="5">
        <f t="shared" si="54"/>
        <v>-3.8167938931297218E-3</v>
      </c>
      <c r="I101" s="5">
        <f t="shared" si="45"/>
        <v>6.0254845578406879E-3</v>
      </c>
      <c r="K101" s="2">
        <f t="shared" si="55"/>
        <v>261</v>
      </c>
      <c r="L101" s="2">
        <f t="shared" si="56"/>
        <v>792.77561202644551</v>
      </c>
      <c r="M101" s="2">
        <f t="shared" si="41"/>
        <v>152.25</v>
      </c>
      <c r="N101" s="2">
        <f t="shared" si="57"/>
        <v>120700.08693102632</v>
      </c>
      <c r="O101" s="2">
        <v>100000</v>
      </c>
      <c r="P101" s="2">
        <f t="shared" si="58"/>
        <v>20700.086931026322</v>
      </c>
      <c r="Q101" s="5">
        <f t="shared" si="59"/>
        <v>-3.8167938931297218E-3</v>
      </c>
      <c r="R101" s="5">
        <f t="shared" si="46"/>
        <v>6.0254845578406879E-3</v>
      </c>
      <c r="T101" s="2">
        <f t="shared" si="48"/>
        <v>261</v>
      </c>
      <c r="U101" s="2">
        <f t="shared" si="49"/>
        <v>792.77561202644551</v>
      </c>
      <c r="V101" s="20">
        <f t="shared" si="42"/>
        <v>151.75</v>
      </c>
      <c r="W101" s="20">
        <f t="shared" si="43"/>
        <v>120303.69912501311</v>
      </c>
      <c r="X101" s="2">
        <v>100000</v>
      </c>
      <c r="Y101" s="2">
        <f t="shared" si="44"/>
        <v>20303.69912501311</v>
      </c>
      <c r="Z101" s="5">
        <f t="shared" si="47"/>
        <v>-3.8167938931297218E-3</v>
      </c>
      <c r="AA101" s="5">
        <f t="shared" si="39"/>
        <v>6.0254845578406879E-3</v>
      </c>
    </row>
    <row r="103" spans="2:27" x14ac:dyDescent="0.25">
      <c r="C103" s="67"/>
      <c r="D103" s="67"/>
      <c r="E103" s="67"/>
    </row>
  </sheetData>
  <mergeCells count="13">
    <mergeCell ref="B1:C1"/>
    <mergeCell ref="X3:Y6"/>
    <mergeCell ref="T3:U3"/>
    <mergeCell ref="T5:U5"/>
    <mergeCell ref="T7:U7"/>
    <mergeCell ref="F3:G6"/>
    <mergeCell ref="B7:C7"/>
    <mergeCell ref="O3:P6"/>
    <mergeCell ref="K3:L3"/>
    <mergeCell ref="K5:L5"/>
    <mergeCell ref="K7:L7"/>
    <mergeCell ref="B3:C3"/>
    <mergeCell ref="B5:C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1 - BITTI - LIMIT CAPAC</vt:lpstr>
      <vt:lpstr>2 - GARGAMEL - PRÇ TRANSF</vt:lpstr>
      <vt:lpstr>3 - HABIB - PREÇO DE VENDA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Bruno Canassa</cp:lastModifiedBy>
  <dcterms:created xsi:type="dcterms:W3CDTF">2017-05-30T17:47:11Z</dcterms:created>
  <dcterms:modified xsi:type="dcterms:W3CDTF">2017-06-12T23:25:56Z</dcterms:modified>
</cp:coreProperties>
</file>