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4355" windowHeight="8010"/>
  </bookViews>
  <sheets>
    <sheet name="EXEMPLO DECOMPOSIÇÃO DO EVA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I55" i="1" l="1"/>
  <c r="I54" i="1"/>
  <c r="I56" i="1" s="1"/>
  <c r="I50" i="1"/>
  <c r="I52" i="1" s="1"/>
  <c r="I51" i="1"/>
  <c r="I48" i="1"/>
  <c r="I47" i="1"/>
  <c r="I46" i="1"/>
  <c r="I43" i="1"/>
  <c r="I38" i="1"/>
  <c r="I39" i="1" s="1"/>
  <c r="I40" i="1" s="1"/>
  <c r="I41" i="1" s="1"/>
  <c r="I37" i="1"/>
  <c r="I36" i="1"/>
  <c r="I35" i="1"/>
  <c r="I34" i="1"/>
  <c r="I32" i="1"/>
  <c r="I31" i="1"/>
  <c r="I30" i="1"/>
  <c r="I29" i="1"/>
  <c r="I33" i="1" s="1"/>
  <c r="I28" i="1"/>
  <c r="I27" i="1"/>
  <c r="I26" i="1"/>
  <c r="I25" i="1"/>
  <c r="C25" i="1"/>
  <c r="I23" i="1"/>
  <c r="I22" i="1"/>
  <c r="I21" i="1"/>
  <c r="I20" i="1"/>
  <c r="I18" i="1"/>
  <c r="I19" i="1" s="1"/>
  <c r="I17" i="1"/>
  <c r="I16" i="1"/>
  <c r="I15" i="1"/>
  <c r="I14" i="1"/>
  <c r="I13" i="1"/>
  <c r="I10" i="1"/>
  <c r="I9" i="1"/>
  <c r="I8" i="1"/>
  <c r="I6" i="1"/>
  <c r="I5" i="1"/>
  <c r="I4" i="1"/>
  <c r="G47" i="1"/>
  <c r="G46" i="1"/>
  <c r="G43" i="1"/>
  <c r="G22" i="1"/>
  <c r="G20" i="1"/>
  <c r="G16" i="1"/>
  <c r="G9" i="1"/>
  <c r="G50" i="1" s="1"/>
  <c r="G8" i="1"/>
  <c r="G4" i="1"/>
  <c r="G14" i="1"/>
  <c r="G13" i="1"/>
  <c r="G15" i="1" s="1"/>
  <c r="G5" i="1"/>
  <c r="G21" i="1" l="1"/>
  <c r="G17" i="1"/>
  <c r="G32" i="1"/>
  <c r="G10" i="1"/>
  <c r="G30" i="1" s="1"/>
  <c r="G6" i="1"/>
  <c r="G26" i="1" s="1"/>
  <c r="G31" i="1"/>
  <c r="G18" i="1"/>
  <c r="G19" i="1" s="1"/>
  <c r="G35" i="1"/>
  <c r="E51" i="1"/>
  <c r="E50" i="1"/>
  <c r="C55" i="1"/>
  <c r="C54" i="1"/>
  <c r="C52" i="1"/>
  <c r="C51" i="1"/>
  <c r="C50" i="1"/>
  <c r="E48" i="1"/>
  <c r="E47" i="1"/>
  <c r="E46" i="1"/>
  <c r="B45" i="1"/>
  <c r="E43" i="1"/>
  <c r="E41" i="1"/>
  <c r="E40" i="1"/>
  <c r="E39" i="1"/>
  <c r="C41" i="1"/>
  <c r="C40" i="1"/>
  <c r="C39" i="1"/>
  <c r="E37" i="1"/>
  <c r="C37" i="1"/>
  <c r="E36" i="1"/>
  <c r="C36" i="1"/>
  <c r="E35" i="1"/>
  <c r="C35" i="1"/>
  <c r="E34" i="1"/>
  <c r="C34" i="1"/>
  <c r="E38" i="1"/>
  <c r="E33" i="1"/>
  <c r="E32" i="1"/>
  <c r="E31" i="1"/>
  <c r="E30" i="1"/>
  <c r="E29" i="1"/>
  <c r="E28" i="1"/>
  <c r="E26" i="1"/>
  <c r="E27" i="1" s="1"/>
  <c r="E25" i="1"/>
  <c r="E22" i="1"/>
  <c r="E23" i="1" s="1"/>
  <c r="E21" i="1"/>
  <c r="E20" i="1"/>
  <c r="E17" i="1"/>
  <c r="E16" i="1"/>
  <c r="E15" i="1"/>
  <c r="E14" i="1"/>
  <c r="E13" i="1"/>
  <c r="E10" i="1"/>
  <c r="E9" i="1"/>
  <c r="E8" i="1"/>
  <c r="E6" i="1"/>
  <c r="E5" i="1"/>
  <c r="E4" i="1"/>
  <c r="C27" i="1"/>
  <c r="C26" i="1"/>
  <c r="C38" i="1"/>
  <c r="C33" i="1"/>
  <c r="C32" i="1"/>
  <c r="C31" i="1"/>
  <c r="C30" i="1"/>
  <c r="C29" i="1"/>
  <c r="C28" i="1"/>
  <c r="C23" i="1"/>
  <c r="C21" i="1"/>
  <c r="C15" i="1"/>
  <c r="C17" i="1" s="1"/>
  <c r="C10" i="1"/>
  <c r="C7" i="1"/>
  <c r="C6" i="1"/>
  <c r="G29" i="1" l="1"/>
  <c r="G33" i="1" s="1"/>
  <c r="G23" i="1"/>
  <c r="G28" i="1"/>
  <c r="G25" i="1"/>
  <c r="G27" i="1" s="1"/>
  <c r="E52" i="1"/>
  <c r="E55" i="1" s="1"/>
  <c r="C56" i="1"/>
  <c r="E18" i="1"/>
  <c r="E19" i="1" s="1"/>
  <c r="C18" i="1"/>
  <c r="C19" i="1" s="1"/>
  <c r="G38" i="1" l="1"/>
  <c r="G39" i="1" s="1"/>
  <c r="G34" i="1"/>
  <c r="G36" i="1" s="1"/>
  <c r="G37" i="1" s="1"/>
  <c r="E54" i="1"/>
  <c r="E56" i="1" s="1"/>
  <c r="G51" i="1" l="1"/>
  <c r="G40" i="1"/>
  <c r="G41" i="1" s="1"/>
  <c r="G48" i="1" s="1"/>
  <c r="G52" i="1" l="1"/>
  <c r="G54" i="1" s="1"/>
  <c r="G55" i="1" l="1"/>
  <c r="G56" i="1" s="1"/>
</calcChain>
</file>

<file path=xl/comments1.xml><?xml version="1.0" encoding="utf-8"?>
<comments xmlns="http://schemas.openxmlformats.org/spreadsheetml/2006/main">
  <authors>
    <author>Roni Cleber Bonizio</author>
  </authors>
  <commentList>
    <comment ref="E2" authorId="0">
      <text>
        <r>
          <rPr>
            <b/>
            <sz val="9"/>
            <color indexed="81"/>
            <rFont val="Tahoma"/>
            <family val="2"/>
          </rPr>
          <t xml:space="preserve">DECISÃO DE FINANCIAMENTO
</t>
        </r>
        <r>
          <rPr>
            <sz val="9"/>
            <color indexed="81"/>
            <rFont val="Tahoma"/>
            <family val="2"/>
          </rPr>
          <t xml:space="preserve">
Captação de $100.000 (com o mesmo custo) e devolução de capital aos sócios ($100.000).
Como o endividamento aumenta e, consequentemente, o risco para o investidor (sócio) aumenta, o custo de oportunidade aumentaria de 20% para 21% ao ano
</t>
        </r>
      </text>
    </comment>
    <comment ref="G2" authorId="0">
      <text>
        <r>
          <rPr>
            <b/>
            <sz val="9"/>
            <color indexed="81"/>
            <rFont val="Tahoma"/>
            <family val="2"/>
          </rPr>
          <t xml:space="preserve">DECISÃO DE INVESTIMENTO
</t>
        </r>
        <r>
          <rPr>
            <sz val="9"/>
            <color indexed="81"/>
            <rFont val="Tahoma"/>
            <family val="2"/>
          </rPr>
          <t xml:space="preserve">
Venda dos veículos ($120.000) e aluguel dos mesmos com uma despesa </t>
        </r>
        <r>
          <rPr>
            <b/>
            <u/>
            <sz val="9"/>
            <color indexed="81"/>
            <rFont val="Tahoma"/>
            <family val="2"/>
          </rPr>
          <t>adicional</t>
        </r>
        <r>
          <rPr>
            <sz val="9"/>
            <color indexed="81"/>
            <rFont val="Tahoma"/>
            <family val="2"/>
          </rPr>
          <t xml:space="preserve"> de $12.000 por ano
O valor captado com a venda será assim utilizado: 25% para pagamento de dívidas e 75% distribuídos aos sócios na forma de dividendos
</t>
        </r>
      </text>
    </comment>
    <comment ref="I2" authorId="0">
      <text>
        <r>
          <rPr>
            <b/>
            <sz val="9"/>
            <color indexed="81"/>
            <rFont val="Tahoma"/>
            <family val="2"/>
          </rPr>
          <t xml:space="preserve">DECISÃO OPERACIONAL
</t>
        </r>
        <r>
          <rPr>
            <sz val="9"/>
            <color indexed="81"/>
            <rFont val="Tahoma"/>
            <family val="2"/>
          </rPr>
          <t xml:space="preserve">
Adoção de políticas de incentivo para a redução do volume de capital de giro.
Consequência - redução no volume de capital de giro em $40.000. Sem perder vendas.
Prêmios aos gestores = $5.000/ano
25% desse valor - pagamento de dívida
75% desse valor - distribuição de dividendos
</t>
        </r>
      </text>
    </comment>
  </commentList>
</comments>
</file>

<file path=xl/sharedStrings.xml><?xml version="1.0" encoding="utf-8"?>
<sst xmlns="http://schemas.openxmlformats.org/spreadsheetml/2006/main" count="53" uniqueCount="43">
  <si>
    <t>Ativos totais médios</t>
  </si>
  <si>
    <t>ANO X1</t>
  </si>
  <si>
    <t>(-) Passivos operacionais</t>
  </si>
  <si>
    <t>TOTAL</t>
  </si>
  <si>
    <t>CAPITAL INVESTIDO</t>
  </si>
  <si>
    <t>FONTES DE CAPITAL</t>
  </si>
  <si>
    <t>Terceiros</t>
  </si>
  <si>
    <t>Sócios</t>
  </si>
  <si>
    <t>DRE</t>
  </si>
  <si>
    <t>Receita de venda</t>
  </si>
  <si>
    <t>(-) CMV</t>
  </si>
  <si>
    <t>(=) Lucro bruto</t>
  </si>
  <si>
    <t>(-) Despesas operacionais</t>
  </si>
  <si>
    <t>(=) EBIT</t>
  </si>
  <si>
    <t>(-) IR/CSSLL</t>
  </si>
  <si>
    <t>(=) NOPAT</t>
  </si>
  <si>
    <t>(-) Despesas financeiras</t>
  </si>
  <si>
    <t>(+) Benefício fiscal da dívida</t>
  </si>
  <si>
    <t>(-) Custo de oportunidade</t>
  </si>
  <si>
    <t xml:space="preserve">EVA® </t>
  </si>
  <si>
    <t>ROI</t>
  </si>
  <si>
    <t>Wi - peso do capital de terceiros</t>
  </si>
  <si>
    <t>We - peso do capital dos sócios</t>
  </si>
  <si>
    <t>Ki - custo do capital de terceiros</t>
  </si>
  <si>
    <t>Ke - custo de oportunidade</t>
  </si>
  <si>
    <t>WACC</t>
  </si>
  <si>
    <t>Margem operacional</t>
  </si>
  <si>
    <t>Giro do investimento</t>
  </si>
  <si>
    <t>SIT INIC</t>
  </si>
  <si>
    <t>DEC FIN</t>
  </si>
  <si>
    <t>ROI - Ki</t>
  </si>
  <si>
    <t>P/PL</t>
  </si>
  <si>
    <t>ROE</t>
  </si>
  <si>
    <t xml:space="preserve">MVA® </t>
  </si>
  <si>
    <t>VALOR DA EMPRESA</t>
  </si>
  <si>
    <t>VALOR DO PL</t>
  </si>
  <si>
    <t>VARIAÇÃO NA RIQUEZA DO SÓCIO</t>
  </si>
  <si>
    <t>Variação no valor do PL</t>
  </si>
  <si>
    <t>Dividendos distribuídos</t>
  </si>
  <si>
    <t>Patrimônio dos sócios</t>
  </si>
  <si>
    <t>Riqueza</t>
  </si>
  <si>
    <t>DEC INV</t>
  </si>
  <si>
    <t>DEC OPER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</si>
</sst>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0.000%"/>
    <numFmt numFmtId="166" formatCode="#,##0.0"/>
    <numFmt numFmtId="167" formatCode="#,##0.0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3" fontId="0" fillId="2" borderId="0" xfId="0" applyNumberFormat="1" applyFill="1" applyBorder="1" applyAlignment="1">
      <alignment horizontal="center" vertical="center"/>
    </xf>
    <xf numFmtId="3" fontId="0" fillId="2" borderId="0" xfId="0" applyNumberFormat="1" applyFill="1" applyBorder="1" applyAlignment="1">
      <alignment horizontal="left" vertical="center"/>
    </xf>
    <xf numFmtId="3" fontId="2" fillId="3" borderId="0" xfId="0" applyNumberFormat="1" applyFont="1" applyFill="1" applyBorder="1" applyAlignment="1">
      <alignment horizontal="center" vertical="center"/>
    </xf>
    <xf numFmtId="3" fontId="0" fillId="3" borderId="0" xfId="0" applyNumberFormat="1" applyFill="1" applyBorder="1" applyAlignment="1">
      <alignment horizontal="left" vertical="center"/>
    </xf>
    <xf numFmtId="3" fontId="0" fillId="3" borderId="0" xfId="0" applyNumberFormat="1" applyFill="1" applyBorder="1" applyAlignment="1">
      <alignment horizontal="center" vertical="center"/>
    </xf>
    <xf numFmtId="3" fontId="2" fillId="3" borderId="0" xfId="0" applyNumberFormat="1" applyFont="1" applyFill="1" applyBorder="1" applyAlignment="1">
      <alignment horizontal="left" vertical="center"/>
    </xf>
    <xf numFmtId="3" fontId="2" fillId="4" borderId="0" xfId="0" applyNumberFormat="1" applyFont="1" applyFill="1" applyBorder="1" applyAlignment="1">
      <alignment horizontal="center" vertical="center"/>
    </xf>
    <xf numFmtId="3" fontId="0" fillId="4" borderId="0" xfId="0" applyNumberFormat="1" applyFill="1" applyBorder="1" applyAlignment="1">
      <alignment horizontal="left" vertical="center"/>
    </xf>
    <xf numFmtId="3" fontId="0" fillId="4" borderId="0" xfId="0" applyNumberFormat="1" applyFill="1" applyBorder="1" applyAlignment="1">
      <alignment horizontal="center" vertical="center"/>
    </xf>
    <xf numFmtId="3" fontId="2" fillId="4" borderId="0" xfId="0" applyNumberFormat="1" applyFont="1" applyFill="1" applyBorder="1" applyAlignment="1">
      <alignment horizontal="left" vertical="center"/>
    </xf>
    <xf numFmtId="3" fontId="3" fillId="4" borderId="0" xfId="0" applyNumberFormat="1" applyFont="1" applyFill="1" applyBorder="1" applyAlignment="1">
      <alignment horizontal="center" vertical="center"/>
    </xf>
    <xf numFmtId="3" fontId="3" fillId="3" borderId="0" xfId="0" applyNumberFormat="1" applyFont="1" applyFill="1" applyBorder="1" applyAlignment="1">
      <alignment horizontal="center" vertical="center"/>
    </xf>
    <xf numFmtId="3" fontId="2" fillId="5" borderId="0" xfId="0" applyNumberFormat="1" applyFont="1" applyFill="1" applyBorder="1" applyAlignment="1">
      <alignment horizontal="center" vertical="center"/>
    </xf>
    <xf numFmtId="3" fontId="3" fillId="5" borderId="0" xfId="0" applyNumberFormat="1" applyFont="1" applyFill="1" applyBorder="1" applyAlignment="1">
      <alignment horizontal="center" vertical="center"/>
    </xf>
    <xf numFmtId="3" fontId="2" fillId="5" borderId="0" xfId="0" applyNumberFormat="1" applyFont="1" applyFill="1" applyBorder="1" applyAlignment="1">
      <alignment horizontal="left" vertical="center"/>
    </xf>
    <xf numFmtId="164" fontId="0" fillId="3" borderId="0" xfId="1" applyNumberFormat="1" applyFont="1" applyFill="1" applyBorder="1" applyAlignment="1">
      <alignment horizontal="center" vertical="center"/>
    </xf>
    <xf numFmtId="164" fontId="2" fillId="3" borderId="0" xfId="1" applyNumberFormat="1" applyFont="1" applyFill="1" applyBorder="1" applyAlignment="1">
      <alignment horizontal="center" vertical="center"/>
    </xf>
    <xf numFmtId="164" fontId="2" fillId="4" borderId="0" xfId="1" applyNumberFormat="1" applyFont="1" applyFill="1" applyBorder="1" applyAlignment="1">
      <alignment horizontal="center" vertical="center"/>
    </xf>
    <xf numFmtId="165" fontId="0" fillId="4" borderId="0" xfId="1" applyNumberFormat="1" applyFont="1" applyFill="1" applyBorder="1" applyAlignment="1">
      <alignment horizontal="center" vertical="center"/>
    </xf>
    <xf numFmtId="166" fontId="0" fillId="4" borderId="0" xfId="0" applyNumberFormat="1" applyFill="1" applyBorder="1" applyAlignment="1">
      <alignment horizontal="center" vertical="center"/>
    </xf>
    <xf numFmtId="3" fontId="0" fillId="3" borderId="0" xfId="0" applyNumberFormat="1" applyFont="1" applyFill="1" applyBorder="1" applyAlignment="1">
      <alignment horizontal="left" vertical="center"/>
    </xf>
    <xf numFmtId="164" fontId="1" fillId="3" borderId="0" xfId="1" applyNumberFormat="1" applyFont="1" applyFill="1" applyBorder="1" applyAlignment="1">
      <alignment horizontal="center" vertical="center"/>
    </xf>
    <xf numFmtId="3" fontId="0" fillId="2" borderId="0" xfId="0" applyNumberFormat="1" applyFont="1" applyFill="1" applyBorder="1" applyAlignment="1">
      <alignment horizontal="center" vertical="center"/>
    </xf>
    <xf numFmtId="167" fontId="1" fillId="3" borderId="0" xfId="1" applyNumberFormat="1" applyFont="1" applyFill="1" applyBorder="1" applyAlignment="1">
      <alignment horizontal="center" vertical="center"/>
    </xf>
    <xf numFmtId="3" fontId="0" fillId="5" borderId="0" xfId="0" applyNumberFormat="1" applyFont="1" applyFill="1" applyBorder="1" applyAlignment="1">
      <alignment horizontal="left" vertical="center"/>
    </xf>
    <xf numFmtId="3" fontId="0" fillId="5" borderId="0" xfId="0" applyNumberFormat="1" applyFont="1" applyFill="1" applyBorder="1" applyAlignment="1">
      <alignment horizontal="center" vertical="center"/>
    </xf>
    <xf numFmtId="3" fontId="3" fillId="5" borderId="0" xfId="0" applyNumberFormat="1" applyFont="1" applyFill="1" applyBorder="1" applyAlignment="1">
      <alignment horizontal="left" vertical="center"/>
    </xf>
    <xf numFmtId="9" fontId="0" fillId="5" borderId="0" xfId="1" applyFont="1" applyFill="1" applyBorder="1" applyAlignment="1">
      <alignment horizontal="center" vertical="center"/>
    </xf>
    <xf numFmtId="9" fontId="2" fillId="5" borderId="0" xfId="1" applyFont="1" applyFill="1" applyBorder="1" applyAlignment="1">
      <alignment horizontal="center" vertic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I56"/>
  <sheetViews>
    <sheetView tabSelected="1" zoomScale="130" zoomScaleNormal="130" workbookViewId="0">
      <selection activeCell="J7" sqref="J7"/>
    </sheetView>
  </sheetViews>
  <sheetFormatPr defaultRowHeight="15" x14ac:dyDescent="0.25"/>
  <cols>
    <col min="1" max="1" width="3.5703125" style="1" customWidth="1"/>
    <col min="2" max="2" width="32.85546875" style="1" customWidth="1"/>
    <col min="3" max="3" width="10.42578125" style="1" bestFit="1" customWidth="1"/>
    <col min="4" max="4" width="1" style="1" customWidth="1"/>
    <col min="5" max="5" width="9.85546875" style="1" customWidth="1"/>
    <col min="6" max="6" width="1.28515625" style="1" customWidth="1"/>
    <col min="7" max="7" width="10.42578125" style="1" customWidth="1"/>
    <col min="8" max="8" width="1" style="1" customWidth="1"/>
    <col min="9" max="9" width="10.42578125" style="1" bestFit="1" customWidth="1"/>
    <col min="10" max="16384" width="9.140625" style="1"/>
  </cols>
  <sheetData>
    <row r="2" spans="2:9" x14ac:dyDescent="0.25">
      <c r="C2" s="13" t="s">
        <v>28</v>
      </c>
      <c r="E2" s="13" t="s">
        <v>29</v>
      </c>
      <c r="G2" s="13" t="s">
        <v>41</v>
      </c>
      <c r="I2" s="13" t="s">
        <v>42</v>
      </c>
    </row>
    <row r="3" spans="2:9" x14ac:dyDescent="0.25">
      <c r="B3" s="7" t="s">
        <v>4</v>
      </c>
      <c r="C3" s="11" t="s">
        <v>1</v>
      </c>
      <c r="E3" s="11"/>
      <c r="G3" s="11"/>
      <c r="I3" s="11"/>
    </row>
    <row r="4" spans="2:9" x14ac:dyDescent="0.25">
      <c r="B4" s="8" t="s">
        <v>0</v>
      </c>
      <c r="C4" s="9">
        <v>435000</v>
      </c>
      <c r="E4" s="9">
        <f>+C4</f>
        <v>435000</v>
      </c>
      <c r="G4" s="9">
        <f>+C4-120000</f>
        <v>315000</v>
      </c>
      <c r="I4" s="9">
        <f>+C4-30000</f>
        <v>405000</v>
      </c>
    </row>
    <row r="5" spans="2:9" x14ac:dyDescent="0.25">
      <c r="B5" s="8" t="s">
        <v>2</v>
      </c>
      <c r="C5" s="9">
        <v>-35000</v>
      </c>
      <c r="E5" s="9">
        <f>+C5</f>
        <v>-35000</v>
      </c>
      <c r="G5" s="9">
        <f>+E5</f>
        <v>-35000</v>
      </c>
      <c r="I5" s="9">
        <f>+C5-10000</f>
        <v>-45000</v>
      </c>
    </row>
    <row r="6" spans="2:9" x14ac:dyDescent="0.25">
      <c r="B6" s="10" t="s">
        <v>3</v>
      </c>
      <c r="C6" s="7">
        <f>SUM(C4:C5)</f>
        <v>400000</v>
      </c>
      <c r="E6" s="7">
        <f>SUM(E4:E5)</f>
        <v>400000</v>
      </c>
      <c r="G6" s="7">
        <f>SUM(G4:G5)</f>
        <v>280000</v>
      </c>
      <c r="I6" s="7">
        <f>SUM(I4:I5)</f>
        <v>360000</v>
      </c>
    </row>
    <row r="7" spans="2:9" x14ac:dyDescent="0.25">
      <c r="B7" s="3" t="s">
        <v>5</v>
      </c>
      <c r="C7" s="12" t="str">
        <f>+C3</f>
        <v>ANO X1</v>
      </c>
      <c r="E7" s="12"/>
      <c r="G7" s="12"/>
      <c r="I7" s="12"/>
    </row>
    <row r="8" spans="2:9" x14ac:dyDescent="0.25">
      <c r="B8" s="4" t="s">
        <v>6</v>
      </c>
      <c r="C8" s="5">
        <v>100000</v>
      </c>
      <c r="E8" s="5">
        <f>+C8+100000</f>
        <v>200000</v>
      </c>
      <c r="G8" s="5">
        <f>+C8-120000*C29</f>
        <v>70000</v>
      </c>
      <c r="I8" s="5">
        <f>+C8-40000*C29</f>
        <v>90000</v>
      </c>
    </row>
    <row r="9" spans="2:9" x14ac:dyDescent="0.25">
      <c r="B9" s="4" t="s">
        <v>7</v>
      </c>
      <c r="C9" s="5">
        <v>300000</v>
      </c>
      <c r="E9" s="5">
        <f>+C9-100000</f>
        <v>200000</v>
      </c>
      <c r="G9" s="5">
        <f>+C9-120000*C30</f>
        <v>210000</v>
      </c>
      <c r="I9" s="5">
        <f>+C9-40000*C30</f>
        <v>270000</v>
      </c>
    </row>
    <row r="10" spans="2:9" x14ac:dyDescent="0.25">
      <c r="B10" s="6" t="s">
        <v>3</v>
      </c>
      <c r="C10" s="3">
        <f>SUM(C8:C9)</f>
        <v>400000</v>
      </c>
      <c r="E10" s="3">
        <f>SUM(E8:E9)</f>
        <v>400000</v>
      </c>
      <c r="G10" s="3">
        <f>SUM(G8:G9)</f>
        <v>280000</v>
      </c>
      <c r="I10" s="3">
        <f>SUM(I8:I9)</f>
        <v>360000</v>
      </c>
    </row>
    <row r="11" spans="2:9" x14ac:dyDescent="0.25">
      <c r="B11" s="2"/>
    </row>
    <row r="12" spans="2:9" x14ac:dyDescent="0.25">
      <c r="B12" s="13" t="s">
        <v>8</v>
      </c>
      <c r="C12" s="14" t="s">
        <v>1</v>
      </c>
      <c r="E12" s="14"/>
      <c r="G12" s="14"/>
      <c r="I12" s="14"/>
    </row>
    <row r="13" spans="2:9" x14ac:dyDescent="0.25">
      <c r="B13" s="10" t="s">
        <v>9</v>
      </c>
      <c r="C13" s="7">
        <v>1200000</v>
      </c>
      <c r="E13" s="7">
        <f>+C13</f>
        <v>1200000</v>
      </c>
      <c r="G13" s="7">
        <f>+E13</f>
        <v>1200000</v>
      </c>
      <c r="I13" s="7">
        <f>+C13</f>
        <v>1200000</v>
      </c>
    </row>
    <row r="14" spans="2:9" x14ac:dyDescent="0.25">
      <c r="B14" s="8" t="s">
        <v>10</v>
      </c>
      <c r="C14" s="9">
        <v>-1000000</v>
      </c>
      <c r="E14" s="9">
        <f>+C14</f>
        <v>-1000000</v>
      </c>
      <c r="G14" s="9">
        <f>+E14</f>
        <v>-1000000</v>
      </c>
      <c r="I14" s="9">
        <f>+C14</f>
        <v>-1000000</v>
      </c>
    </row>
    <row r="15" spans="2:9" x14ac:dyDescent="0.25">
      <c r="B15" s="10" t="s">
        <v>11</v>
      </c>
      <c r="C15" s="7">
        <f>SUM(C13:C14)</f>
        <v>200000</v>
      </c>
      <c r="E15" s="7">
        <f>SUM(E13:E14)</f>
        <v>200000</v>
      </c>
      <c r="G15" s="7">
        <f>SUM(G13:G14)</f>
        <v>200000</v>
      </c>
      <c r="I15" s="7">
        <f>SUM(I13:I14)</f>
        <v>200000</v>
      </c>
    </row>
    <row r="16" spans="2:9" x14ac:dyDescent="0.25">
      <c r="B16" s="8" t="s">
        <v>12</v>
      </c>
      <c r="C16" s="9">
        <v>-75000</v>
      </c>
      <c r="E16" s="9">
        <f>+C16</f>
        <v>-75000</v>
      </c>
      <c r="G16" s="9">
        <f>+C16-12000</f>
        <v>-87000</v>
      </c>
      <c r="I16" s="9">
        <f>+C16-5000</f>
        <v>-80000</v>
      </c>
    </row>
    <row r="17" spans="2:9" x14ac:dyDescent="0.25">
      <c r="B17" s="10" t="s">
        <v>13</v>
      </c>
      <c r="C17" s="7">
        <f>SUM(C15:C16)</f>
        <v>125000</v>
      </c>
      <c r="E17" s="7">
        <f>SUM(E15:E16)</f>
        <v>125000</v>
      </c>
      <c r="G17" s="7">
        <f>SUM(G15:G16)</f>
        <v>113000</v>
      </c>
      <c r="I17" s="7">
        <f>SUM(I15:I16)</f>
        <v>120000</v>
      </c>
    </row>
    <row r="18" spans="2:9" x14ac:dyDescent="0.25">
      <c r="B18" s="8" t="s">
        <v>14</v>
      </c>
      <c r="C18" s="9">
        <f>-C17*20%</f>
        <v>-25000</v>
      </c>
      <c r="E18" s="9">
        <f>-E17*20%</f>
        <v>-25000</v>
      </c>
      <c r="G18" s="9">
        <f>-G17*20%</f>
        <v>-22600</v>
      </c>
      <c r="I18" s="9">
        <f>-I17*20%</f>
        <v>-24000</v>
      </c>
    </row>
    <row r="19" spans="2:9" x14ac:dyDescent="0.25">
      <c r="B19" s="10" t="s">
        <v>15</v>
      </c>
      <c r="C19" s="7">
        <f>SUM(C17:C18)</f>
        <v>100000</v>
      </c>
      <c r="E19" s="7">
        <f>SUM(E17:E18)</f>
        <v>100000</v>
      </c>
      <c r="G19" s="7">
        <f>SUM(G17:G18)</f>
        <v>90400</v>
      </c>
      <c r="I19" s="7">
        <f>SUM(I17:I18)</f>
        <v>96000</v>
      </c>
    </row>
    <row r="20" spans="2:9" x14ac:dyDescent="0.25">
      <c r="B20" s="4" t="s">
        <v>16</v>
      </c>
      <c r="C20" s="5">
        <v>-18000</v>
      </c>
      <c r="E20" s="5">
        <f>+C20/C8*E8</f>
        <v>-36000</v>
      </c>
      <c r="G20" s="5">
        <f>+C20/C8*G8</f>
        <v>-12600</v>
      </c>
      <c r="I20" s="5">
        <f>+C20/C8*I8</f>
        <v>-16200</v>
      </c>
    </row>
    <row r="21" spans="2:9" x14ac:dyDescent="0.25">
      <c r="B21" s="4" t="s">
        <v>17</v>
      </c>
      <c r="C21" s="5">
        <f>-C20*20%</f>
        <v>3600</v>
      </c>
      <c r="E21" s="5">
        <f>-E20*20%</f>
        <v>7200</v>
      </c>
      <c r="G21" s="5">
        <f>-G20*20%</f>
        <v>2520</v>
      </c>
      <c r="I21" s="5">
        <f>-I20*20%</f>
        <v>3240</v>
      </c>
    </row>
    <row r="22" spans="2:9" x14ac:dyDescent="0.25">
      <c r="B22" s="4" t="s">
        <v>18</v>
      </c>
      <c r="C22" s="5">
        <v>-60000</v>
      </c>
      <c r="E22" s="5">
        <f>-E9*21%</f>
        <v>-42000</v>
      </c>
      <c r="G22" s="5">
        <f>+C22/C9*G9</f>
        <v>-42000</v>
      </c>
      <c r="I22" s="5">
        <f>+C22/C9*I9</f>
        <v>-54000</v>
      </c>
    </row>
    <row r="23" spans="2:9" x14ac:dyDescent="0.25">
      <c r="B23" s="15" t="s">
        <v>19</v>
      </c>
      <c r="C23" s="13">
        <f>SUM(C19:C22)</f>
        <v>25600</v>
      </c>
      <c r="E23" s="13">
        <f>SUM(E19:E22)</f>
        <v>29200</v>
      </c>
      <c r="G23" s="13">
        <f>SUM(G19:G22)</f>
        <v>38320</v>
      </c>
      <c r="I23" s="13">
        <f>SUM(I19:I22)</f>
        <v>29040</v>
      </c>
    </row>
    <row r="24" spans="2:9" x14ac:dyDescent="0.25">
      <c r="B24" s="2"/>
    </row>
    <row r="25" spans="2:9" x14ac:dyDescent="0.25">
      <c r="B25" s="8" t="s">
        <v>26</v>
      </c>
      <c r="C25" s="19">
        <f>+C19/C13</f>
        <v>8.3333333333333329E-2</v>
      </c>
      <c r="E25" s="19">
        <f>+E19/E13</f>
        <v>8.3333333333333329E-2</v>
      </c>
      <c r="G25" s="19">
        <f>+G19/G13</f>
        <v>7.5333333333333335E-2</v>
      </c>
      <c r="I25" s="19">
        <f>+I19/I13</f>
        <v>0.08</v>
      </c>
    </row>
    <row r="26" spans="2:9" x14ac:dyDescent="0.25">
      <c r="B26" s="8" t="s">
        <v>27</v>
      </c>
      <c r="C26" s="20">
        <f>+C13/C6</f>
        <v>3</v>
      </c>
      <c r="E26" s="20">
        <f>+E13/E6</f>
        <v>3</v>
      </c>
      <c r="G26" s="20">
        <f>+G13/G6</f>
        <v>4.2857142857142856</v>
      </c>
      <c r="I26" s="20">
        <f>+I13/I6</f>
        <v>3.3333333333333335</v>
      </c>
    </row>
    <row r="27" spans="2:9" x14ac:dyDescent="0.25">
      <c r="B27" s="10" t="s">
        <v>20</v>
      </c>
      <c r="C27" s="18">
        <f>+C25*C26</f>
        <v>0.25</v>
      </c>
      <c r="E27" s="18">
        <f>+E25*E26</f>
        <v>0.25</v>
      </c>
      <c r="G27" s="18">
        <f>+G25*G26</f>
        <v>0.32285714285714284</v>
      </c>
      <c r="I27" s="18">
        <f>+I25*I26</f>
        <v>0.26666666666666666</v>
      </c>
    </row>
    <row r="28" spans="2:9" x14ac:dyDescent="0.25">
      <c r="B28" s="10" t="s">
        <v>20</v>
      </c>
      <c r="C28" s="18">
        <f>+C19/C6</f>
        <v>0.25</v>
      </c>
      <c r="E28" s="18">
        <f>+E19/E6</f>
        <v>0.25</v>
      </c>
      <c r="G28" s="18">
        <f>+G19/G6</f>
        <v>0.32285714285714284</v>
      </c>
      <c r="I28" s="18">
        <f>+I19/I6</f>
        <v>0.26666666666666666</v>
      </c>
    </row>
    <row r="29" spans="2:9" x14ac:dyDescent="0.25">
      <c r="B29" s="4" t="s">
        <v>21</v>
      </c>
      <c r="C29" s="16">
        <f>+C8/C10</f>
        <v>0.25</v>
      </c>
      <c r="E29" s="16">
        <f>+E8/E10</f>
        <v>0.5</v>
      </c>
      <c r="G29" s="16">
        <f>+G8/G10</f>
        <v>0.25</v>
      </c>
      <c r="I29" s="16">
        <f>+I8/I10</f>
        <v>0.25</v>
      </c>
    </row>
    <row r="30" spans="2:9" x14ac:dyDescent="0.25">
      <c r="B30" s="4" t="s">
        <v>22</v>
      </c>
      <c r="C30" s="16">
        <f>+C9/C10</f>
        <v>0.75</v>
      </c>
      <c r="E30" s="16">
        <f>+E9/E10</f>
        <v>0.5</v>
      </c>
      <c r="G30" s="16">
        <f>+G9/G10</f>
        <v>0.75</v>
      </c>
      <c r="I30" s="16">
        <f>+I9/I10</f>
        <v>0.75</v>
      </c>
    </row>
    <row r="31" spans="2:9" x14ac:dyDescent="0.25">
      <c r="B31" s="4" t="s">
        <v>23</v>
      </c>
      <c r="C31" s="16">
        <f>-SUM(C20:C21)/C8</f>
        <v>0.14399999999999999</v>
      </c>
      <c r="E31" s="16">
        <f>-SUM(E20:E21)/E8</f>
        <v>0.14399999999999999</v>
      </c>
      <c r="G31" s="16">
        <f>-SUM(G20:G21)/G8</f>
        <v>0.14399999999999999</v>
      </c>
      <c r="I31" s="16">
        <f>-SUM(I20:I21)/I8</f>
        <v>0.14399999999999999</v>
      </c>
    </row>
    <row r="32" spans="2:9" x14ac:dyDescent="0.25">
      <c r="B32" s="4" t="s">
        <v>24</v>
      </c>
      <c r="C32" s="16">
        <f>-C22/C9</f>
        <v>0.2</v>
      </c>
      <c r="E32" s="16">
        <f>-E22/E9</f>
        <v>0.21</v>
      </c>
      <c r="G32" s="16">
        <f>-G22/G9</f>
        <v>0.2</v>
      </c>
      <c r="I32" s="16">
        <f>-I22/I9</f>
        <v>0.2</v>
      </c>
    </row>
    <row r="33" spans="2:9" x14ac:dyDescent="0.25">
      <c r="B33" s="6" t="s">
        <v>25</v>
      </c>
      <c r="C33" s="17">
        <f>+C29*C31+C30*C32</f>
        <v>0.18600000000000003</v>
      </c>
      <c r="E33" s="17">
        <f>+E29*E31+E30*E32</f>
        <v>0.17699999999999999</v>
      </c>
      <c r="G33" s="17">
        <f>+G29*G31+G30*G32</f>
        <v>0.18600000000000003</v>
      </c>
      <c r="I33" s="17">
        <f>+I29*I31+I30*I32</f>
        <v>0.18600000000000003</v>
      </c>
    </row>
    <row r="34" spans="2:9" x14ac:dyDescent="0.25">
      <c r="B34" s="21" t="s">
        <v>30</v>
      </c>
      <c r="C34" s="22">
        <f>+C28-C31</f>
        <v>0.10600000000000001</v>
      </c>
      <c r="D34" s="23"/>
      <c r="E34" s="22">
        <f>+E28-E31</f>
        <v>0.10600000000000001</v>
      </c>
      <c r="G34" s="22">
        <f>+G28-G31</f>
        <v>0.17885714285714285</v>
      </c>
      <c r="I34" s="22">
        <f>+I28-I31</f>
        <v>0.12266666666666667</v>
      </c>
    </row>
    <row r="35" spans="2:9" x14ac:dyDescent="0.25">
      <c r="B35" s="21" t="s">
        <v>31</v>
      </c>
      <c r="C35" s="24">
        <f>+C8/C9</f>
        <v>0.33333333333333331</v>
      </c>
      <c r="D35" s="23"/>
      <c r="E35" s="24">
        <f>+E8/E9</f>
        <v>1</v>
      </c>
      <c r="G35" s="24">
        <f>+G8/G9</f>
        <v>0.33333333333333331</v>
      </c>
      <c r="I35" s="24">
        <f>+I8/I9</f>
        <v>0.33333333333333331</v>
      </c>
    </row>
    <row r="36" spans="2:9" x14ac:dyDescent="0.25">
      <c r="B36" s="21" t="s">
        <v>32</v>
      </c>
      <c r="C36" s="22">
        <f>+C28+C34*C35</f>
        <v>0.28533333333333333</v>
      </c>
      <c r="D36" s="23"/>
      <c r="E36" s="22">
        <f>+E28+E34*E35</f>
        <v>0.35599999999999998</v>
      </c>
      <c r="G36" s="22">
        <f>+G28+G34*G35</f>
        <v>0.38247619047619047</v>
      </c>
      <c r="I36" s="22">
        <f>+I28+I34*I35</f>
        <v>0.30755555555555558</v>
      </c>
    </row>
    <row r="37" spans="2:9" x14ac:dyDescent="0.25">
      <c r="B37" s="15" t="s">
        <v>19</v>
      </c>
      <c r="C37" s="13">
        <f>+(C36-C32)*C9</f>
        <v>25599.999999999996</v>
      </c>
      <c r="E37" s="13">
        <f>+(E36-E32)*E9</f>
        <v>29199.999999999996</v>
      </c>
      <c r="G37" s="13">
        <f>+(G36-G32)*G9</f>
        <v>38319.999999999993</v>
      </c>
      <c r="I37" s="13">
        <f>+(I36-I32)*I9</f>
        <v>29040.000000000004</v>
      </c>
    </row>
    <row r="38" spans="2:9" x14ac:dyDescent="0.25">
      <c r="B38" s="15" t="s">
        <v>19</v>
      </c>
      <c r="C38" s="13">
        <f>+(C28-C33)*C6</f>
        <v>25599.999999999989</v>
      </c>
      <c r="E38" s="13">
        <f>+(E28-E33)*E6</f>
        <v>29200.000000000004</v>
      </c>
      <c r="G38" s="13">
        <f>+(G28-G33)*G6</f>
        <v>38319.999999999985</v>
      </c>
      <c r="I38" s="13">
        <f>+(I28-I33)*I6</f>
        <v>29039.999999999989</v>
      </c>
    </row>
    <row r="39" spans="2:9" x14ac:dyDescent="0.25">
      <c r="B39" s="15" t="s">
        <v>33</v>
      </c>
      <c r="C39" s="13">
        <f>+C38/C33</f>
        <v>137634.40860215045</v>
      </c>
      <c r="E39" s="13">
        <f>+E38/E33</f>
        <v>164971.75141242941</v>
      </c>
      <c r="G39" s="13">
        <f>+G38/G33</f>
        <v>206021.50537634396</v>
      </c>
      <c r="I39" s="13">
        <f>+I38/I33</f>
        <v>156129.03225806443</v>
      </c>
    </row>
    <row r="40" spans="2:9" x14ac:dyDescent="0.25">
      <c r="B40" s="15" t="s">
        <v>34</v>
      </c>
      <c r="C40" s="13">
        <f>+C6+C39</f>
        <v>537634.40860215039</v>
      </c>
      <c r="E40" s="13">
        <f>+E6+E39</f>
        <v>564971.75141242938</v>
      </c>
      <c r="G40" s="13">
        <f>+G6+G39</f>
        <v>486021.50537634396</v>
      </c>
      <c r="I40" s="13">
        <f>+I6+I39</f>
        <v>516129.03225806443</v>
      </c>
    </row>
    <row r="41" spans="2:9" x14ac:dyDescent="0.25">
      <c r="B41" s="15" t="s">
        <v>35</v>
      </c>
      <c r="C41" s="13">
        <f>+C40-C8</f>
        <v>437634.40860215039</v>
      </c>
      <c r="E41" s="13">
        <f>+E40-E8</f>
        <v>364971.75141242938</v>
      </c>
      <c r="G41" s="13">
        <f>+G40-G8</f>
        <v>416021.50537634396</v>
      </c>
      <c r="I41" s="13">
        <f>+I40-I8</f>
        <v>426129.03225806443</v>
      </c>
    </row>
    <row r="43" spans="2:9" x14ac:dyDescent="0.25">
      <c r="B43" s="15" t="s">
        <v>36</v>
      </c>
      <c r="C43" s="13"/>
      <c r="E43" s="13">
        <f>+E39-C39</f>
        <v>27337.342810278962</v>
      </c>
      <c r="G43" s="13">
        <f>+G39-C39</f>
        <v>68387.096774193516</v>
      </c>
      <c r="I43" s="13">
        <f>+I39-C39</f>
        <v>18494.62365591398</v>
      </c>
    </row>
    <row r="45" spans="2:9" x14ac:dyDescent="0.25">
      <c r="B45" s="27" t="str">
        <f>+B43</f>
        <v>VARIAÇÃO NA RIQUEZA DO SÓCIO</v>
      </c>
      <c r="C45" s="13"/>
      <c r="E45" s="13"/>
      <c r="G45" s="13"/>
      <c r="I45" s="13"/>
    </row>
    <row r="46" spans="2:9" x14ac:dyDescent="0.25">
      <c r="B46" s="25" t="s">
        <v>37</v>
      </c>
      <c r="C46" s="26"/>
      <c r="D46" s="23"/>
      <c r="E46" s="26">
        <f>+E41-C41</f>
        <v>-72662.657189721009</v>
      </c>
      <c r="G46" s="26">
        <f>+G41-C41</f>
        <v>-21612.903225806425</v>
      </c>
      <c r="I46" s="26">
        <f>+I41-C41</f>
        <v>-11505.376344085962</v>
      </c>
    </row>
    <row r="47" spans="2:9" x14ac:dyDescent="0.25">
      <c r="B47" s="25" t="s">
        <v>38</v>
      </c>
      <c r="C47" s="26"/>
      <c r="D47" s="23"/>
      <c r="E47" s="26">
        <f>+C9-E9</f>
        <v>100000</v>
      </c>
      <c r="G47" s="26">
        <f>+C9-G9</f>
        <v>90000</v>
      </c>
      <c r="I47" s="26">
        <f>+C9-I9</f>
        <v>30000</v>
      </c>
    </row>
    <row r="48" spans="2:9" x14ac:dyDescent="0.25">
      <c r="B48" s="15" t="s">
        <v>3</v>
      </c>
      <c r="C48" s="13"/>
      <c r="E48" s="13">
        <f>SUM(E46:E47)</f>
        <v>27337.342810278991</v>
      </c>
      <c r="G48" s="13">
        <f>SUM(G46:G47)</f>
        <v>68387.096774193575</v>
      </c>
      <c r="I48" s="13">
        <f>SUM(I46:I47)</f>
        <v>18494.623655914038</v>
      </c>
    </row>
    <row r="50" spans="2:9" x14ac:dyDescent="0.25">
      <c r="B50" s="25" t="s">
        <v>39</v>
      </c>
      <c r="C50" s="26">
        <f>+C9</f>
        <v>300000</v>
      </c>
      <c r="D50" s="23"/>
      <c r="E50" s="26">
        <f>+E9</f>
        <v>200000</v>
      </c>
      <c r="G50" s="26">
        <f>+G9</f>
        <v>210000</v>
      </c>
      <c r="I50" s="26">
        <f>+I9</f>
        <v>270000</v>
      </c>
    </row>
    <row r="51" spans="2:9" x14ac:dyDescent="0.25">
      <c r="B51" s="25" t="s">
        <v>40</v>
      </c>
      <c r="C51" s="26">
        <f>+C39</f>
        <v>137634.40860215045</v>
      </c>
      <c r="D51" s="23"/>
      <c r="E51" s="26">
        <f>+E39</f>
        <v>164971.75141242941</v>
      </c>
      <c r="G51" s="26">
        <f>+G39</f>
        <v>206021.50537634396</v>
      </c>
      <c r="I51" s="26">
        <f>+I39</f>
        <v>156129.03225806443</v>
      </c>
    </row>
    <row r="52" spans="2:9" x14ac:dyDescent="0.25">
      <c r="B52" s="15" t="s">
        <v>3</v>
      </c>
      <c r="C52" s="13">
        <f>SUM(C50:C51)</f>
        <v>437634.40860215045</v>
      </c>
      <c r="E52" s="13">
        <f>SUM(E50:E51)</f>
        <v>364971.75141242938</v>
      </c>
      <c r="G52" s="13">
        <f>SUM(G50:G51)</f>
        <v>416021.50537634396</v>
      </c>
      <c r="I52" s="13">
        <f>SUM(I50:I51)</f>
        <v>426129.03225806443</v>
      </c>
    </row>
    <row r="54" spans="2:9" x14ac:dyDescent="0.25">
      <c r="B54" s="25" t="s">
        <v>39</v>
      </c>
      <c r="C54" s="28">
        <f>+C50/C52</f>
        <v>0.68550368550368568</v>
      </c>
      <c r="D54" s="23"/>
      <c r="E54" s="28">
        <f>+E50/E52</f>
        <v>0.54798761609907121</v>
      </c>
      <c r="G54" s="28">
        <f>+G50/G52</f>
        <v>0.50478159731196703</v>
      </c>
      <c r="I54" s="28">
        <f>+I50/I52</f>
        <v>0.63361090083270266</v>
      </c>
    </row>
    <row r="55" spans="2:9" x14ac:dyDescent="0.25">
      <c r="B55" s="25" t="s">
        <v>40</v>
      </c>
      <c r="C55" s="28">
        <f>+C51/C52</f>
        <v>0.31449631449631438</v>
      </c>
      <c r="D55" s="23"/>
      <c r="E55" s="28">
        <f>+E51/E52</f>
        <v>0.45201238390092885</v>
      </c>
      <c r="G55" s="28">
        <f>+G51/G52</f>
        <v>0.49521840268803291</v>
      </c>
      <c r="I55" s="28">
        <f>+I51/I52</f>
        <v>0.36638909916729739</v>
      </c>
    </row>
    <row r="56" spans="2:9" x14ac:dyDescent="0.25">
      <c r="B56" s="15" t="s">
        <v>3</v>
      </c>
      <c r="C56" s="29">
        <f>SUM(C54:C55)</f>
        <v>1</v>
      </c>
      <c r="E56" s="29">
        <f>SUM(E54:E55)</f>
        <v>1</v>
      </c>
      <c r="G56" s="29">
        <f>SUM(G54:G55)</f>
        <v>1</v>
      </c>
      <c r="I56" s="29">
        <f>SUM(I54:I55)</f>
        <v>1</v>
      </c>
    </row>
  </sheetData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EXEMPLO DECOMPOSIÇÃO DO EVA</vt:lpstr>
      <vt:lpstr>Plan2</vt:lpstr>
      <vt:lpstr>Plan3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Roni Cleber Bonizio</dc:creator>
  <cp:lastModifiedBy>Roni Cleber Bonizio</cp:lastModifiedBy>
  <dcterms:created xsi:type="dcterms:W3CDTF">2017-05-24T23:45:08Z</dcterms:created>
  <dcterms:modified xsi:type="dcterms:W3CDTF">2017-05-25T23:31:25Z</dcterms:modified>
</cp:coreProperties>
</file>