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Trabalho\2016\Artigos\2016_informatica_aplicada_PBL\"/>
    </mc:Choice>
  </mc:AlternateContent>
  <bookViews>
    <workbookView xWindow="0" yWindow="0" windowWidth="28800" windowHeight="14820"/>
  </bookViews>
  <sheets>
    <sheet name="NRV" sheetId="2" r:id="rId1"/>
    <sheet name="GROSS" sheetId="1" r:id="rId2"/>
  </sheets>
  <definedNames>
    <definedName name="alocacao">GROSS!$B$32</definedName>
    <definedName name="alocacaoCera">NRV!$C$29</definedName>
    <definedName name="alocacaoFavo">NRV!$D$29</definedName>
    <definedName name="alocacaoMel">NRV!$B$29</definedName>
    <definedName name="_xlnm.Print_Area" localSheetId="1">GROSS!$A$1:$G$43</definedName>
    <definedName name="_xlnm.Print_Area" localSheetId="0">NRV!$A$1:$G$38</definedName>
    <definedName name="TotalNRV">NRV!$C$25</definedName>
  </definedNames>
  <calcPr calcId="152511"/>
</workbook>
</file>

<file path=xl/calcChain.xml><?xml version="1.0" encoding="utf-8"?>
<calcChain xmlns="http://schemas.openxmlformats.org/spreadsheetml/2006/main">
  <c r="C44" i="1" l="1"/>
  <c r="D44" i="1"/>
  <c r="E44" i="1"/>
  <c r="B44" i="1"/>
  <c r="C41" i="1" l="1"/>
  <c r="D41" i="1"/>
  <c r="E41" i="1"/>
  <c r="F41" i="1" s="1"/>
  <c r="B26" i="1"/>
  <c r="E19" i="1"/>
  <c r="E36" i="1" s="1"/>
  <c r="E15" i="1"/>
  <c r="E50" i="1" s="1"/>
  <c r="E11" i="1"/>
  <c r="E30" i="2"/>
  <c r="E17" i="2"/>
  <c r="E36" i="2"/>
  <c r="E22" i="2"/>
  <c r="E19" i="2"/>
  <c r="E23" i="2" s="1"/>
  <c r="E15" i="2"/>
  <c r="E11" i="2"/>
  <c r="E48" i="1" l="1"/>
  <c r="E34" i="2"/>
  <c r="E21" i="2"/>
  <c r="E27" i="2"/>
  <c r="B41" i="1" l="1"/>
  <c r="B36" i="1"/>
  <c r="C50" i="1"/>
  <c r="C36" i="2"/>
  <c r="C22" i="2" l="1"/>
  <c r="B25" i="1"/>
  <c r="B23" i="1"/>
  <c r="D19" i="1"/>
  <c r="D36" i="1" s="1"/>
  <c r="D48" i="1" s="1"/>
  <c r="C19" i="1"/>
  <c r="G19" i="1" s="1"/>
  <c r="B19" i="1"/>
  <c r="D15" i="1"/>
  <c r="B15" i="1"/>
  <c r="D11" i="1"/>
  <c r="C11" i="1"/>
  <c r="B11" i="1"/>
  <c r="F11" i="1" s="1"/>
  <c r="D30" i="2"/>
  <c r="C30" i="2"/>
  <c r="B30" i="2"/>
  <c r="D15" i="2"/>
  <c r="B15" i="2"/>
  <c r="C19" i="2"/>
  <c r="C21" i="2" s="1"/>
  <c r="F21" i="2" s="1"/>
  <c r="D19" i="2"/>
  <c r="D21" i="2" s="1"/>
  <c r="B19" i="2"/>
  <c r="B21" i="2" s="1"/>
  <c r="C11" i="2"/>
  <c r="D11" i="2"/>
  <c r="B11" i="2"/>
  <c r="D50" i="1" l="1"/>
  <c r="B24" i="1"/>
  <c r="B50" i="1"/>
  <c r="B27" i="1"/>
  <c r="D23" i="2"/>
  <c r="D27" i="2" s="1"/>
  <c r="B22" i="2"/>
  <c r="B36" i="2"/>
  <c r="D22" i="2"/>
  <c r="D36" i="2"/>
  <c r="B23" i="2"/>
  <c r="B27" i="2" s="1"/>
  <c r="B34" i="2"/>
  <c r="C34" i="2"/>
  <c r="C23" i="2"/>
  <c r="D34" i="2"/>
  <c r="B22" i="1"/>
  <c r="C36" i="1"/>
  <c r="C48" i="1" s="1"/>
  <c r="F23" i="2" l="1"/>
  <c r="C25" i="2"/>
  <c r="E28" i="2" s="1"/>
  <c r="E29" i="2" s="1"/>
  <c r="E31" i="2" s="1"/>
  <c r="E35" i="2" s="1"/>
  <c r="E37" i="2" s="1"/>
  <c r="B31" i="1"/>
  <c r="B28" i="1"/>
  <c r="B30" i="1" s="1"/>
  <c r="B32" i="1" s="1"/>
  <c r="C27" i="2"/>
  <c r="F27" i="2" s="1"/>
  <c r="D39" i="1" l="1"/>
  <c r="D40" i="1" s="1"/>
  <c r="E39" i="1"/>
  <c r="E40" i="1" s="1"/>
  <c r="E42" i="1" s="1"/>
  <c r="E49" i="1" s="1"/>
  <c r="E51" i="1" s="1"/>
  <c r="B39" i="1"/>
  <c r="B40" i="1" s="1"/>
  <c r="C39" i="1"/>
  <c r="C40" i="1" s="1"/>
  <c r="C42" i="1" s="1"/>
  <c r="C49" i="1" s="1"/>
  <c r="D42" i="1"/>
  <c r="D49" i="1" s="1"/>
  <c r="D51" i="1" s="1"/>
  <c r="E34" i="1"/>
  <c r="E38" i="1" s="1"/>
  <c r="D34" i="1"/>
  <c r="D38" i="1" s="1"/>
  <c r="C34" i="1"/>
  <c r="C38" i="1" s="1"/>
  <c r="B34" i="1"/>
  <c r="B38" i="1" s="1"/>
  <c r="B28" i="2"/>
  <c r="B29" i="2" s="1"/>
  <c r="D28" i="2"/>
  <c r="D29" i="2" s="1"/>
  <c r="D31" i="2" s="1"/>
  <c r="C28" i="2"/>
  <c r="C29" i="2" s="1"/>
  <c r="C31" i="2" s="1"/>
  <c r="B31" i="2" l="1"/>
  <c r="B35" i="2" s="1"/>
  <c r="B37" i="2" s="1"/>
  <c r="F29" i="2"/>
  <c r="C51" i="1"/>
  <c r="C35" i="2"/>
  <c r="C37" i="2" s="1"/>
  <c r="D35" i="2"/>
  <c r="D37" i="2" s="1"/>
  <c r="G31" i="2" l="1"/>
  <c r="G35" i="2"/>
  <c r="B48" i="1"/>
  <c r="B42" i="1" l="1"/>
  <c r="F42" i="1" s="1"/>
  <c r="F40" i="1"/>
  <c r="F39" i="1"/>
  <c r="B49" i="1" l="1"/>
  <c r="B51" i="1" l="1"/>
  <c r="F49" i="1"/>
  <c r="G49" i="1"/>
</calcChain>
</file>

<file path=xl/sharedStrings.xml><?xml version="1.0" encoding="utf-8"?>
<sst xmlns="http://schemas.openxmlformats.org/spreadsheetml/2006/main" count="151" uniqueCount="74">
  <si>
    <t>Summary of costs and production</t>
  </si>
  <si>
    <t>Product:</t>
  </si>
  <si>
    <t>Sales price (without  further processing)</t>
  </si>
  <si>
    <t>Cost of additional processing</t>
  </si>
  <si>
    <t>Sales Price (after futher processing)</t>
  </si>
  <si>
    <t xml:space="preserve">Gadgets and Stuff, Inc. </t>
  </si>
  <si>
    <t>Units of Production</t>
  </si>
  <si>
    <t>Joint Costs</t>
  </si>
  <si>
    <t>Mel</t>
  </si>
  <si>
    <t>Cera</t>
  </si>
  <si>
    <t>Favo</t>
  </si>
  <si>
    <t>Total</t>
  </si>
  <si>
    <t>JOINT PRODUCT</t>
  </si>
  <si>
    <t>NRV</t>
  </si>
  <si>
    <t>TOTAL NRV</t>
  </si>
  <si>
    <t>Total NRV</t>
  </si>
  <si>
    <t>NRV INDIVIDUAL</t>
  </si>
  <si>
    <t>do custo JOINT</t>
  </si>
  <si>
    <t>Saldo</t>
  </si>
  <si>
    <t>Custo Joint alocado</t>
  </si>
  <si>
    <t>Alocar custo Joint</t>
  </si>
  <si>
    <t>Custo Joint</t>
  </si>
  <si>
    <t>vendas total</t>
  </si>
  <si>
    <t>Custo joint</t>
  </si>
  <si>
    <t>custo separados - Mel</t>
  </si>
  <si>
    <t>custo separados - Cera</t>
  </si>
  <si>
    <t>custo separados - Favo</t>
  </si>
  <si>
    <t>% Margem Bruta</t>
  </si>
  <si>
    <t>Igual para todos</t>
  </si>
  <si>
    <t>custos separados</t>
  </si>
  <si>
    <t>Vendas</t>
  </si>
  <si>
    <t>Vendas totais  -</t>
  </si>
  <si>
    <t>Separate cost</t>
  </si>
  <si>
    <t>Alocação %</t>
  </si>
  <si>
    <t>Percentual diferente para todos</t>
  </si>
  <si>
    <t>Custo JOINT (no texto)</t>
  </si>
  <si>
    <t>Valor base para %</t>
  </si>
  <si>
    <t>Total custo comum</t>
  </si>
  <si>
    <t>Valor fixo</t>
  </si>
  <si>
    <t>Custos separados</t>
  </si>
  <si>
    <t>Processo adicional</t>
  </si>
  <si>
    <t>custo</t>
  </si>
  <si>
    <t>venda</t>
  </si>
  <si>
    <t>vendas</t>
  </si>
  <si>
    <t>custos adicionais</t>
  </si>
  <si>
    <t>processo adicional</t>
  </si>
  <si>
    <t>custos</t>
  </si>
  <si>
    <t>Primeiro a margem Bruta total para a empresa como um todo</t>
  </si>
  <si>
    <t>de todos os produtos</t>
  </si>
  <si>
    <t>juntos</t>
  </si>
  <si>
    <t>separados</t>
  </si>
  <si>
    <t>total da empresa toda</t>
  </si>
  <si>
    <t>vendas totais da empresa</t>
  </si>
  <si>
    <t>para toda empresa</t>
  </si>
  <si>
    <t>Vendas final/produto</t>
  </si>
  <si>
    <t>Custo do JOINT COST para cada produto</t>
  </si>
  <si>
    <t>Custos joint</t>
  </si>
  <si>
    <t>Custo separados</t>
  </si>
  <si>
    <t xml:space="preserve">Saldo   </t>
  </si>
  <si>
    <t>Venda por produto</t>
  </si>
  <si>
    <t xml:space="preserve">TOTAL   </t>
  </si>
  <si>
    <t>Total custo de produção</t>
  </si>
  <si>
    <t>custo joint cost</t>
  </si>
  <si>
    <t>negativo</t>
  </si>
  <si>
    <t>Própolis</t>
  </si>
  <si>
    <t>custo separado - própolis</t>
  </si>
  <si>
    <t>em cima das vendas</t>
  </si>
  <si>
    <t>=</t>
  </si>
  <si>
    <t>Percentual da margem bruta constante</t>
  </si>
  <si>
    <t>Margem bruta (alocação)=% vendas</t>
  </si>
  <si>
    <t>se aumentar o custo em R$1 da cera</t>
  </si>
  <si>
    <t>de 10 para 11</t>
  </si>
  <si>
    <t>Se dobrar a produção da cera</t>
  </si>
  <si>
    <t>de 6mil para 12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</si>
</sst>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/>
    <xf numFmtId="164" fontId="2" fillId="0" borderId="2" xfId="2" applyFont="1" applyFill="1" applyBorder="1"/>
    <xf numFmtId="166" fontId="2" fillId="0" borderId="2" xfId="1" applyNumberFormat="1" applyFont="1" applyFill="1" applyBorder="1"/>
    <xf numFmtId="0" fontId="3" fillId="0" borderId="0" xfId="0" applyFont="1" applyAlignment="1">
      <alignment horizontal="center" wrapText="1"/>
    </xf>
    <xf numFmtId="164" fontId="2" fillId="0" borderId="3" xfId="2" applyFont="1" applyFill="1" applyBorder="1"/>
    <xf numFmtId="164" fontId="2" fillId="0" borderId="5" xfId="2" applyFont="1" applyFill="1" applyBorder="1" applyAlignment="1">
      <alignment vertical="center"/>
    </xf>
    <xf numFmtId="0" fontId="2" fillId="0" borderId="6" xfId="0" applyFont="1" applyBorder="1"/>
    <xf numFmtId="164" fontId="2" fillId="0" borderId="0" xfId="0" applyNumberFormat="1" applyFont="1"/>
    <xf numFmtId="0" fontId="2" fillId="2" borderId="2" xfId="0" applyFont="1" applyFill="1" applyBorder="1" applyAlignment="1">
      <alignment wrapText="1"/>
    </xf>
    <xf numFmtId="164" fontId="2" fillId="2" borderId="2" xfId="2" applyFont="1" applyFill="1" applyBorder="1"/>
    <xf numFmtId="166" fontId="2" fillId="2" borderId="2" xfId="1" applyNumberFormat="1" applyFont="1" applyFill="1" applyBorder="1"/>
    <xf numFmtId="0" fontId="2" fillId="3" borderId="2" xfId="0" applyFont="1" applyFill="1" applyBorder="1" applyAlignment="1">
      <alignment wrapText="1"/>
    </xf>
    <xf numFmtId="164" fontId="2" fillId="3" borderId="2" xfId="2" applyFont="1" applyFill="1" applyBorder="1"/>
    <xf numFmtId="0" fontId="2" fillId="4" borderId="2" xfId="0" applyFont="1" applyFill="1" applyBorder="1" applyAlignment="1">
      <alignment wrapText="1"/>
    </xf>
    <xf numFmtId="164" fontId="2" fillId="4" borderId="2" xfId="2" applyFont="1" applyFill="1" applyBorder="1"/>
    <xf numFmtId="166" fontId="2" fillId="4" borderId="2" xfId="1" applyNumberFormat="1" applyFont="1" applyFill="1" applyBorder="1"/>
    <xf numFmtId="0" fontId="2" fillId="5" borderId="0" xfId="0" applyFont="1" applyFill="1"/>
    <xf numFmtId="0" fontId="2" fillId="5" borderId="2" xfId="0" applyFont="1" applyFill="1" applyBorder="1"/>
    <xf numFmtId="43" fontId="2" fillId="5" borderId="2" xfId="0" applyNumberFormat="1" applyFont="1" applyFill="1" applyBorder="1"/>
    <xf numFmtId="0" fontId="2" fillId="6" borderId="7" xfId="0" applyFont="1" applyFill="1" applyBorder="1"/>
    <xf numFmtId="43" fontId="2" fillId="6" borderId="2" xfId="0" applyNumberFormat="1" applyFont="1" applyFill="1" applyBorder="1"/>
    <xf numFmtId="164" fontId="3" fillId="8" borderId="2" xfId="0" applyNumberFormat="1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2" xfId="0" applyFont="1" applyFill="1" applyBorder="1" applyAlignment="1">
      <alignment wrapText="1"/>
    </xf>
    <xf numFmtId="164" fontId="4" fillId="2" borderId="2" xfId="2" applyFont="1" applyFill="1" applyBorder="1"/>
    <xf numFmtId="164" fontId="5" fillId="0" borderId="0" xfId="0" applyNumberFormat="1" applyFont="1"/>
    <xf numFmtId="164" fontId="7" fillId="0" borderId="0" xfId="0" applyNumberFormat="1" applyFont="1"/>
    <xf numFmtId="43" fontId="3" fillId="2" borderId="2" xfId="0" applyNumberFormat="1" applyFont="1" applyFill="1" applyBorder="1"/>
    <xf numFmtId="43" fontId="2" fillId="10" borderId="2" xfId="0" applyNumberFormat="1" applyFont="1" applyFill="1" applyBorder="1"/>
    <xf numFmtId="164" fontId="2" fillId="10" borderId="2" xfId="0" applyNumberFormat="1" applyFont="1" applyFill="1" applyBorder="1"/>
    <xf numFmtId="164" fontId="2" fillId="10" borderId="4" xfId="2" applyFont="1" applyFill="1" applyBorder="1" applyAlignment="1">
      <alignment vertical="center"/>
    </xf>
    <xf numFmtId="164" fontId="5" fillId="10" borderId="4" xfId="2" applyFont="1" applyFill="1" applyBorder="1" applyAlignment="1">
      <alignment vertical="center"/>
    </xf>
    <xf numFmtId="164" fontId="2" fillId="9" borderId="2" xfId="0" applyNumberFormat="1" applyFont="1" applyFill="1" applyBorder="1"/>
    <xf numFmtId="164" fontId="2" fillId="3" borderId="2" xfId="0" applyNumberFormat="1" applyFont="1" applyFill="1" applyBorder="1"/>
    <xf numFmtId="164" fontId="2" fillId="4" borderId="2" xfId="0" applyNumberFormat="1" applyFont="1" applyFill="1" applyBorder="1"/>
    <xf numFmtId="0" fontId="2" fillId="7" borderId="2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5" borderId="12" xfId="0" applyFont="1" applyFill="1" applyBorder="1"/>
    <xf numFmtId="43" fontId="5" fillId="2" borderId="9" xfId="0" applyNumberFormat="1" applyFont="1" applyFill="1" applyBorder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6" fillId="0" borderId="3" xfId="2" applyFont="1" applyFill="1" applyBorder="1"/>
    <xf numFmtId="164" fontId="6" fillId="0" borderId="5" xfId="2" applyFont="1" applyFill="1" applyBorder="1" applyAlignment="1">
      <alignment vertic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2" borderId="2" xfId="0" applyFont="1" applyFill="1" applyBorder="1" applyAlignment="1">
      <alignment wrapText="1"/>
    </xf>
    <xf numFmtId="164" fontId="6" fillId="2" borderId="2" xfId="2" applyFont="1" applyFill="1" applyBorder="1"/>
    <xf numFmtId="166" fontId="6" fillId="2" borderId="2" xfId="1" applyNumberFormat="1" applyFont="1" applyFill="1" applyBorder="1"/>
    <xf numFmtId="0" fontId="5" fillId="2" borderId="2" xfId="0" applyFont="1" applyFill="1" applyBorder="1" applyAlignment="1">
      <alignment wrapText="1"/>
    </xf>
    <xf numFmtId="164" fontId="5" fillId="2" borderId="2" xfId="2" applyFont="1" applyFill="1" applyBorder="1"/>
    <xf numFmtId="166" fontId="6" fillId="0" borderId="2" xfId="1" applyNumberFormat="1" applyFont="1" applyFill="1" applyBorder="1"/>
    <xf numFmtId="0" fontId="6" fillId="3" borderId="2" xfId="0" applyFont="1" applyFill="1" applyBorder="1" applyAlignment="1">
      <alignment wrapText="1"/>
    </xf>
    <xf numFmtId="164" fontId="6" fillId="3" borderId="2" xfId="2" applyFont="1" applyFill="1" applyBorder="1"/>
    <xf numFmtId="164" fontId="6" fillId="0" borderId="2" xfId="2" applyFont="1" applyFill="1" applyBorder="1"/>
    <xf numFmtId="0" fontId="6" fillId="4" borderId="2" xfId="0" applyFont="1" applyFill="1" applyBorder="1" applyAlignment="1">
      <alignment wrapText="1"/>
    </xf>
    <xf numFmtId="164" fontId="6" fillId="4" borderId="2" xfId="2" applyFont="1" applyFill="1" applyBorder="1"/>
    <xf numFmtId="166" fontId="6" fillId="4" borderId="2" xfId="1" applyNumberFormat="1" applyFont="1" applyFill="1" applyBorder="1"/>
    <xf numFmtId="166" fontId="6" fillId="0" borderId="0" xfId="1" applyNumberFormat="1" applyFont="1" applyFill="1" applyBorder="1"/>
    <xf numFmtId="0" fontId="6" fillId="0" borderId="0" xfId="0" applyFont="1" applyFill="1" applyBorder="1" applyAlignment="1">
      <alignment wrapText="1"/>
    </xf>
    <xf numFmtId="164" fontId="6" fillId="0" borderId="0" xfId="2" applyFont="1" applyFill="1" applyBorder="1"/>
    <xf numFmtId="9" fontId="5" fillId="5" borderId="2" xfId="3" applyFont="1" applyFill="1" applyBorder="1"/>
    <xf numFmtId="0" fontId="6" fillId="0" borderId="0" xfId="0" applyFont="1"/>
    <xf numFmtId="0" fontId="6" fillId="0" borderId="8" xfId="0" applyFont="1" applyFill="1" applyBorder="1" applyAlignment="1">
      <alignment wrapText="1"/>
    </xf>
    <xf numFmtId="164" fontId="6" fillId="0" borderId="13" xfId="2" applyFont="1" applyFill="1" applyBorder="1"/>
    <xf numFmtId="164" fontId="6" fillId="0" borderId="11" xfId="2" applyFont="1" applyFill="1" applyBorder="1"/>
    <xf numFmtId="164" fontId="5" fillId="0" borderId="9" xfId="2" applyFont="1" applyFill="1" applyBorder="1"/>
    <xf numFmtId="164" fontId="6" fillId="11" borderId="2" xfId="2" applyFont="1" applyFill="1" applyBorder="1"/>
    <xf numFmtId="164" fontId="6" fillId="4" borderId="2" xfId="0" applyNumberFormat="1" applyFont="1" applyFill="1" applyBorder="1"/>
    <xf numFmtId="164" fontId="6" fillId="11" borderId="2" xfId="0" applyNumberFormat="1" applyFont="1" applyFill="1" applyBorder="1"/>
    <xf numFmtId="164" fontId="6" fillId="3" borderId="2" xfId="0" applyNumberFormat="1" applyFont="1" applyFill="1" applyBorder="1"/>
    <xf numFmtId="0" fontId="5" fillId="12" borderId="0" xfId="0" applyFont="1" applyFill="1"/>
    <xf numFmtId="164" fontId="5" fillId="12" borderId="2" xfId="0" applyNumberFormat="1" applyFont="1" applyFill="1" applyBorder="1"/>
    <xf numFmtId="43" fontId="3" fillId="0" borderId="0" xfId="0" applyNumberFormat="1" applyFont="1"/>
    <xf numFmtId="0" fontId="6" fillId="0" borderId="0" xfId="0" applyFont="1" applyFill="1" applyBorder="1" applyAlignment="1">
      <alignment vertical="top" wrapText="1"/>
    </xf>
    <xf numFmtId="0" fontId="7" fillId="0" borderId="0" xfId="0" applyFont="1"/>
    <xf numFmtId="164" fontId="6" fillId="12" borderId="2" xfId="2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9" fontId="4" fillId="0" borderId="0" xfId="3" applyFont="1"/>
    <xf numFmtId="9" fontId="7" fillId="0" borderId="0" xfId="3" applyFont="1"/>
    <xf numFmtId="164" fontId="0" fillId="0" borderId="0" xfId="0" applyNumberFormat="1"/>
    <xf numFmtId="9" fontId="0" fillId="0" borderId="0" xfId="0" applyNumberFormat="1"/>
    <xf numFmtId="4" fontId="2" fillId="0" borderId="0" xfId="0" applyNumberFormat="1" applyFont="1"/>
    <xf numFmtId="4" fontId="0" fillId="0" borderId="0" xfId="0" applyNumberFormat="1"/>
    <xf numFmtId="164" fontId="2" fillId="0" borderId="0" xfId="2" applyFont="1" applyFill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166" fontId="2" fillId="0" borderId="0" xfId="1" applyNumberFormat="1" applyFont="1" applyFill="1" applyBorder="1"/>
    <xf numFmtId="164" fontId="2" fillId="0" borderId="0" xfId="2" applyFont="1" applyFill="1" applyBorder="1"/>
    <xf numFmtId="0" fontId="2" fillId="0" borderId="0" xfId="0" applyFont="1" applyBorder="1"/>
    <xf numFmtId="43" fontId="2" fillId="0" borderId="0" xfId="0" applyNumberFormat="1" applyFont="1"/>
    <xf numFmtId="9" fontId="2" fillId="13" borderId="0" xfId="0" applyNumberFormat="1" applyFont="1" applyFill="1"/>
    <xf numFmtId="164" fontId="6" fillId="0" borderId="0" xfId="2" applyFont="1" applyFill="1" applyBorder="1" applyAlignment="1">
      <alignment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9" fontId="6" fillId="5" borderId="6" xfId="3" applyFont="1" applyFill="1" applyBorder="1"/>
    <xf numFmtId="166" fontId="8" fillId="0" borderId="14" xfId="1" applyNumberFormat="1" applyFont="1" applyFill="1" applyBorder="1"/>
    <xf numFmtId="166" fontId="8" fillId="0" borderId="5" xfId="1" applyNumberFormat="1" applyFont="1" applyFill="1" applyBorder="1"/>
    <xf numFmtId="0" fontId="4" fillId="0" borderId="0" xfId="0" applyFont="1"/>
    <xf numFmtId="164" fontId="9" fillId="0" borderId="0" xfId="3" applyNumberFormat="1" applyFont="1"/>
    <xf numFmtId="10" fontId="2" fillId="5" borderId="2" xfId="3" applyNumberFormat="1" applyFont="1" applyFill="1" applyBorder="1"/>
    <xf numFmtId="9" fontId="6" fillId="0" borderId="0" xfId="3" applyFont="1"/>
    <xf numFmtId="10" fontId="5" fillId="5" borderId="2" xfId="3" applyNumberFormat="1" applyFont="1" applyFill="1" applyBorder="1"/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4</xdr:row>
      <xdr:rowOff>180975</xdr:rowOff>
    </xdr:from>
    <xdr:to>
      <xdr:col>1</xdr:col>
      <xdr:colOff>1171575</xdr:colOff>
      <xdr:row>6</xdr:row>
      <xdr:rowOff>161925</xdr:rowOff>
    </xdr:to>
    <xdr:sp macro="" textlink="">
      <xdr:nvSpPr>
        <xdr:cNvPr id="2" name="Seta para baixo 1"/>
        <xdr:cNvSpPr/>
      </xdr:nvSpPr>
      <xdr:spPr>
        <a:xfrm>
          <a:off x="2076450" y="1133475"/>
          <a:ext cx="6858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838200</xdr:colOff>
      <xdr:row>4</xdr:row>
      <xdr:rowOff>171450</xdr:rowOff>
    </xdr:from>
    <xdr:to>
      <xdr:col>2</xdr:col>
      <xdr:colOff>1524000</xdr:colOff>
      <xdr:row>6</xdr:row>
      <xdr:rowOff>152400</xdr:rowOff>
    </xdr:to>
    <xdr:sp macro="" textlink="">
      <xdr:nvSpPr>
        <xdr:cNvPr id="3" name="Seta para baixo 2"/>
        <xdr:cNvSpPr/>
      </xdr:nvSpPr>
      <xdr:spPr>
        <a:xfrm>
          <a:off x="4171950" y="1123950"/>
          <a:ext cx="6858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571500</xdr:colOff>
      <xdr:row>4</xdr:row>
      <xdr:rowOff>190500</xdr:rowOff>
    </xdr:from>
    <xdr:to>
      <xdr:col>3</xdr:col>
      <xdr:colOff>1257300</xdr:colOff>
      <xdr:row>6</xdr:row>
      <xdr:rowOff>171450</xdr:rowOff>
    </xdr:to>
    <xdr:sp macro="" textlink="">
      <xdr:nvSpPr>
        <xdr:cNvPr id="4" name="Seta para baixo 3"/>
        <xdr:cNvSpPr/>
      </xdr:nvSpPr>
      <xdr:spPr>
        <a:xfrm>
          <a:off x="6381750" y="1143000"/>
          <a:ext cx="6858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544285</xdr:colOff>
      <xdr:row>34</xdr:row>
      <xdr:rowOff>173181</xdr:rowOff>
    </xdr:from>
    <xdr:to>
      <xdr:col>0</xdr:col>
      <xdr:colOff>2338160</xdr:colOff>
      <xdr:row>34</xdr:row>
      <xdr:rowOff>189056</xdr:rowOff>
    </xdr:to>
    <xdr:cxnSp macro="">
      <xdr:nvCxnSpPr>
        <xdr:cNvPr id="6" name="Conector de seta reta 5"/>
        <xdr:cNvCxnSpPr/>
      </xdr:nvCxnSpPr>
      <xdr:spPr>
        <a:xfrm flipV="1">
          <a:off x="544285" y="11467110"/>
          <a:ext cx="1793875" cy="158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4</xdr:row>
      <xdr:rowOff>180975</xdr:rowOff>
    </xdr:from>
    <xdr:to>
      <xdr:col>1</xdr:col>
      <xdr:colOff>1171575</xdr:colOff>
      <xdr:row>6</xdr:row>
      <xdr:rowOff>161925</xdr:rowOff>
    </xdr:to>
    <xdr:sp macro="" textlink="">
      <xdr:nvSpPr>
        <xdr:cNvPr id="2" name="Seta para baixo 1"/>
        <xdr:cNvSpPr/>
      </xdr:nvSpPr>
      <xdr:spPr>
        <a:xfrm>
          <a:off x="2076450" y="1152525"/>
          <a:ext cx="6858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838200</xdr:colOff>
      <xdr:row>4</xdr:row>
      <xdr:rowOff>171450</xdr:rowOff>
    </xdr:from>
    <xdr:to>
      <xdr:col>2</xdr:col>
      <xdr:colOff>1524000</xdr:colOff>
      <xdr:row>6</xdr:row>
      <xdr:rowOff>152400</xdr:rowOff>
    </xdr:to>
    <xdr:sp macro="" textlink="">
      <xdr:nvSpPr>
        <xdr:cNvPr id="3" name="Seta para baixo 2"/>
        <xdr:cNvSpPr/>
      </xdr:nvSpPr>
      <xdr:spPr>
        <a:xfrm>
          <a:off x="4171950" y="1143000"/>
          <a:ext cx="6858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571500</xdr:colOff>
      <xdr:row>4</xdr:row>
      <xdr:rowOff>190500</xdr:rowOff>
    </xdr:from>
    <xdr:to>
      <xdr:col>3</xdr:col>
      <xdr:colOff>1257300</xdr:colOff>
      <xdr:row>6</xdr:row>
      <xdr:rowOff>171450</xdr:rowOff>
    </xdr:to>
    <xdr:sp macro="" textlink="">
      <xdr:nvSpPr>
        <xdr:cNvPr id="4" name="Seta para baixo 3"/>
        <xdr:cNvSpPr/>
      </xdr:nvSpPr>
      <xdr:spPr>
        <a:xfrm>
          <a:off x="6381750" y="1162050"/>
          <a:ext cx="6858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1301750</xdr:colOff>
      <xdr:row>48</xdr:row>
      <xdr:rowOff>254000</xdr:rowOff>
    </xdr:from>
    <xdr:to>
      <xdr:col>0</xdr:col>
      <xdr:colOff>3095625</xdr:colOff>
      <xdr:row>48</xdr:row>
      <xdr:rowOff>269875</xdr:rowOff>
    </xdr:to>
    <xdr:cxnSp macro="">
      <xdr:nvCxnSpPr>
        <xdr:cNvPr id="6" name="Conector de seta reta 5"/>
        <xdr:cNvCxnSpPr/>
      </xdr:nvCxnSpPr>
      <xdr:spPr>
        <a:xfrm flipV="1">
          <a:off x="1301750" y="15240000"/>
          <a:ext cx="1793875" cy="158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1301750</xdr:colOff>
      <xdr:row>56</xdr:row>
      <xdr:rowOff>254000</xdr:rowOff>
    </xdr:from>
    <xdr:to>
      <xdr:col>0</xdr:col>
      <xdr:colOff>3095625</xdr:colOff>
      <xdr:row>56</xdr:row>
      <xdr:rowOff>269875</xdr:rowOff>
    </xdr:to>
    <xdr:cxnSp macro="">
      <xdr:nvCxnSpPr>
        <xdr:cNvPr id="7" name="Conector de seta reta 6"/>
        <xdr:cNvCxnSpPr/>
      </xdr:nvCxnSpPr>
      <xdr:spPr>
        <a:xfrm flipV="1">
          <a:off x="1301750" y="17414875"/>
          <a:ext cx="1793875" cy="158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1301750</xdr:colOff>
      <xdr:row>56</xdr:row>
      <xdr:rowOff>254000</xdr:rowOff>
    </xdr:from>
    <xdr:to>
      <xdr:col>0</xdr:col>
      <xdr:colOff>3095625</xdr:colOff>
      <xdr:row>56</xdr:row>
      <xdr:rowOff>269875</xdr:rowOff>
    </xdr:to>
    <xdr:cxnSp macro="">
      <xdr:nvCxnSpPr>
        <xdr:cNvPr id="8" name="Conector de seta reta 7"/>
        <xdr:cNvCxnSpPr/>
      </xdr:nvCxnSpPr>
      <xdr:spPr>
        <a:xfrm flipV="1">
          <a:off x="1301750" y="17414875"/>
          <a:ext cx="1793875" cy="158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1301750</xdr:colOff>
      <xdr:row>62</xdr:row>
      <xdr:rowOff>254000</xdr:rowOff>
    </xdr:from>
    <xdr:to>
      <xdr:col>0</xdr:col>
      <xdr:colOff>3095625</xdr:colOff>
      <xdr:row>62</xdr:row>
      <xdr:rowOff>269875</xdr:rowOff>
    </xdr:to>
    <xdr:cxnSp macro="">
      <xdr:nvCxnSpPr>
        <xdr:cNvPr id="9" name="Conector de seta reta 8"/>
        <xdr:cNvCxnSpPr/>
      </xdr:nvCxnSpPr>
      <xdr:spPr>
        <a:xfrm flipV="1">
          <a:off x="1301750" y="17414875"/>
          <a:ext cx="1793875" cy="158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="77" zoomScaleNormal="77" workbookViewId="0">
      <selection activeCell="H53" sqref="A1:H53"/>
    </sheetView>
  </sheetViews>
  <sheetFormatPr defaultRowHeight="15" x14ac:dyDescent="0.25"/>
  <cols>
    <col min="1" max="1" width="49.140625" customWidth="1"/>
    <col min="2" max="2" width="26.140625" customWidth="1"/>
    <col min="3" max="3" width="37.140625" customWidth="1"/>
    <col min="4" max="5" width="31.42578125" customWidth="1"/>
    <col min="6" max="6" width="27.140625" customWidth="1"/>
    <col min="7" max="7" width="24.85546875" customWidth="1"/>
    <col min="8" max="8" width="37.42578125" customWidth="1"/>
  </cols>
  <sheetData>
    <row r="1" spans="1:9" ht="18.75" x14ac:dyDescent="0.3">
      <c r="A1" s="83" t="s">
        <v>5</v>
      </c>
      <c r="B1" s="83"/>
      <c r="C1" s="83"/>
      <c r="D1" s="83"/>
      <c r="E1" s="26"/>
      <c r="F1" s="2"/>
      <c r="G1" s="2"/>
      <c r="H1" s="2"/>
      <c r="I1" s="2"/>
    </row>
    <row r="2" spans="1:9" ht="18.75" x14ac:dyDescent="0.3">
      <c r="A2" s="84" t="s">
        <v>0</v>
      </c>
      <c r="B2" s="84"/>
      <c r="C2" s="84"/>
      <c r="D2" s="84"/>
      <c r="E2" s="27"/>
      <c r="F2" s="2"/>
      <c r="G2" s="2"/>
      <c r="H2" s="2"/>
      <c r="I2" s="2"/>
    </row>
    <row r="3" spans="1:9" ht="19.5" thickBot="1" x14ac:dyDescent="0.35">
      <c r="A3" s="7"/>
      <c r="B3" s="7"/>
      <c r="C3" s="7"/>
      <c r="D3" s="7"/>
      <c r="E3" s="27"/>
      <c r="F3" s="2"/>
      <c r="G3" s="2"/>
      <c r="H3" s="2"/>
      <c r="I3" s="2"/>
    </row>
    <row r="4" spans="1:9" ht="19.5" thickBot="1" x14ac:dyDescent="0.35">
      <c r="A4" s="7"/>
      <c r="B4" s="8" t="s">
        <v>7</v>
      </c>
      <c r="C4" s="35">
        <v>65000</v>
      </c>
      <c r="D4" s="9"/>
      <c r="E4" s="95"/>
      <c r="F4" s="2"/>
      <c r="G4" s="2"/>
      <c r="H4" s="2"/>
      <c r="I4" s="2"/>
    </row>
    <row r="5" spans="1:9" ht="18.75" x14ac:dyDescent="0.3">
      <c r="A5" s="7"/>
      <c r="B5" s="7"/>
      <c r="C5" s="7"/>
      <c r="D5" s="7"/>
      <c r="E5" s="27"/>
      <c r="F5" s="2"/>
      <c r="G5" s="2"/>
      <c r="H5" s="2"/>
      <c r="I5" s="2"/>
    </row>
    <row r="6" spans="1:9" ht="18.75" x14ac:dyDescent="0.3">
      <c r="A6" s="7"/>
      <c r="B6" s="7"/>
      <c r="C6" s="7"/>
      <c r="D6" s="7"/>
      <c r="E6" s="27"/>
      <c r="F6" s="2"/>
      <c r="G6" s="2"/>
      <c r="H6" s="2"/>
      <c r="I6" s="2"/>
    </row>
    <row r="7" spans="1:9" ht="18.75" x14ac:dyDescent="0.3">
      <c r="A7" s="85"/>
      <c r="B7" s="85"/>
      <c r="C7" s="85"/>
      <c r="D7" s="85"/>
      <c r="E7" s="96"/>
      <c r="F7" s="2"/>
      <c r="G7" s="2"/>
      <c r="H7" s="2"/>
      <c r="I7" s="2"/>
    </row>
    <row r="8" spans="1:9" ht="18.75" x14ac:dyDescent="0.3">
      <c r="A8" s="3" t="s">
        <v>1</v>
      </c>
      <c r="B8" s="4" t="s">
        <v>8</v>
      </c>
      <c r="C8" s="4" t="s">
        <v>9</v>
      </c>
      <c r="D8" s="4" t="s">
        <v>10</v>
      </c>
      <c r="E8" s="4" t="s">
        <v>64</v>
      </c>
      <c r="F8" s="2"/>
      <c r="G8" s="2" t="s">
        <v>12</v>
      </c>
      <c r="H8" s="2"/>
      <c r="I8" s="2"/>
    </row>
    <row r="9" spans="1:9" ht="30.75" customHeight="1" x14ac:dyDescent="0.3">
      <c r="A9" s="12" t="s">
        <v>2</v>
      </c>
      <c r="B9" s="13">
        <v>3</v>
      </c>
      <c r="C9" s="13">
        <v>3.5</v>
      </c>
      <c r="D9" s="13">
        <v>5</v>
      </c>
      <c r="E9" s="13">
        <v>26</v>
      </c>
      <c r="F9" s="2"/>
      <c r="G9" s="2" t="s">
        <v>12</v>
      </c>
      <c r="H9" s="2"/>
      <c r="I9" s="2"/>
    </row>
    <row r="10" spans="1:9" ht="23.25" customHeight="1" x14ac:dyDescent="0.3">
      <c r="A10" s="12" t="s">
        <v>6</v>
      </c>
      <c r="B10" s="14">
        <v>6600</v>
      </c>
      <c r="C10" s="14">
        <v>6000</v>
      </c>
      <c r="D10" s="14">
        <v>5000</v>
      </c>
      <c r="E10" s="14">
        <v>200</v>
      </c>
      <c r="F10" s="2"/>
      <c r="G10" s="2" t="s">
        <v>12</v>
      </c>
      <c r="H10" s="2"/>
      <c r="I10" s="2"/>
    </row>
    <row r="11" spans="1:9" ht="26.25" customHeight="1" x14ac:dyDescent="0.35">
      <c r="A11" s="28" t="s">
        <v>11</v>
      </c>
      <c r="B11" s="29">
        <f>B9*B10</f>
        <v>19800</v>
      </c>
      <c r="C11" s="29">
        <f t="shared" ref="C11:E11" si="0">C9*C10</f>
        <v>21000</v>
      </c>
      <c r="D11" s="29">
        <f t="shared" si="0"/>
        <v>25000</v>
      </c>
      <c r="E11" s="29">
        <f t="shared" si="0"/>
        <v>5200</v>
      </c>
      <c r="F11" s="2"/>
      <c r="G11" s="2" t="s">
        <v>12</v>
      </c>
      <c r="H11" s="2"/>
      <c r="I11" s="2"/>
    </row>
    <row r="12" spans="1:9" ht="42.75" customHeight="1" x14ac:dyDescent="0.3">
      <c r="A12" s="3"/>
      <c r="B12" s="6"/>
      <c r="C12" s="6"/>
      <c r="D12" s="6"/>
      <c r="E12" s="97"/>
      <c r="F12" s="2"/>
      <c r="G12" s="2"/>
      <c r="H12" s="2"/>
      <c r="I12" s="2"/>
    </row>
    <row r="13" spans="1:9" ht="36.75" customHeight="1" x14ac:dyDescent="0.3">
      <c r="A13" s="15" t="s">
        <v>3</v>
      </c>
      <c r="B13" s="16">
        <v>5</v>
      </c>
      <c r="C13" s="16">
        <v>2</v>
      </c>
      <c r="D13" s="16">
        <v>10</v>
      </c>
      <c r="E13" s="16">
        <v>0</v>
      </c>
      <c r="F13" s="2" t="s">
        <v>41</v>
      </c>
      <c r="G13" s="2" t="s">
        <v>40</v>
      </c>
      <c r="H13" s="2"/>
      <c r="I13" s="2"/>
    </row>
    <row r="14" spans="1:9" ht="36.75" customHeight="1" x14ac:dyDescent="0.3">
      <c r="A14" s="15" t="s">
        <v>6</v>
      </c>
      <c r="B14" s="16">
        <v>6600</v>
      </c>
      <c r="C14" s="16">
        <v>6000</v>
      </c>
      <c r="D14" s="16">
        <v>5000</v>
      </c>
      <c r="E14" s="16">
        <v>0</v>
      </c>
      <c r="F14" s="2" t="s">
        <v>41</v>
      </c>
      <c r="G14" s="2" t="s">
        <v>40</v>
      </c>
      <c r="H14" s="2"/>
      <c r="I14" s="2"/>
    </row>
    <row r="15" spans="1:9" ht="36.75" customHeight="1" x14ac:dyDescent="0.3">
      <c r="A15" s="15" t="s">
        <v>11</v>
      </c>
      <c r="B15" s="16">
        <f>B13*B14</f>
        <v>33000</v>
      </c>
      <c r="C15" s="16">
        <v>12000</v>
      </c>
      <c r="D15" s="16">
        <f t="shared" ref="D15:E15" si="1">D13*D14</f>
        <v>50000</v>
      </c>
      <c r="E15" s="16">
        <f t="shared" si="1"/>
        <v>0</v>
      </c>
      <c r="F15" s="2" t="s">
        <v>41</v>
      </c>
      <c r="G15" s="2" t="s">
        <v>40</v>
      </c>
      <c r="H15" s="2"/>
      <c r="I15" s="2"/>
    </row>
    <row r="16" spans="1:9" ht="36.75" customHeight="1" x14ac:dyDescent="0.3">
      <c r="A16" s="3"/>
      <c r="B16" s="5"/>
      <c r="C16" s="5"/>
      <c r="D16" s="5"/>
      <c r="E16" s="98"/>
      <c r="F16" s="2"/>
      <c r="G16" s="2" t="s">
        <v>40</v>
      </c>
      <c r="H16" s="2"/>
      <c r="I16" s="2"/>
    </row>
    <row r="17" spans="1:9" ht="37.5" customHeight="1" x14ac:dyDescent="0.3">
      <c r="A17" s="17" t="s">
        <v>4</v>
      </c>
      <c r="B17" s="18">
        <v>24</v>
      </c>
      <c r="C17" s="18">
        <v>10</v>
      </c>
      <c r="D17" s="18">
        <v>15</v>
      </c>
      <c r="E17" s="18">
        <f>E9</f>
        <v>26</v>
      </c>
      <c r="F17" s="2" t="s">
        <v>42</v>
      </c>
      <c r="G17" s="2" t="s">
        <v>40</v>
      </c>
      <c r="H17" s="2"/>
      <c r="I17" s="2"/>
    </row>
    <row r="18" spans="1:9" ht="37.5" customHeight="1" x14ac:dyDescent="0.3">
      <c r="A18" s="17" t="s">
        <v>6</v>
      </c>
      <c r="B18" s="19">
        <v>6600</v>
      </c>
      <c r="C18" s="19">
        <v>6000</v>
      </c>
      <c r="D18" s="19">
        <v>5000</v>
      </c>
      <c r="E18" s="19">
        <v>200</v>
      </c>
      <c r="F18" s="2" t="s">
        <v>42</v>
      </c>
      <c r="G18" s="2" t="s">
        <v>40</v>
      </c>
      <c r="H18" s="2"/>
      <c r="I18" s="2"/>
    </row>
    <row r="19" spans="1:9" ht="37.5" customHeight="1" x14ac:dyDescent="0.3">
      <c r="A19" s="17" t="s">
        <v>11</v>
      </c>
      <c r="B19" s="18">
        <f>B18*B17</f>
        <v>158400</v>
      </c>
      <c r="C19" s="18">
        <f t="shared" ref="C19:E19" si="2">C18*C17</f>
        <v>60000</v>
      </c>
      <c r="D19" s="18">
        <f t="shared" si="2"/>
        <v>75000</v>
      </c>
      <c r="E19" s="18">
        <f t="shared" si="2"/>
        <v>5200</v>
      </c>
      <c r="F19" s="2" t="s">
        <v>42</v>
      </c>
      <c r="G19" s="2" t="s">
        <v>40</v>
      </c>
      <c r="H19" s="2"/>
      <c r="I19" s="2"/>
    </row>
    <row r="20" spans="1:9" ht="40.5" customHeight="1" x14ac:dyDescent="0.3">
      <c r="A20" s="3"/>
      <c r="B20" s="6"/>
      <c r="C20" s="6"/>
      <c r="D20" s="6"/>
      <c r="E20" s="97"/>
      <c r="F20" s="2"/>
      <c r="G20" s="2"/>
      <c r="H20" s="2"/>
      <c r="I20" s="2"/>
    </row>
    <row r="21" spans="1:9" ht="18.75" x14ac:dyDescent="0.3">
      <c r="A21" s="2" t="s">
        <v>43</v>
      </c>
      <c r="B21" s="39">
        <f>B19</f>
        <v>158400</v>
      </c>
      <c r="C21" s="39">
        <f>C19</f>
        <v>60000</v>
      </c>
      <c r="D21" s="39">
        <f>D19</f>
        <v>75000</v>
      </c>
      <c r="E21" s="39">
        <f>E19</f>
        <v>5200</v>
      </c>
      <c r="F21" s="11">
        <f>SUM(B21:E21)</f>
        <v>298600</v>
      </c>
      <c r="G21" s="2" t="s">
        <v>31</v>
      </c>
      <c r="H21" s="2"/>
      <c r="I21" s="2"/>
    </row>
    <row r="22" spans="1:9" ht="18.75" x14ac:dyDescent="0.3">
      <c r="A22" s="2" t="s">
        <v>44</v>
      </c>
      <c r="B22" s="38">
        <f>-B15</f>
        <v>-33000</v>
      </c>
      <c r="C22" s="38">
        <f>-C15</f>
        <v>-12000</v>
      </c>
      <c r="D22" s="38">
        <f>-D15</f>
        <v>-50000</v>
      </c>
      <c r="E22" s="38">
        <f>-E15</f>
        <v>0</v>
      </c>
      <c r="F22" s="2"/>
      <c r="G22" s="2" t="s">
        <v>32</v>
      </c>
      <c r="H22" s="2"/>
      <c r="I22" s="2"/>
    </row>
    <row r="23" spans="1:9" ht="18.75" x14ac:dyDescent="0.3">
      <c r="A23" s="23" t="s">
        <v>13</v>
      </c>
      <c r="B23" s="24">
        <f>B19-B15</f>
        <v>125400</v>
      </c>
      <c r="C23" s="24">
        <f t="shared" ref="C23:D23" si="3">C19-C15</f>
        <v>48000</v>
      </c>
      <c r="D23" s="24">
        <f t="shared" si="3"/>
        <v>25000</v>
      </c>
      <c r="E23" s="24">
        <f t="shared" ref="E23" si="4">E19-E15</f>
        <v>5200</v>
      </c>
      <c r="F23" s="100">
        <f>SUM(B23:E23)</f>
        <v>203600</v>
      </c>
      <c r="G23" s="2"/>
      <c r="H23" s="2"/>
      <c r="I23" s="2"/>
    </row>
    <row r="24" spans="1:9" ht="44.25" customHeight="1" thickBot="1" x14ac:dyDescent="0.35">
      <c r="A24" s="2"/>
      <c r="B24" s="1"/>
      <c r="C24" s="43"/>
      <c r="D24" s="1"/>
      <c r="E24" s="99"/>
      <c r="F24" s="2"/>
      <c r="G24" s="2"/>
      <c r="H24" s="2"/>
      <c r="I24" s="2"/>
    </row>
    <row r="25" spans="1:9" ht="24" thickBot="1" x14ac:dyDescent="0.4">
      <c r="A25" s="10" t="s">
        <v>14</v>
      </c>
      <c r="B25" s="41"/>
      <c r="C25" s="45">
        <f>B23+C23+D23+E23</f>
        <v>203600</v>
      </c>
      <c r="D25" s="42"/>
      <c r="E25" s="99"/>
      <c r="F25" s="2"/>
      <c r="G25" s="2" t="s">
        <v>36</v>
      </c>
      <c r="H25" s="2"/>
      <c r="I25" s="2"/>
    </row>
    <row r="26" spans="1:9" ht="18.75" x14ac:dyDescent="0.3">
      <c r="A26" s="20"/>
      <c r="B26" s="21" t="s">
        <v>20</v>
      </c>
      <c r="C26" s="44" t="s">
        <v>20</v>
      </c>
      <c r="D26" s="21" t="s">
        <v>20</v>
      </c>
      <c r="E26" s="21" t="s">
        <v>20</v>
      </c>
      <c r="F26" s="2"/>
      <c r="G26" s="2"/>
      <c r="H26" s="2"/>
      <c r="I26" s="2"/>
    </row>
    <row r="27" spans="1:9" ht="18.75" x14ac:dyDescent="0.3">
      <c r="A27" s="21" t="s">
        <v>16</v>
      </c>
      <c r="B27" s="22">
        <f>B23</f>
        <v>125400</v>
      </c>
      <c r="C27" s="22">
        <f t="shared" ref="C27:E27" si="5">C23</f>
        <v>48000</v>
      </c>
      <c r="D27" s="22">
        <f t="shared" si="5"/>
        <v>25000</v>
      </c>
      <c r="E27" s="22">
        <f t="shared" si="5"/>
        <v>5200</v>
      </c>
      <c r="F27" s="79">
        <f>SUM(B27:D27)</f>
        <v>198400</v>
      </c>
      <c r="G27" s="2" t="s">
        <v>60</v>
      </c>
      <c r="H27" s="2"/>
      <c r="I27" s="2"/>
    </row>
    <row r="28" spans="1:9" ht="18.75" x14ac:dyDescent="0.3">
      <c r="A28" s="21" t="s">
        <v>15</v>
      </c>
      <c r="B28" s="32">
        <f>C25</f>
        <v>203600</v>
      </c>
      <c r="C28" s="32">
        <f>C25</f>
        <v>203600</v>
      </c>
      <c r="D28" s="32">
        <f>C25</f>
        <v>203600</v>
      </c>
      <c r="E28" s="32">
        <f>TotalNRV</f>
        <v>203600</v>
      </c>
      <c r="F28" s="2"/>
      <c r="G28" s="2" t="s">
        <v>15</v>
      </c>
      <c r="H28" s="2"/>
      <c r="I28" s="2"/>
    </row>
    <row r="29" spans="1:9" ht="21.75" customHeight="1" x14ac:dyDescent="0.3">
      <c r="A29" s="21" t="s">
        <v>17</v>
      </c>
      <c r="B29" s="110">
        <f>B27/B28</f>
        <v>0.61591355599214148</v>
      </c>
      <c r="C29" s="110">
        <f t="shared" ref="C29:E29" si="6">C27/C28</f>
        <v>0.23575638506876229</v>
      </c>
      <c r="D29" s="110">
        <f t="shared" si="6"/>
        <v>0.12278978388998035</v>
      </c>
      <c r="E29" s="110">
        <f t="shared" si="6"/>
        <v>2.5540275049115914E-2</v>
      </c>
      <c r="F29" s="101">
        <f>SUM(B29:E29)</f>
        <v>1</v>
      </c>
      <c r="G29" s="2" t="s">
        <v>34</v>
      </c>
      <c r="H29" s="2"/>
      <c r="I29" s="2"/>
    </row>
    <row r="30" spans="1:9" ht="18.75" x14ac:dyDescent="0.3">
      <c r="A30" s="21" t="s">
        <v>35</v>
      </c>
      <c r="B30" s="34">
        <f>C4</f>
        <v>65000</v>
      </c>
      <c r="C30" s="34">
        <f>C4</f>
        <v>65000</v>
      </c>
      <c r="D30" s="34">
        <f>C4</f>
        <v>65000</v>
      </c>
      <c r="E30" s="34">
        <f>C4</f>
        <v>65000</v>
      </c>
      <c r="F30" s="2"/>
      <c r="G30" s="2"/>
      <c r="H30" s="2"/>
      <c r="I30" s="2"/>
    </row>
    <row r="31" spans="1:9" ht="18.75" x14ac:dyDescent="0.3">
      <c r="A31" s="21" t="s">
        <v>19</v>
      </c>
      <c r="B31" s="22">
        <f>B30*alocacaoMel</f>
        <v>40034.381139489196</v>
      </c>
      <c r="C31" s="22">
        <f>C30*C29</f>
        <v>15324.165029469548</v>
      </c>
      <c r="D31" s="22">
        <f>D30*D29</f>
        <v>7981.3359528487226</v>
      </c>
      <c r="E31" s="22">
        <f>E30*E29</f>
        <v>1660.1178781925344</v>
      </c>
      <c r="F31" s="42" t="s">
        <v>11</v>
      </c>
      <c r="G31" s="33">
        <f>SUM(B31:F31)</f>
        <v>65000</v>
      </c>
      <c r="H31" s="2" t="s">
        <v>37</v>
      </c>
      <c r="I31" s="2"/>
    </row>
    <row r="32" spans="1:9" ht="18.75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8.75" x14ac:dyDescent="0.3">
      <c r="A34" s="40" t="s">
        <v>30</v>
      </c>
      <c r="B34" s="39">
        <f>B19</f>
        <v>158400</v>
      </c>
      <c r="C34" s="39">
        <f>C19</f>
        <v>60000</v>
      </c>
      <c r="D34" s="39">
        <f>D19</f>
        <v>75000</v>
      </c>
      <c r="E34" s="39">
        <f>E19</f>
        <v>5200</v>
      </c>
      <c r="F34" s="2"/>
      <c r="G34" s="2"/>
      <c r="H34" s="2"/>
      <c r="I34" s="2"/>
    </row>
    <row r="35" spans="1:9" ht="18.75" x14ac:dyDescent="0.3">
      <c r="A35" s="40" t="s">
        <v>21</v>
      </c>
      <c r="B35" s="37">
        <f>-B31</f>
        <v>-40034.381139489196</v>
      </c>
      <c r="C35" s="37">
        <f t="shared" ref="C35:D35" si="7">-C31</f>
        <v>-15324.165029469548</v>
      </c>
      <c r="D35" s="37">
        <f t="shared" si="7"/>
        <v>-7981.3359528487226</v>
      </c>
      <c r="E35" s="37">
        <f t="shared" ref="E35" si="8">-E31</f>
        <v>-1660.1178781925344</v>
      </c>
      <c r="F35" s="2" t="s">
        <v>11</v>
      </c>
      <c r="G35" s="11">
        <f>SUM(B35:F35)</f>
        <v>-65000</v>
      </c>
      <c r="H35" s="2"/>
      <c r="I35" s="2"/>
    </row>
    <row r="36" spans="1:9" ht="18.75" x14ac:dyDescent="0.3">
      <c r="A36" s="40" t="s">
        <v>39</v>
      </c>
      <c r="B36" s="38">
        <f>-B15</f>
        <v>-33000</v>
      </c>
      <c r="C36" s="38">
        <f>-C15</f>
        <v>-12000</v>
      </c>
      <c r="D36" s="38">
        <f>-D15</f>
        <v>-50000</v>
      </c>
      <c r="E36" s="38">
        <f>-E15</f>
        <v>0</v>
      </c>
      <c r="F36" s="2"/>
      <c r="G36" s="2"/>
      <c r="H36" s="2"/>
      <c r="I36" s="2"/>
    </row>
    <row r="37" spans="1:9" ht="18.75" x14ac:dyDescent="0.3">
      <c r="A37" s="40" t="s">
        <v>18</v>
      </c>
      <c r="B37" s="25">
        <f>SUM(B34:B36)</f>
        <v>85365.618860510804</v>
      </c>
      <c r="C37" s="25">
        <f>SUM(C34:C36)</f>
        <v>32675.83497053045</v>
      </c>
      <c r="D37" s="25">
        <f>SUM(D34:D36)</f>
        <v>17018.66404715128</v>
      </c>
      <c r="E37" s="25">
        <f>SUM(E34:E36)</f>
        <v>3539.8821218074654</v>
      </c>
    </row>
    <row r="39" spans="1:9" ht="18.75" x14ac:dyDescent="0.3">
      <c r="B39" s="93"/>
      <c r="C39" s="93"/>
      <c r="D39" s="93"/>
      <c r="E39" s="93"/>
      <c r="F39" s="93"/>
      <c r="G39" s="94"/>
    </row>
    <row r="40" spans="1:9" ht="21" x14ac:dyDescent="0.35">
      <c r="A40" s="108" t="s">
        <v>70</v>
      </c>
      <c r="B40" s="89" t="s">
        <v>71</v>
      </c>
    </row>
    <row r="42" spans="1:9" x14ac:dyDescent="0.25">
      <c r="A42" t="s">
        <v>30</v>
      </c>
      <c r="B42" s="91">
        <v>158400</v>
      </c>
      <c r="C42" s="91">
        <v>66000</v>
      </c>
      <c r="D42" s="91">
        <v>75000</v>
      </c>
      <c r="E42" s="91">
        <v>5200</v>
      </c>
    </row>
    <row r="43" spans="1:9" x14ac:dyDescent="0.25">
      <c r="A43" t="s">
        <v>21</v>
      </c>
      <c r="B43" s="91">
        <v>-38888.358778625952</v>
      </c>
      <c r="C43" s="91">
        <v>-16746.183206106871</v>
      </c>
      <c r="D43" s="91">
        <v>-7752.8625954198478</v>
      </c>
      <c r="E43" s="91">
        <v>-1612.5954198473282</v>
      </c>
    </row>
    <row r="44" spans="1:9" x14ac:dyDescent="0.25">
      <c r="A44" t="s">
        <v>39</v>
      </c>
      <c r="B44" s="91">
        <v>-33000</v>
      </c>
      <c r="C44" s="91">
        <v>-12000</v>
      </c>
      <c r="D44" s="91">
        <v>-50000</v>
      </c>
      <c r="E44" s="91">
        <v>0</v>
      </c>
    </row>
    <row r="45" spans="1:9" x14ac:dyDescent="0.25">
      <c r="A45" t="s">
        <v>18</v>
      </c>
      <c r="B45" s="91">
        <v>86511.64122137404</v>
      </c>
      <c r="C45" s="91">
        <v>37253.816793893129</v>
      </c>
      <c r="D45" s="91">
        <v>17247.137404580149</v>
      </c>
      <c r="E45" s="91">
        <v>3587.4045801526718</v>
      </c>
    </row>
    <row r="48" spans="1:9" ht="21" x14ac:dyDescent="0.35">
      <c r="A48" s="108" t="s">
        <v>72</v>
      </c>
      <c r="B48" s="108" t="s">
        <v>73</v>
      </c>
    </row>
    <row r="50" spans="1:5" x14ac:dyDescent="0.25">
      <c r="A50" t="s">
        <v>30</v>
      </c>
      <c r="B50" s="91">
        <v>158400</v>
      </c>
      <c r="C50" s="91">
        <v>120000</v>
      </c>
      <c r="D50" s="91">
        <v>75000</v>
      </c>
      <c r="E50" s="91">
        <v>5200</v>
      </c>
    </row>
    <row r="51" spans="1:5" x14ac:dyDescent="0.25">
      <c r="A51" t="s">
        <v>21</v>
      </c>
      <c r="B51" s="91">
        <v>-30921.851289833081</v>
      </c>
      <c r="C51" s="91">
        <v>-26631.259484066766</v>
      </c>
      <c r="D51" s="91">
        <v>-6164.6433990895302</v>
      </c>
      <c r="E51" s="91">
        <v>-1282.2458270106222</v>
      </c>
    </row>
    <row r="52" spans="1:5" x14ac:dyDescent="0.25">
      <c r="A52" t="s">
        <v>39</v>
      </c>
      <c r="B52" s="91">
        <v>-33000</v>
      </c>
      <c r="C52" s="91">
        <v>-12000</v>
      </c>
      <c r="D52" s="91">
        <v>-50000</v>
      </c>
      <c r="E52" s="91">
        <v>0</v>
      </c>
    </row>
    <row r="53" spans="1:5" x14ac:dyDescent="0.25">
      <c r="A53" t="s">
        <v>18</v>
      </c>
      <c r="B53" s="91">
        <v>94478.148710166919</v>
      </c>
      <c r="C53" s="91">
        <v>81368.740515933227</v>
      </c>
      <c r="D53" s="91">
        <v>18835.356600910469</v>
      </c>
      <c r="E53" s="91">
        <v>3917.7541729893778</v>
      </c>
    </row>
  </sheetData>
  <mergeCells count="3">
    <mergeCell ref="A1:D1"/>
    <mergeCell ref="A2:D2"/>
    <mergeCell ref="A7:D7"/>
  </mergeCells>
  <pageMargins left="0.51181102362204722" right="0.51181102362204722" top="0.78740157480314965" bottom="0.78740157480314965" header="0.31496062992125984" footer="0.31496062992125984"/>
  <pageSetup paperSize="9" scale="5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zoomScale="60" zoomScaleNormal="60" workbookViewId="0">
      <selection activeCell="G65" sqref="A1:G65"/>
    </sheetView>
  </sheetViews>
  <sheetFormatPr defaultRowHeight="15" x14ac:dyDescent="0.25"/>
  <cols>
    <col min="1" max="1" width="57.5703125" customWidth="1"/>
    <col min="2" max="2" width="26.140625" customWidth="1"/>
    <col min="3" max="3" width="37.140625" customWidth="1"/>
    <col min="4" max="5" width="31.42578125" customWidth="1"/>
    <col min="6" max="6" width="30.85546875" customWidth="1"/>
    <col min="7" max="7" width="27.28515625" customWidth="1"/>
    <col min="8" max="8" width="37.42578125" customWidth="1"/>
  </cols>
  <sheetData>
    <row r="1" spans="1:9" ht="23.25" x14ac:dyDescent="0.35">
      <c r="A1" s="86" t="s">
        <v>5</v>
      </c>
      <c r="B1" s="86"/>
      <c r="C1" s="86"/>
      <c r="D1" s="86"/>
      <c r="E1" s="46"/>
      <c r="F1" s="2"/>
      <c r="G1" s="2"/>
      <c r="H1" s="2"/>
      <c r="I1" s="2"/>
    </row>
    <row r="2" spans="1:9" ht="23.25" x14ac:dyDescent="0.35">
      <c r="A2" s="87" t="s">
        <v>0</v>
      </c>
      <c r="B2" s="87"/>
      <c r="C2" s="87"/>
      <c r="D2" s="87"/>
      <c r="E2" s="47"/>
      <c r="F2" s="2"/>
      <c r="G2" s="2"/>
      <c r="H2" s="2"/>
      <c r="I2" s="2"/>
    </row>
    <row r="3" spans="1:9" ht="24" thickBot="1" x14ac:dyDescent="0.4">
      <c r="A3" s="47"/>
      <c r="B3" s="47"/>
      <c r="C3" s="47"/>
      <c r="D3" s="47"/>
      <c r="E3" s="47"/>
      <c r="F3" s="2"/>
      <c r="G3" s="2"/>
      <c r="H3" s="2"/>
      <c r="I3" s="2"/>
    </row>
    <row r="4" spans="1:9" ht="24" thickBot="1" x14ac:dyDescent="0.4">
      <c r="A4" s="47"/>
      <c r="B4" s="48" t="s">
        <v>7</v>
      </c>
      <c r="C4" s="36">
        <v>65000</v>
      </c>
      <c r="D4" s="49"/>
      <c r="E4" s="102"/>
      <c r="F4" s="2"/>
      <c r="G4" s="2"/>
      <c r="H4" s="2"/>
      <c r="I4" s="2"/>
    </row>
    <row r="5" spans="1:9" ht="23.25" x14ac:dyDescent="0.35">
      <c r="A5" s="47"/>
      <c r="B5" s="47"/>
      <c r="C5" s="47"/>
      <c r="D5" s="47"/>
      <c r="E5" s="47"/>
      <c r="F5" s="2"/>
      <c r="G5" s="2"/>
      <c r="H5" s="2"/>
      <c r="I5" s="2"/>
    </row>
    <row r="6" spans="1:9" ht="23.25" x14ac:dyDescent="0.35">
      <c r="A6" s="47"/>
      <c r="B6" s="47"/>
      <c r="C6" s="47"/>
      <c r="D6" s="47"/>
      <c r="E6" s="47"/>
      <c r="F6" s="2"/>
      <c r="G6" s="2"/>
      <c r="H6" s="2"/>
      <c r="I6" s="2"/>
    </row>
    <row r="7" spans="1:9" ht="23.25" x14ac:dyDescent="0.35">
      <c r="A7" s="88"/>
      <c r="B7" s="88"/>
      <c r="C7" s="88"/>
      <c r="D7" s="88"/>
      <c r="E7" s="103"/>
      <c r="F7" s="2"/>
      <c r="G7" s="2"/>
      <c r="H7" s="2"/>
      <c r="I7" s="2"/>
    </row>
    <row r="8" spans="1:9" ht="23.25" x14ac:dyDescent="0.35">
      <c r="A8" s="50" t="s">
        <v>1</v>
      </c>
      <c r="B8" s="51" t="s">
        <v>8</v>
      </c>
      <c r="C8" s="51" t="s">
        <v>9</v>
      </c>
      <c r="D8" s="51" t="s">
        <v>10</v>
      </c>
      <c r="E8" s="51" t="s">
        <v>64</v>
      </c>
      <c r="F8" s="2"/>
      <c r="G8" s="2" t="s">
        <v>12</v>
      </c>
      <c r="H8" s="2"/>
      <c r="I8" s="2"/>
    </row>
    <row r="9" spans="1:9" ht="42.75" customHeight="1" x14ac:dyDescent="0.35">
      <c r="A9" s="52" t="s">
        <v>2</v>
      </c>
      <c r="B9" s="53">
        <v>3</v>
      </c>
      <c r="C9" s="53">
        <v>3.5</v>
      </c>
      <c r="D9" s="53">
        <v>5</v>
      </c>
      <c r="E9" s="53">
        <v>26</v>
      </c>
      <c r="F9" s="2"/>
      <c r="G9" s="2" t="s">
        <v>12</v>
      </c>
      <c r="H9" s="2"/>
      <c r="I9" s="2"/>
    </row>
    <row r="10" spans="1:9" ht="42.75" customHeight="1" x14ac:dyDescent="0.35">
      <c r="A10" s="52" t="s">
        <v>6</v>
      </c>
      <c r="B10" s="54">
        <v>6600</v>
      </c>
      <c r="C10" s="54">
        <v>6000</v>
      </c>
      <c r="D10" s="54">
        <v>5000</v>
      </c>
      <c r="E10" s="54">
        <v>200</v>
      </c>
      <c r="F10" s="2"/>
      <c r="G10" s="2" t="s">
        <v>12</v>
      </c>
      <c r="H10" s="2"/>
      <c r="I10" s="2"/>
    </row>
    <row r="11" spans="1:9" ht="42.75" customHeight="1" x14ac:dyDescent="0.35">
      <c r="A11" s="55" t="s">
        <v>11</v>
      </c>
      <c r="B11" s="56">
        <f>B9*B10</f>
        <v>19800</v>
      </c>
      <c r="C11" s="56">
        <f t="shared" ref="C11:E11" si="0">C9*C10</f>
        <v>21000</v>
      </c>
      <c r="D11" s="56">
        <f t="shared" si="0"/>
        <v>25000</v>
      </c>
      <c r="E11" s="56">
        <f t="shared" si="0"/>
        <v>5200</v>
      </c>
      <c r="F11" s="30">
        <f>SUM(B11:D11)</f>
        <v>65800</v>
      </c>
      <c r="G11" s="2" t="s">
        <v>12</v>
      </c>
      <c r="H11" s="2"/>
      <c r="I11" s="2"/>
    </row>
    <row r="12" spans="1:9" ht="42.75" customHeight="1" x14ac:dyDescent="0.35">
      <c r="A12" s="50"/>
      <c r="B12" s="57"/>
      <c r="C12" s="57"/>
      <c r="D12" s="57"/>
      <c r="E12" s="64"/>
      <c r="F12" s="2"/>
      <c r="G12" s="2"/>
      <c r="H12" s="2"/>
      <c r="I12" s="2"/>
    </row>
    <row r="13" spans="1:9" ht="36.75" customHeight="1" x14ac:dyDescent="0.35">
      <c r="A13" s="58" t="s">
        <v>3</v>
      </c>
      <c r="B13" s="59">
        <v>5</v>
      </c>
      <c r="C13" s="59">
        <v>2</v>
      </c>
      <c r="D13" s="59">
        <v>10</v>
      </c>
      <c r="E13" s="59">
        <v>0</v>
      </c>
      <c r="F13" s="2" t="s">
        <v>46</v>
      </c>
      <c r="G13" s="2" t="s">
        <v>45</v>
      </c>
      <c r="H13" s="2"/>
      <c r="I13" s="2"/>
    </row>
    <row r="14" spans="1:9" ht="36.75" customHeight="1" x14ac:dyDescent="0.35">
      <c r="A14" s="58" t="s">
        <v>6</v>
      </c>
      <c r="B14" s="59">
        <v>6600</v>
      </c>
      <c r="C14" s="59">
        <v>6000</v>
      </c>
      <c r="D14" s="59">
        <v>5000</v>
      </c>
      <c r="E14" s="59">
        <v>0</v>
      </c>
      <c r="F14" s="2" t="s">
        <v>46</v>
      </c>
      <c r="G14" s="2" t="s">
        <v>45</v>
      </c>
      <c r="H14" s="2"/>
      <c r="I14" s="2"/>
    </row>
    <row r="15" spans="1:9" ht="36.75" customHeight="1" x14ac:dyDescent="0.35">
      <c r="A15" s="58" t="s">
        <v>11</v>
      </c>
      <c r="B15" s="59">
        <f>B13*B14</f>
        <v>33000</v>
      </c>
      <c r="C15" s="59">
        <v>12000</v>
      </c>
      <c r="D15" s="59">
        <f t="shared" ref="D15:E15" si="1">D13*D14</f>
        <v>50000</v>
      </c>
      <c r="E15" s="59">
        <f t="shared" si="1"/>
        <v>0</v>
      </c>
      <c r="F15" s="2" t="s">
        <v>46</v>
      </c>
      <c r="G15" s="2" t="s">
        <v>45</v>
      </c>
      <c r="H15" s="2"/>
      <c r="I15" s="2"/>
    </row>
    <row r="16" spans="1:9" ht="36.75" customHeight="1" x14ac:dyDescent="0.35">
      <c r="A16" s="50"/>
      <c r="B16" s="60"/>
      <c r="C16" s="60"/>
      <c r="D16" s="60"/>
      <c r="E16" s="60"/>
      <c r="F16" s="2"/>
      <c r="G16" s="2" t="s">
        <v>45</v>
      </c>
      <c r="H16" s="2"/>
      <c r="I16" s="2"/>
    </row>
    <row r="17" spans="1:9" ht="37.5" customHeight="1" x14ac:dyDescent="0.35">
      <c r="A17" s="61" t="s">
        <v>4</v>
      </c>
      <c r="B17" s="62">
        <v>24</v>
      </c>
      <c r="C17" s="62">
        <v>10</v>
      </c>
      <c r="D17" s="62">
        <v>15</v>
      </c>
      <c r="E17" s="62">
        <v>26</v>
      </c>
      <c r="F17" s="2" t="s">
        <v>43</v>
      </c>
      <c r="G17" s="2" t="s">
        <v>45</v>
      </c>
      <c r="H17" s="2"/>
      <c r="I17" s="2"/>
    </row>
    <row r="18" spans="1:9" ht="37.5" customHeight="1" x14ac:dyDescent="0.35">
      <c r="A18" s="61" t="s">
        <v>6</v>
      </c>
      <c r="B18" s="63">
        <v>6600</v>
      </c>
      <c r="C18" s="63">
        <v>6000</v>
      </c>
      <c r="D18" s="63">
        <v>5000</v>
      </c>
      <c r="E18" s="63">
        <v>200</v>
      </c>
      <c r="F18" s="2" t="s">
        <v>43</v>
      </c>
      <c r="G18" s="2" t="s">
        <v>45</v>
      </c>
      <c r="H18" s="2"/>
      <c r="I18" s="2"/>
    </row>
    <row r="19" spans="1:9" ht="37.5" customHeight="1" x14ac:dyDescent="0.35">
      <c r="A19" s="61" t="s">
        <v>11</v>
      </c>
      <c r="B19" s="62">
        <f>B18*B17</f>
        <v>158400</v>
      </c>
      <c r="C19" s="62">
        <f t="shared" ref="C19:E19" si="2">C18*C17</f>
        <v>60000</v>
      </c>
      <c r="D19" s="62">
        <f t="shared" si="2"/>
        <v>75000</v>
      </c>
      <c r="E19" s="62">
        <f t="shared" si="2"/>
        <v>5200</v>
      </c>
      <c r="F19" s="2" t="s">
        <v>43</v>
      </c>
      <c r="G19" s="30">
        <f>SUM(B19:E19)</f>
        <v>298600</v>
      </c>
      <c r="H19" s="2"/>
      <c r="I19" s="2"/>
    </row>
    <row r="20" spans="1:9" ht="25.5" customHeight="1" x14ac:dyDescent="0.35">
      <c r="A20" s="50"/>
      <c r="B20" s="57"/>
      <c r="C20" s="57"/>
      <c r="D20" s="57"/>
      <c r="E20" s="64"/>
      <c r="F20" s="2"/>
      <c r="G20" s="2"/>
      <c r="H20" s="2"/>
      <c r="I20" s="2"/>
    </row>
    <row r="21" spans="1:9" ht="18.75" customHeight="1" x14ac:dyDescent="0.35">
      <c r="A21" s="69" t="s">
        <v>47</v>
      </c>
      <c r="B21" s="69"/>
      <c r="C21" s="64"/>
      <c r="D21" s="64"/>
      <c r="E21" s="64"/>
      <c r="F21" s="2"/>
      <c r="G21" s="2"/>
      <c r="H21" s="2"/>
      <c r="I21" s="2"/>
    </row>
    <row r="22" spans="1:9" ht="27.75" customHeight="1" x14ac:dyDescent="0.35">
      <c r="A22" s="65" t="s">
        <v>22</v>
      </c>
      <c r="B22" s="60">
        <f>G19</f>
        <v>298600</v>
      </c>
      <c r="C22" s="64" t="s">
        <v>48</v>
      </c>
      <c r="D22" s="64"/>
      <c r="E22" s="64"/>
      <c r="F22" s="2"/>
      <c r="G22" s="2"/>
      <c r="H22" s="2"/>
      <c r="I22" s="2"/>
    </row>
    <row r="23" spans="1:9" ht="24.75" customHeight="1" x14ac:dyDescent="0.35">
      <c r="A23" s="65" t="s">
        <v>23</v>
      </c>
      <c r="B23" s="60">
        <f>-C4</f>
        <v>-65000</v>
      </c>
      <c r="C23" s="64" t="s">
        <v>49</v>
      </c>
      <c r="D23" s="64"/>
      <c r="E23" s="64"/>
      <c r="F23" s="2"/>
      <c r="G23" s="2"/>
      <c r="H23" s="2"/>
      <c r="I23" s="2"/>
    </row>
    <row r="24" spans="1:9" ht="20.25" customHeight="1" x14ac:dyDescent="0.35">
      <c r="A24" s="65" t="s">
        <v>24</v>
      </c>
      <c r="B24" s="60">
        <f>-B15</f>
        <v>-33000</v>
      </c>
      <c r="C24" s="64" t="s">
        <v>50</v>
      </c>
      <c r="D24" s="64"/>
      <c r="E24" s="64"/>
      <c r="F24" s="2"/>
      <c r="G24" s="2"/>
      <c r="H24" s="2"/>
      <c r="I24" s="2"/>
    </row>
    <row r="25" spans="1:9" ht="24" customHeight="1" x14ac:dyDescent="0.35">
      <c r="A25" s="65" t="s">
        <v>25</v>
      </c>
      <c r="B25" s="60">
        <f>-C15</f>
        <v>-12000</v>
      </c>
      <c r="C25" s="64" t="s">
        <v>50</v>
      </c>
      <c r="D25" s="64"/>
      <c r="E25" s="64"/>
      <c r="F25" s="2"/>
      <c r="G25" s="2"/>
      <c r="H25" s="2"/>
      <c r="I25" s="2"/>
    </row>
    <row r="26" spans="1:9" ht="24" customHeight="1" x14ac:dyDescent="0.35">
      <c r="A26" s="65" t="s">
        <v>65</v>
      </c>
      <c r="B26" s="60">
        <f>-E15</f>
        <v>0</v>
      </c>
      <c r="C26" s="64" t="s">
        <v>50</v>
      </c>
      <c r="D26" s="64"/>
      <c r="E26" s="64"/>
      <c r="F26" s="2"/>
      <c r="G26" s="2"/>
      <c r="H26" s="2"/>
      <c r="I26" s="2"/>
    </row>
    <row r="27" spans="1:9" ht="22.5" customHeight="1" thickBot="1" x14ac:dyDescent="0.4">
      <c r="A27" s="65" t="s">
        <v>26</v>
      </c>
      <c r="B27" s="71">
        <f>-D15</f>
        <v>-50000</v>
      </c>
      <c r="C27" s="64" t="s">
        <v>50</v>
      </c>
      <c r="D27" s="64"/>
      <c r="E27" s="64"/>
      <c r="F27" s="2"/>
      <c r="G27" s="2"/>
      <c r="H27" s="2"/>
      <c r="I27" s="2"/>
    </row>
    <row r="28" spans="1:9" ht="22.5" customHeight="1" thickBot="1" x14ac:dyDescent="0.4">
      <c r="A28" s="65"/>
      <c r="B28" s="72">
        <f>SUM(B22:B27)</f>
        <v>138600</v>
      </c>
      <c r="C28" s="64"/>
      <c r="D28" s="64"/>
      <c r="E28" s="64"/>
      <c r="F28" s="2"/>
      <c r="G28" s="2"/>
      <c r="H28" s="2"/>
      <c r="I28" s="2"/>
    </row>
    <row r="29" spans="1:9" ht="22.5" customHeight="1" x14ac:dyDescent="0.35">
      <c r="A29" s="65"/>
      <c r="B29" s="66"/>
      <c r="C29" s="64"/>
      <c r="D29" s="64"/>
      <c r="E29" s="64"/>
      <c r="F29" s="2"/>
      <c r="G29" s="2"/>
      <c r="H29" s="2"/>
      <c r="I29" s="2"/>
    </row>
    <row r="30" spans="1:9" ht="22.5" customHeight="1" thickBot="1" x14ac:dyDescent="0.4">
      <c r="A30" s="65" t="s">
        <v>27</v>
      </c>
      <c r="B30" s="70">
        <f>B28</f>
        <v>138600</v>
      </c>
      <c r="C30" s="64" t="s">
        <v>51</v>
      </c>
      <c r="D30" s="64"/>
      <c r="E30" s="64"/>
      <c r="F30" s="2"/>
      <c r="G30" s="2"/>
      <c r="H30" s="2"/>
      <c r="I30" s="2"/>
    </row>
    <row r="31" spans="1:9" ht="22.5" customHeight="1" thickTop="1" thickBot="1" x14ac:dyDescent="0.4">
      <c r="A31" s="65"/>
      <c r="B31" s="66">
        <f>B22</f>
        <v>298600</v>
      </c>
      <c r="C31" s="64" t="s">
        <v>52</v>
      </c>
      <c r="D31" s="64"/>
      <c r="E31" s="64"/>
      <c r="F31" s="2"/>
      <c r="G31" s="2"/>
      <c r="H31" s="2"/>
      <c r="I31" s="2"/>
    </row>
    <row r="32" spans="1:9" ht="22.5" customHeight="1" thickBot="1" x14ac:dyDescent="0.4">
      <c r="A32" s="104" t="s">
        <v>67</v>
      </c>
      <c r="B32" s="105">
        <f>B30/B31</f>
        <v>0.46416610850636303</v>
      </c>
      <c r="C32" s="106" t="s">
        <v>28</v>
      </c>
      <c r="D32" s="106" t="s">
        <v>53</v>
      </c>
      <c r="E32" s="107" t="s">
        <v>66</v>
      </c>
      <c r="F32" s="2"/>
      <c r="G32" s="2"/>
      <c r="H32" s="2"/>
      <c r="I32" s="2"/>
    </row>
    <row r="33" spans="1:9" ht="22.5" customHeight="1" x14ac:dyDescent="0.35">
      <c r="A33" s="65"/>
      <c r="B33" s="64"/>
      <c r="C33" s="64"/>
      <c r="D33" s="64"/>
      <c r="E33" s="64"/>
      <c r="F33" s="2"/>
      <c r="G33" s="2"/>
      <c r="H33" s="2"/>
      <c r="I33" s="2"/>
    </row>
    <row r="34" spans="1:9" ht="22.5" customHeight="1" x14ac:dyDescent="0.35">
      <c r="A34" s="60" t="s">
        <v>33</v>
      </c>
      <c r="B34" s="67">
        <f>alocacao</f>
        <v>0.46416610850636303</v>
      </c>
      <c r="C34" s="67">
        <f>alocacao</f>
        <v>0.46416610850636303</v>
      </c>
      <c r="D34" s="67">
        <f>alocacao</f>
        <v>0.46416610850636303</v>
      </c>
      <c r="E34" s="67">
        <f>alocacao</f>
        <v>0.46416610850636303</v>
      </c>
      <c r="F34" s="2"/>
      <c r="G34" s="2"/>
      <c r="H34" s="2"/>
      <c r="I34" s="2"/>
    </row>
    <row r="35" spans="1:9" ht="22.5" customHeight="1" x14ac:dyDescent="0.35">
      <c r="A35" s="66"/>
      <c r="B35" s="66"/>
      <c r="C35" s="66"/>
      <c r="D35" s="66"/>
      <c r="E35" s="66"/>
      <c r="F35" s="2"/>
      <c r="G35" s="2"/>
      <c r="H35" s="2"/>
      <c r="I35" s="2"/>
    </row>
    <row r="36" spans="1:9" ht="22.5" customHeight="1" x14ac:dyDescent="0.35">
      <c r="A36" s="65" t="s">
        <v>54</v>
      </c>
      <c r="B36" s="62">
        <f>B19</f>
        <v>158400</v>
      </c>
      <c r="C36" s="62">
        <f>C19</f>
        <v>60000</v>
      </c>
      <c r="D36" s="62">
        <f>D19</f>
        <v>75000</v>
      </c>
      <c r="E36" s="62">
        <f>E19</f>
        <v>5200</v>
      </c>
      <c r="F36" s="2"/>
      <c r="G36" s="2"/>
      <c r="H36" s="2"/>
      <c r="I36" s="2"/>
    </row>
    <row r="37" spans="1:9" ht="22.5" customHeight="1" x14ac:dyDescent="0.35">
      <c r="A37" s="65"/>
      <c r="B37" s="62"/>
      <c r="C37" s="62"/>
      <c r="D37" s="62"/>
      <c r="E37" s="62"/>
      <c r="F37" s="2"/>
      <c r="G37" s="2"/>
      <c r="H37" s="2"/>
      <c r="I37" s="2"/>
    </row>
    <row r="38" spans="1:9" ht="22.5" customHeight="1" x14ac:dyDescent="0.35">
      <c r="A38" s="60" t="s">
        <v>68</v>
      </c>
      <c r="B38" s="112">
        <f>B34</f>
        <v>0.46416610850636303</v>
      </c>
      <c r="C38" s="112">
        <f t="shared" ref="C38:E38" si="3">C34</f>
        <v>0.46416610850636303</v>
      </c>
      <c r="D38" s="112">
        <f t="shared" si="3"/>
        <v>0.46416610850636303</v>
      </c>
      <c r="E38" s="112">
        <f t="shared" si="3"/>
        <v>0.46416610850636303</v>
      </c>
      <c r="F38" s="2" t="s">
        <v>38</v>
      </c>
      <c r="G38" s="2"/>
      <c r="H38" s="2"/>
      <c r="I38" s="2"/>
    </row>
    <row r="39" spans="1:9" ht="41.25" customHeight="1" x14ac:dyDescent="0.4">
      <c r="A39" s="65" t="s">
        <v>69</v>
      </c>
      <c r="B39" s="82">
        <f>B36*alocacao</f>
        <v>73523.9115874079</v>
      </c>
      <c r="C39" s="82">
        <f>C36*alocacao</f>
        <v>27849.966510381782</v>
      </c>
      <c r="D39" s="82">
        <f>D36*alocacao</f>
        <v>34812.458137977228</v>
      </c>
      <c r="E39" s="82">
        <f>E36*alocacao</f>
        <v>2413.6637642330879</v>
      </c>
      <c r="F39" s="11">
        <f>SUM(B39:D39)</f>
        <v>136186.33623576691</v>
      </c>
      <c r="G39" s="31"/>
      <c r="H39" s="2"/>
      <c r="I39" s="2"/>
    </row>
    <row r="40" spans="1:9" ht="41.25" customHeight="1" x14ac:dyDescent="0.4">
      <c r="A40" s="65" t="s">
        <v>61</v>
      </c>
      <c r="B40" s="60">
        <f>(B36-B39)</f>
        <v>84876.0884125921</v>
      </c>
      <c r="C40" s="60">
        <f t="shared" ref="C40:E40" si="4">(C36-C39)</f>
        <v>32150.033489618218</v>
      </c>
      <c r="D40" s="60">
        <f t="shared" si="4"/>
        <v>40187.541862022772</v>
      </c>
      <c r="E40" s="60">
        <f t="shared" si="4"/>
        <v>2786.3362357669121</v>
      </c>
      <c r="F40" s="11">
        <f>SUM(B40:E40)</f>
        <v>160000</v>
      </c>
      <c r="G40" s="31"/>
      <c r="H40" s="2"/>
      <c r="I40" s="2"/>
    </row>
    <row r="41" spans="1:9" ht="35.25" customHeight="1" x14ac:dyDescent="0.35">
      <c r="A41" s="80" t="s">
        <v>29</v>
      </c>
      <c r="B41" s="59">
        <f>-B15</f>
        <v>-33000</v>
      </c>
      <c r="C41" s="59">
        <f t="shared" ref="C41:E41" si="5">-C15</f>
        <v>-12000</v>
      </c>
      <c r="D41" s="59">
        <f t="shared" si="5"/>
        <v>-50000</v>
      </c>
      <c r="E41" s="59">
        <f t="shared" si="5"/>
        <v>0</v>
      </c>
      <c r="F41" s="11">
        <f>SUM(B41:E41)</f>
        <v>-95000</v>
      </c>
      <c r="G41" s="2"/>
      <c r="H41" s="2"/>
      <c r="I41" s="2"/>
    </row>
    <row r="42" spans="1:9" ht="37.5" customHeight="1" x14ac:dyDescent="0.4">
      <c r="A42" s="80" t="s">
        <v>55</v>
      </c>
      <c r="B42" s="73">
        <f>B40+B41</f>
        <v>51876.0884125921</v>
      </c>
      <c r="C42" s="73">
        <f t="shared" ref="C42:E42" si="6">C40+C41</f>
        <v>20150.033489618218</v>
      </c>
      <c r="D42" s="73">
        <f t="shared" si="6"/>
        <v>-9812.458137977228</v>
      </c>
      <c r="E42" s="73">
        <f t="shared" si="6"/>
        <v>2786.3362357669121</v>
      </c>
      <c r="F42" s="31">
        <f>SUM(B42:E42)</f>
        <v>65000</v>
      </c>
      <c r="G42" s="11"/>
      <c r="H42" s="2"/>
      <c r="I42" s="2"/>
    </row>
    <row r="43" spans="1:9" ht="26.25" x14ac:dyDescent="0.4">
      <c r="D43" t="s">
        <v>63</v>
      </c>
      <c r="F43" s="81" t="s">
        <v>62</v>
      </c>
    </row>
    <row r="44" spans="1:9" ht="23.25" x14ac:dyDescent="0.35">
      <c r="A44" s="68"/>
      <c r="B44" s="111">
        <f>B42/$F$42</f>
        <v>0.79809366788603231</v>
      </c>
      <c r="C44" s="111">
        <f t="shared" ref="C44:E44" si="7">C42/$F$42</f>
        <v>0.31000051522489563</v>
      </c>
      <c r="D44" s="111">
        <f t="shared" si="7"/>
        <v>-0.15096089443041888</v>
      </c>
      <c r="E44" s="111">
        <f t="shared" si="7"/>
        <v>4.2866711319490956E-2</v>
      </c>
    </row>
    <row r="45" spans="1:9" ht="23.25" x14ac:dyDescent="0.35">
      <c r="A45" s="68"/>
      <c r="B45" s="68"/>
      <c r="C45" s="68"/>
      <c r="D45" s="68"/>
      <c r="E45" s="68"/>
    </row>
    <row r="46" spans="1:9" ht="23.25" x14ac:dyDescent="0.35">
      <c r="A46" s="68"/>
      <c r="B46" s="68"/>
      <c r="C46" s="68"/>
      <c r="D46" s="68"/>
      <c r="E46" s="68"/>
    </row>
    <row r="47" spans="1:9" ht="23.25" x14ac:dyDescent="0.35">
      <c r="A47" s="68"/>
      <c r="B47" s="68"/>
      <c r="C47" s="68"/>
      <c r="D47" s="68"/>
      <c r="E47" s="68"/>
    </row>
    <row r="48" spans="1:9" ht="23.25" x14ac:dyDescent="0.35">
      <c r="A48" s="68" t="s">
        <v>59</v>
      </c>
      <c r="B48" s="74">
        <f>B36</f>
        <v>158400</v>
      </c>
      <c r="C48" s="74">
        <f t="shared" ref="C48:E48" si="8">C36</f>
        <v>60000</v>
      </c>
      <c r="D48" s="74">
        <f t="shared" si="8"/>
        <v>75000</v>
      </c>
      <c r="E48" s="74">
        <f t="shared" si="8"/>
        <v>5200</v>
      </c>
    </row>
    <row r="49" spans="1:7" ht="26.25" x14ac:dyDescent="0.4">
      <c r="A49" s="68" t="s">
        <v>56</v>
      </c>
      <c r="B49" s="75">
        <f>-B42</f>
        <v>-51876.0884125921</v>
      </c>
      <c r="C49" s="75">
        <f t="shared" ref="C49:E49" si="9">-C42</f>
        <v>-20150.033489618218</v>
      </c>
      <c r="D49" s="75">
        <f t="shared" si="9"/>
        <v>9812.458137977228</v>
      </c>
      <c r="E49" s="75">
        <f t="shared" si="9"/>
        <v>-2786.3362357669121</v>
      </c>
      <c r="F49" s="31">
        <f>SUM(B49:E49)</f>
        <v>-65000</v>
      </c>
      <c r="G49" s="91">
        <f>SUM(B49:D49)</f>
        <v>-62213.66376423309</v>
      </c>
    </row>
    <row r="50" spans="1:7" ht="23.25" x14ac:dyDescent="0.35">
      <c r="A50" s="68" t="s">
        <v>57</v>
      </c>
      <c r="B50" s="76">
        <f>-B15</f>
        <v>-33000</v>
      </c>
      <c r="C50" s="76">
        <f t="shared" ref="C50:E50" si="10">-C15</f>
        <v>-12000</v>
      </c>
      <c r="D50" s="76">
        <f t="shared" si="10"/>
        <v>-50000</v>
      </c>
      <c r="E50" s="76">
        <f t="shared" si="10"/>
        <v>0</v>
      </c>
    </row>
    <row r="51" spans="1:7" ht="23.25" x14ac:dyDescent="0.35">
      <c r="A51" s="77" t="s">
        <v>58</v>
      </c>
      <c r="B51" s="78">
        <f>SUM(B48:B50)</f>
        <v>73523.9115874079</v>
      </c>
      <c r="C51" s="78">
        <f t="shared" ref="C51:E51" si="11">SUM(C48:C50)</f>
        <v>27849.966510381782</v>
      </c>
      <c r="D51" s="78">
        <f t="shared" si="11"/>
        <v>34812.458137977228</v>
      </c>
      <c r="E51" s="78">
        <f t="shared" si="11"/>
        <v>2413.6637642330879</v>
      </c>
    </row>
    <row r="55" spans="1:7" ht="26.25" x14ac:dyDescent="0.4">
      <c r="A55" s="108" t="s">
        <v>70</v>
      </c>
      <c r="B55" s="89" t="s">
        <v>71</v>
      </c>
      <c r="C55" s="90"/>
      <c r="D55" s="90"/>
      <c r="E55" s="90"/>
      <c r="F55" s="92"/>
    </row>
    <row r="56" spans="1:7" ht="26.25" x14ac:dyDescent="0.4">
      <c r="A56" s="68" t="s">
        <v>59</v>
      </c>
      <c r="B56" s="109">
        <v>158400</v>
      </c>
      <c r="C56" s="109">
        <v>66000</v>
      </c>
      <c r="D56" s="109">
        <v>75000</v>
      </c>
      <c r="E56" s="109">
        <v>5200</v>
      </c>
      <c r="F56" s="92"/>
    </row>
    <row r="57" spans="1:7" ht="26.25" x14ac:dyDescent="0.4">
      <c r="A57" s="68" t="s">
        <v>56</v>
      </c>
      <c r="B57" s="109">
        <v>-50204.202232435986</v>
      </c>
      <c r="C57" s="109">
        <v>-22668.417596848325</v>
      </c>
      <c r="D57" s="109">
        <v>10604.07091267236</v>
      </c>
      <c r="E57" s="109">
        <v>-2731.4510833880499</v>
      </c>
      <c r="F57" s="92"/>
    </row>
    <row r="58" spans="1:7" ht="26.25" x14ac:dyDescent="0.4">
      <c r="A58" s="68" t="s">
        <v>57</v>
      </c>
      <c r="B58" s="109">
        <v>-33000</v>
      </c>
      <c r="C58" s="109">
        <v>-12000</v>
      </c>
      <c r="D58" s="109">
        <v>-50000</v>
      </c>
      <c r="E58" s="109">
        <v>0</v>
      </c>
      <c r="F58" s="92"/>
    </row>
    <row r="59" spans="1:7" ht="26.25" x14ac:dyDescent="0.4">
      <c r="A59" s="77" t="s">
        <v>58</v>
      </c>
      <c r="B59" s="109">
        <v>75195.797767564014</v>
      </c>
      <c r="C59" s="109">
        <v>31331.582403151675</v>
      </c>
      <c r="D59" s="109">
        <v>35604.070912672352</v>
      </c>
      <c r="E59" s="109">
        <v>2468.5489166119501</v>
      </c>
      <c r="F59" s="92"/>
    </row>
    <row r="60" spans="1:7" ht="26.25" x14ac:dyDescent="0.4">
      <c r="B60" s="90"/>
      <c r="C60" s="90"/>
      <c r="D60" s="90"/>
      <c r="E60" s="90"/>
      <c r="F60" s="92"/>
    </row>
    <row r="61" spans="1:7" ht="21" x14ac:dyDescent="0.35">
      <c r="A61" s="108" t="s">
        <v>72</v>
      </c>
      <c r="B61" s="108" t="s">
        <v>73</v>
      </c>
    </row>
    <row r="62" spans="1:7" ht="23.25" x14ac:dyDescent="0.35">
      <c r="A62" s="68" t="s">
        <v>59</v>
      </c>
      <c r="B62" s="74">
        <v>158400</v>
      </c>
      <c r="C62" s="74">
        <v>120000</v>
      </c>
      <c r="D62" s="74">
        <v>75000</v>
      </c>
      <c r="E62" s="74">
        <v>5200</v>
      </c>
    </row>
    <row r="63" spans="1:7" ht="23.25" x14ac:dyDescent="0.35">
      <c r="A63" s="68" t="s">
        <v>56</v>
      </c>
      <c r="B63" s="75">
        <v>-37674.846625766862</v>
      </c>
      <c r="C63" s="75">
        <v>-41541.550474065807</v>
      </c>
      <c r="D63" s="75">
        <v>16536.530953708869</v>
      </c>
      <c r="E63" s="75">
        <v>-2320.1338538761852</v>
      </c>
    </row>
    <row r="64" spans="1:7" ht="23.25" x14ac:dyDescent="0.35">
      <c r="A64" s="68" t="s">
        <v>57</v>
      </c>
      <c r="B64" s="76">
        <v>-33000</v>
      </c>
      <c r="C64" s="76">
        <v>-12000</v>
      </c>
      <c r="D64" s="76">
        <v>-50000</v>
      </c>
      <c r="E64" s="76">
        <v>0</v>
      </c>
    </row>
    <row r="65" spans="1:5" ht="23.25" x14ac:dyDescent="0.35">
      <c r="A65" s="77" t="s">
        <v>58</v>
      </c>
      <c r="B65" s="78">
        <v>87725.153374233138</v>
      </c>
      <c r="C65" s="78">
        <v>66458.449525934193</v>
      </c>
      <c r="D65" s="78">
        <v>41536.530953708861</v>
      </c>
      <c r="E65" s="78">
        <v>2879.8661461238148</v>
      </c>
    </row>
  </sheetData>
  <mergeCells count="3">
    <mergeCell ref="A1:D1"/>
    <mergeCell ref="A2:D2"/>
    <mergeCell ref="A7:D7"/>
  </mergeCells>
  <pageMargins left="0.70866141732283472" right="0.70866141732283472" top="0.74803149606299213" bottom="0.74803149606299213" header="0.31496062992125984" footer="0.31496062992125984"/>
  <pageSetup scale="4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7</vt:i4>
      </vt:variant>
    </vt:vector>
  </HeadingPairs>
  <TitlesOfParts>
    <vt:vector size="9" baseType="lpstr">
      <vt:lpstr>NRV</vt:lpstr>
      <vt:lpstr>GROSS</vt:lpstr>
      <vt:lpstr>alocacao</vt:lpstr>
      <vt:lpstr>alocacaoCera</vt:lpstr>
      <vt:lpstr>alocacaoFavo</vt:lpstr>
      <vt:lpstr>alocacaoMel</vt:lpstr>
      <vt:lpstr>GROSS!Area_de_impressao</vt:lpstr>
      <vt:lpstr>NRV!Area_de_impressao</vt:lpstr>
      <vt:lpstr>TotalNRV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Stephenson</dc:creator>
  <cp:lastModifiedBy>User</cp:lastModifiedBy>
  <cp:lastPrinted>2017-05-21T21:57:32Z</cp:lastPrinted>
  <dcterms:created xsi:type="dcterms:W3CDTF">2013-04-15T19:13:44Z</dcterms:created>
  <dcterms:modified xsi:type="dcterms:W3CDTF">2017-05-21T21:58:14Z</dcterms:modified>
</cp:coreProperties>
</file>