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9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.user-PC\Dropbox\acadêmicos\0 - GRADUAÇÃO\0 - RONI - 1o semestre 2017\ANÁLISE DE CUSTOS\"/>
    </mc:Choice>
  </mc:AlternateContent>
  <bookViews>
    <workbookView xWindow="0" yWindow="0" windowWidth="24000" windowHeight="10800"/>
  </bookViews>
  <sheets>
    <sheet name="Planilh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6" i="1" l="1"/>
  <c r="O8" i="1" s="1"/>
  <c r="P8" i="1" s="1"/>
  <c r="K5" i="1" s="1"/>
  <c r="J6" i="1"/>
  <c r="I5" i="1"/>
  <c r="P7" i="1" l="1"/>
  <c r="K6" i="1" s="1"/>
  <c r="L6" i="1" s="1"/>
  <c r="M6" i="1" s="1"/>
  <c r="K25" i="1"/>
  <c r="L25" i="1" s="1"/>
  <c r="M25" i="1" s="1"/>
  <c r="J26" i="1"/>
  <c r="K26" i="1" s="1"/>
  <c r="L26" i="1" s="1"/>
  <c r="M26" i="1" s="1"/>
  <c r="G21" i="1"/>
  <c r="L5" i="1"/>
  <c r="M5" i="1" s="1"/>
  <c r="M16" i="1"/>
  <c r="L14" i="1"/>
  <c r="L13" i="1"/>
  <c r="L9" i="1"/>
  <c r="M9" i="1" s="1"/>
  <c r="L8" i="1"/>
  <c r="M8" i="1" s="1"/>
  <c r="L7" i="1"/>
  <c r="M7" i="1" s="1"/>
  <c r="G16" i="1"/>
  <c r="F14" i="1"/>
  <c r="F13" i="1"/>
  <c r="F8" i="1"/>
  <c r="G8" i="1" s="1"/>
  <c r="F7" i="1"/>
  <c r="G7" i="1" s="1"/>
  <c r="F6" i="1"/>
  <c r="G6" i="1" s="1"/>
  <c r="F5" i="1"/>
  <c r="G5" i="1" s="1"/>
  <c r="J27" i="1" l="1"/>
  <c r="G14" i="1"/>
  <c r="F9" i="1"/>
  <c r="G9" i="1" s="1"/>
  <c r="M14" i="1"/>
  <c r="L10" i="1"/>
  <c r="M10" i="1" s="1"/>
  <c r="M18" i="1" l="1"/>
  <c r="G18" i="1"/>
  <c r="G27" i="1" s="1"/>
  <c r="G32" i="1" s="1"/>
  <c r="J28" i="1"/>
  <c r="K27" i="1"/>
  <c r="L27" i="1" s="1"/>
  <c r="M27" i="1" s="1"/>
  <c r="G31" i="1" l="1"/>
  <c r="G33" i="1" s="1"/>
  <c r="G34" i="1" s="1"/>
  <c r="G23" i="1"/>
  <c r="G26" i="1" s="1"/>
  <c r="G28" i="1" s="1"/>
  <c r="G29" i="1" s="1"/>
  <c r="J29" i="1"/>
  <c r="K28" i="1"/>
  <c r="L28" i="1" s="1"/>
  <c r="M28" i="1" s="1"/>
  <c r="J30" i="1" l="1"/>
  <c r="K29" i="1"/>
  <c r="L29" i="1" s="1"/>
  <c r="M29" i="1" s="1"/>
  <c r="J31" i="1" l="1"/>
  <c r="K31" i="1" s="1"/>
  <c r="L31" i="1" s="1"/>
  <c r="M31" i="1" s="1"/>
  <c r="K30" i="1"/>
  <c r="L30" i="1" s="1"/>
  <c r="M30" i="1" s="1"/>
</calcChain>
</file>

<file path=xl/sharedStrings.xml><?xml version="1.0" encoding="utf-8"?>
<sst xmlns="http://schemas.openxmlformats.org/spreadsheetml/2006/main" count="47" uniqueCount="29">
  <si>
    <t>AG5</t>
  </si>
  <si>
    <t>CW7</t>
  </si>
  <si>
    <t>DF6</t>
  </si>
  <si>
    <t>total</t>
  </si>
  <si>
    <t>KL2</t>
  </si>
  <si>
    <t>$/libra</t>
  </si>
  <si>
    <t>libras</t>
  </si>
  <si>
    <t>$ total</t>
  </si>
  <si>
    <t>1 LOTE</t>
  </si>
  <si>
    <t>*</t>
  </si>
  <si>
    <t>Mão de obra</t>
  </si>
  <si>
    <t>horas</t>
  </si>
  <si>
    <t>$/hora</t>
  </si>
  <si>
    <t>Custos gerais variáveis</t>
  </si>
  <si>
    <t>CUSTO TOTAL</t>
  </si>
  <si>
    <t>BH3</t>
  </si>
  <si>
    <t>Custos fixos</t>
  </si>
  <si>
    <t>por hora</t>
  </si>
  <si>
    <t>PREÇO</t>
  </si>
  <si>
    <t>CV TOTAL</t>
  </si>
  <si>
    <t>CUSTOS VARIÁVEIS</t>
  </si>
  <si>
    <t>MARGEM DO PEDIDO</t>
  </si>
  <si>
    <t>PREÇO - POLÍTICA DA EMPRESA</t>
  </si>
  <si>
    <t>PREÇO - POLÍTICA SUGERIDA</t>
  </si>
  <si>
    <t>cv</t>
  </si>
  <si>
    <t>mkp</t>
  </si>
  <si>
    <t>Mg ($)</t>
  </si>
  <si>
    <t>Mg (%)</t>
  </si>
  <si>
    <t>MARGEM DE 20 LOTES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</si>
</sst>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"/>
    <numFmt numFmtId="165" formatCode="0.000%"/>
    <numFmt numFmtId="166" formatCode="#,##0.000"/>
    <numFmt numFmtId="167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9">
    <xf numFmtId="0" fontId="0" fillId="0" borderId="0" xfId="0"/>
    <xf numFmtId="0" fontId="0" fillId="2" borderId="0" xfId="0" applyFill="1"/>
    <xf numFmtId="0" fontId="0" fillId="2" borderId="0" xfId="0" applyFill="1" applyAlignment="1">
      <alignment horizontal="right"/>
    </xf>
    <xf numFmtId="164" fontId="0" fillId="2" borderId="0" xfId="0" applyNumberFormat="1" applyFill="1"/>
    <xf numFmtId="0" fontId="2" fillId="2" borderId="0" xfId="0" applyFont="1" applyFill="1"/>
    <xf numFmtId="0" fontId="2" fillId="3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3" fillId="3" borderId="0" xfId="0" applyFont="1" applyFill="1"/>
    <xf numFmtId="164" fontId="3" fillId="3" borderId="0" xfId="0" applyNumberFormat="1" applyFont="1" applyFill="1" applyAlignment="1">
      <alignment horizontal="center"/>
    </xf>
    <xf numFmtId="164" fontId="0" fillId="2" borderId="0" xfId="0" applyNumberFormat="1" applyFill="1" applyAlignment="1">
      <alignment horizontal="center"/>
    </xf>
    <xf numFmtId="164" fontId="2" fillId="2" borderId="0" xfId="0" applyNumberFormat="1" applyFont="1" applyFill="1" applyAlignment="1">
      <alignment horizontal="center"/>
    </xf>
    <xf numFmtId="164" fontId="4" fillId="5" borderId="0" xfId="0" applyNumberFormat="1" applyFont="1" applyFill="1" applyAlignment="1">
      <alignment horizontal="center"/>
    </xf>
    <xf numFmtId="164" fontId="5" fillId="3" borderId="0" xfId="0" applyNumberFormat="1" applyFont="1" applyFill="1" applyAlignment="1">
      <alignment horizontal="center"/>
    </xf>
    <xf numFmtId="0" fontId="0" fillId="3" borderId="0" xfId="0" applyFont="1" applyFill="1"/>
    <xf numFmtId="164" fontId="2" fillId="3" borderId="0" xfId="0" applyNumberFormat="1" applyFont="1" applyFill="1"/>
    <xf numFmtId="0" fontId="2" fillId="3" borderId="0" xfId="0" applyFont="1" applyFill="1"/>
    <xf numFmtId="0" fontId="2" fillId="4" borderId="0" xfId="0" applyFont="1" applyFill="1"/>
    <xf numFmtId="0" fontId="0" fillId="3" borderId="0" xfId="0" applyFill="1"/>
    <xf numFmtId="164" fontId="2" fillId="3" borderId="0" xfId="0" applyNumberFormat="1" applyFont="1" applyFill="1" applyAlignment="1">
      <alignment horizontal="center"/>
    </xf>
    <xf numFmtId="0" fontId="0" fillId="2" borderId="0" xfId="0" applyFill="1" applyAlignment="1">
      <alignment horizontal="center"/>
    </xf>
    <xf numFmtId="164" fontId="2" fillId="4" borderId="0" xfId="0" applyNumberFormat="1" applyFont="1" applyFill="1" applyAlignment="1">
      <alignment horizontal="center"/>
    </xf>
    <xf numFmtId="0" fontId="0" fillId="3" borderId="0" xfId="0" applyFill="1" applyAlignment="1">
      <alignment horizontal="center"/>
    </xf>
    <xf numFmtId="165" fontId="2" fillId="3" borderId="0" xfId="1" applyNumberFormat="1" applyFont="1" applyFill="1"/>
    <xf numFmtId="9" fontId="0" fillId="3" borderId="0" xfId="0" applyNumberFormat="1" applyFill="1" applyAlignment="1">
      <alignment horizontal="center"/>
    </xf>
    <xf numFmtId="2" fontId="0" fillId="3" borderId="0" xfId="0" applyNumberFormat="1" applyFill="1" applyAlignment="1">
      <alignment horizontal="center"/>
    </xf>
    <xf numFmtId="9" fontId="0" fillId="3" borderId="0" xfId="1" applyFont="1" applyFill="1" applyAlignment="1">
      <alignment horizontal="center"/>
    </xf>
    <xf numFmtId="4" fontId="3" fillId="3" borderId="0" xfId="0" applyNumberFormat="1" applyFont="1" applyFill="1" applyAlignment="1">
      <alignment horizontal="center"/>
    </xf>
    <xf numFmtId="166" fontId="3" fillId="3" borderId="0" xfId="0" applyNumberFormat="1" applyFont="1" applyFill="1" applyAlignment="1">
      <alignment horizontal="center"/>
    </xf>
    <xf numFmtId="167" fontId="0" fillId="3" borderId="0" xfId="0" applyNumberFormat="1" applyFill="1" applyAlignment="1">
      <alignment horizontal="center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P34"/>
  <sheetViews>
    <sheetView tabSelected="1" topLeftCell="B16" zoomScale="120" zoomScaleNormal="120" workbookViewId="0">
      <selection activeCell="G33" sqref="G33"/>
    </sheetView>
  </sheetViews>
  <sheetFormatPr defaultRowHeight="15" x14ac:dyDescent="0.25"/>
  <cols>
    <col min="1" max="1" width="1.85546875" style="1" customWidth="1"/>
    <col min="2" max="2" width="1.7109375" style="1" customWidth="1"/>
    <col min="3" max="3" width="28.85546875" style="1" bestFit="1" customWidth="1"/>
    <col min="4" max="7" width="9.140625" style="1"/>
    <col min="8" max="8" width="1.42578125" style="1" customWidth="1"/>
    <col min="9" max="9" width="21.140625" style="1" bestFit="1" customWidth="1"/>
    <col min="10" max="12" width="9.140625" style="1"/>
    <col min="13" max="13" width="12.7109375" style="1" bestFit="1" customWidth="1"/>
    <col min="14" max="16384" width="9.140625" style="1"/>
  </cols>
  <sheetData>
    <row r="3" spans="2:16" x14ac:dyDescent="0.25">
      <c r="M3" s="19"/>
    </row>
    <row r="4" spans="2:16" x14ac:dyDescent="0.25">
      <c r="C4" s="6" t="s">
        <v>8</v>
      </c>
      <c r="D4" s="6" t="s">
        <v>5</v>
      </c>
      <c r="E4" s="6" t="s">
        <v>6</v>
      </c>
      <c r="F4" s="6" t="s">
        <v>7</v>
      </c>
      <c r="G4" s="4"/>
      <c r="H4" s="4"/>
      <c r="I4" s="6" t="s">
        <v>8</v>
      </c>
      <c r="J4" s="6" t="s">
        <v>5</v>
      </c>
      <c r="K4" s="6" t="s">
        <v>6</v>
      </c>
      <c r="L4" s="6" t="s">
        <v>7</v>
      </c>
      <c r="M4" s="19"/>
    </row>
    <row r="5" spans="2:16" x14ac:dyDescent="0.25">
      <c r="B5" s="2" t="s">
        <v>9</v>
      </c>
      <c r="C5" s="7" t="s">
        <v>0</v>
      </c>
      <c r="D5" s="26">
        <v>1.2</v>
      </c>
      <c r="E5" s="11">
        <v>300</v>
      </c>
      <c r="F5" s="8">
        <f>D5*E5</f>
        <v>360</v>
      </c>
      <c r="G5" s="8">
        <f t="shared" ref="G5:G8" si="0">F5*20</f>
        <v>7200</v>
      </c>
      <c r="H5" s="2" t="s">
        <v>9</v>
      </c>
      <c r="I5" s="7" t="str">
        <f>C5</f>
        <v>AG5</v>
      </c>
      <c r="J5" s="27">
        <v>1.2</v>
      </c>
      <c r="K5" s="11">
        <f>300*P8</f>
        <v>125</v>
      </c>
      <c r="L5" s="8">
        <f>J5*K5</f>
        <v>150</v>
      </c>
      <c r="M5" s="8">
        <f t="shared" ref="M5:M10" si="1">L5*20</f>
        <v>3000</v>
      </c>
    </row>
    <row r="6" spans="2:16" x14ac:dyDescent="0.25">
      <c r="C6" s="7" t="s">
        <v>4</v>
      </c>
      <c r="D6" s="26">
        <v>1.05</v>
      </c>
      <c r="E6" s="11">
        <v>200</v>
      </c>
      <c r="F6" s="8">
        <f t="shared" ref="F6:F8" si="2">D6*E6</f>
        <v>210</v>
      </c>
      <c r="G6" s="8">
        <f t="shared" si="0"/>
        <v>4200</v>
      </c>
      <c r="H6" s="2"/>
      <c r="I6" s="7" t="s">
        <v>15</v>
      </c>
      <c r="J6" s="27">
        <f>600/3500</f>
        <v>0.17142857142857143</v>
      </c>
      <c r="K6" s="11">
        <f>300*P7</f>
        <v>175</v>
      </c>
      <c r="L6" s="8">
        <f>J6*K6</f>
        <v>30</v>
      </c>
      <c r="M6" s="8">
        <f t="shared" si="1"/>
        <v>600</v>
      </c>
      <c r="O6" s="1">
        <f>6000</f>
        <v>6000</v>
      </c>
    </row>
    <row r="7" spans="2:16" x14ac:dyDescent="0.25">
      <c r="C7" s="7" t="s">
        <v>1</v>
      </c>
      <c r="D7" s="26">
        <v>1.35</v>
      </c>
      <c r="E7" s="11">
        <v>150</v>
      </c>
      <c r="F7" s="8">
        <f t="shared" si="2"/>
        <v>202.5</v>
      </c>
      <c r="G7" s="8">
        <f t="shared" si="0"/>
        <v>4050</v>
      </c>
      <c r="H7" s="2"/>
      <c r="I7" s="7" t="s">
        <v>4</v>
      </c>
      <c r="J7" s="27">
        <v>1.05</v>
      </c>
      <c r="K7" s="11">
        <v>200</v>
      </c>
      <c r="L7" s="8">
        <f>J7*K7</f>
        <v>210</v>
      </c>
      <c r="M7" s="8">
        <f t="shared" si="1"/>
        <v>4200</v>
      </c>
      <c r="O7" s="1">
        <v>3500</v>
      </c>
      <c r="P7" s="1">
        <f>O7/$O$6</f>
        <v>0.58333333333333337</v>
      </c>
    </row>
    <row r="8" spans="2:16" x14ac:dyDescent="0.25">
      <c r="C8" s="7" t="s">
        <v>2</v>
      </c>
      <c r="D8" s="26">
        <v>0.6</v>
      </c>
      <c r="E8" s="11">
        <v>175</v>
      </c>
      <c r="F8" s="8">
        <f t="shared" si="2"/>
        <v>105</v>
      </c>
      <c r="G8" s="8">
        <f t="shared" si="0"/>
        <v>2100</v>
      </c>
      <c r="H8" s="3"/>
      <c r="I8" s="7" t="s">
        <v>1</v>
      </c>
      <c r="J8" s="27">
        <v>1.35</v>
      </c>
      <c r="K8" s="11">
        <v>150</v>
      </c>
      <c r="L8" s="8">
        <f>J8*K8</f>
        <v>202.5</v>
      </c>
      <c r="M8" s="8">
        <f t="shared" si="1"/>
        <v>4050</v>
      </c>
      <c r="O8" s="1">
        <f>O6-O7</f>
        <v>2500</v>
      </c>
      <c r="P8" s="1">
        <f>O8/$O$6</f>
        <v>0.41666666666666669</v>
      </c>
    </row>
    <row r="9" spans="2:16" x14ac:dyDescent="0.25">
      <c r="C9" s="4" t="s">
        <v>3</v>
      </c>
      <c r="D9" s="10"/>
      <c r="E9" s="10"/>
      <c r="F9" s="12">
        <f>SUM(F5:F8)</f>
        <v>877.5</v>
      </c>
      <c r="G9" s="12">
        <f>F9*20</f>
        <v>17550</v>
      </c>
      <c r="H9" s="3"/>
      <c r="I9" s="7" t="s">
        <v>2</v>
      </c>
      <c r="J9" s="27">
        <v>0.6</v>
      </c>
      <c r="K9" s="11">
        <v>175</v>
      </c>
      <c r="L9" s="8">
        <f>J9*K9</f>
        <v>105</v>
      </c>
      <c r="M9" s="8">
        <f t="shared" si="1"/>
        <v>2100</v>
      </c>
    </row>
    <row r="10" spans="2:16" x14ac:dyDescent="0.25">
      <c r="F10" s="3"/>
      <c r="G10" s="9"/>
      <c r="H10" s="3"/>
      <c r="I10" s="4" t="s">
        <v>3</v>
      </c>
      <c r="J10" s="10"/>
      <c r="K10" s="10"/>
      <c r="L10" s="12">
        <f>SUM(L5:L9)</f>
        <v>697.5</v>
      </c>
      <c r="M10" s="12">
        <f t="shared" si="1"/>
        <v>13950</v>
      </c>
    </row>
    <row r="11" spans="2:16" x14ac:dyDescent="0.25">
      <c r="F11" s="3"/>
      <c r="G11" s="9"/>
      <c r="H11" s="3"/>
      <c r="L11" s="3"/>
      <c r="M11" s="9"/>
    </row>
    <row r="12" spans="2:16" x14ac:dyDescent="0.25">
      <c r="C12" s="6"/>
      <c r="D12" s="6" t="s">
        <v>11</v>
      </c>
      <c r="E12" s="6" t="s">
        <v>12</v>
      </c>
      <c r="F12" s="6"/>
      <c r="G12" s="6"/>
      <c r="H12" s="3"/>
      <c r="I12" s="6"/>
      <c r="J12" s="6" t="s">
        <v>11</v>
      </c>
      <c r="K12" s="6" t="s">
        <v>12</v>
      </c>
      <c r="L12" s="6"/>
      <c r="M12" s="6"/>
    </row>
    <row r="13" spans="2:16" x14ac:dyDescent="0.25">
      <c r="C13" s="7" t="s">
        <v>10</v>
      </c>
      <c r="D13" s="11">
        <v>400</v>
      </c>
      <c r="E13" s="8">
        <v>14</v>
      </c>
      <c r="F13" s="8">
        <f>D13*E13</f>
        <v>5600</v>
      </c>
      <c r="G13" s="8"/>
      <c r="H13" s="3"/>
      <c r="I13" s="7" t="s">
        <v>10</v>
      </c>
      <c r="J13" s="11">
        <v>400</v>
      </c>
      <c r="K13" s="8">
        <v>14</v>
      </c>
      <c r="L13" s="8">
        <f>J13*K13</f>
        <v>5600</v>
      </c>
      <c r="M13" s="8"/>
    </row>
    <row r="14" spans="2:16" x14ac:dyDescent="0.25">
      <c r="C14" s="7"/>
      <c r="D14" s="11">
        <v>100</v>
      </c>
      <c r="E14" s="8">
        <v>21</v>
      </c>
      <c r="F14" s="8">
        <f>D14*E14</f>
        <v>2100</v>
      </c>
      <c r="G14" s="12">
        <f>SUM(F13:F14)</f>
        <v>7700</v>
      </c>
      <c r="H14" s="3"/>
      <c r="I14" s="7"/>
      <c r="J14" s="11">
        <v>100</v>
      </c>
      <c r="K14" s="8">
        <v>21</v>
      </c>
      <c r="L14" s="8">
        <f>J14*K14</f>
        <v>2100</v>
      </c>
      <c r="M14" s="12">
        <f>SUM(L13:L14)</f>
        <v>7700</v>
      </c>
    </row>
    <row r="15" spans="2:16" x14ac:dyDescent="0.25">
      <c r="D15" s="3"/>
      <c r="E15" s="3"/>
      <c r="G15" s="9"/>
      <c r="H15" s="3"/>
      <c r="J15" s="3"/>
      <c r="K15" s="3"/>
      <c r="M15" s="9"/>
    </row>
    <row r="16" spans="2:16" x14ac:dyDescent="0.25">
      <c r="C16" s="13" t="s">
        <v>13</v>
      </c>
      <c r="D16" s="13"/>
      <c r="E16" s="13"/>
      <c r="F16" s="13"/>
      <c r="G16" s="18">
        <f>SUM(D13:D14)*3</f>
        <v>1500</v>
      </c>
      <c r="H16" s="3"/>
      <c r="I16" s="13" t="s">
        <v>13</v>
      </c>
      <c r="J16" s="13"/>
      <c r="K16" s="13"/>
      <c r="L16" s="13"/>
      <c r="M16" s="18">
        <f>SUM(J13:J14)*3</f>
        <v>1500</v>
      </c>
    </row>
    <row r="17" spans="3:13" x14ac:dyDescent="0.25">
      <c r="G17" s="19"/>
      <c r="H17" s="3"/>
      <c r="M17" s="19"/>
    </row>
    <row r="18" spans="3:13" x14ac:dyDescent="0.25">
      <c r="C18" s="16" t="s">
        <v>20</v>
      </c>
      <c r="D18" s="16"/>
      <c r="E18" s="16"/>
      <c r="F18" s="16"/>
      <c r="G18" s="20">
        <f>SUM(G9:G16)</f>
        <v>26750</v>
      </c>
      <c r="I18" s="16" t="s">
        <v>20</v>
      </c>
      <c r="J18" s="16"/>
      <c r="K18" s="16"/>
      <c r="L18" s="16"/>
      <c r="M18" s="20">
        <f>SUM(M10:M16)</f>
        <v>23150</v>
      </c>
    </row>
    <row r="19" spans="3:13" x14ac:dyDescent="0.25">
      <c r="G19" s="19"/>
      <c r="M19" s="19"/>
    </row>
    <row r="20" spans="3:13" x14ac:dyDescent="0.25">
      <c r="C20" s="17" t="s">
        <v>16</v>
      </c>
      <c r="D20" s="17">
        <v>10.5</v>
      </c>
      <c r="E20" s="17" t="s">
        <v>17</v>
      </c>
      <c r="F20" s="17"/>
      <c r="G20" s="21"/>
      <c r="M20" s="19"/>
    </row>
    <row r="21" spans="3:13" x14ac:dyDescent="0.25">
      <c r="C21" s="17"/>
      <c r="D21" s="17">
        <v>500</v>
      </c>
      <c r="E21" s="17" t="s">
        <v>11</v>
      </c>
      <c r="F21" s="17"/>
      <c r="G21" s="18">
        <f>D21*D20</f>
        <v>5250</v>
      </c>
      <c r="M21" s="19"/>
    </row>
    <row r="22" spans="3:13" x14ac:dyDescent="0.25">
      <c r="G22" s="19"/>
      <c r="M22" s="19"/>
    </row>
    <row r="23" spans="3:13" x14ac:dyDescent="0.25">
      <c r="C23" s="16" t="s">
        <v>14</v>
      </c>
      <c r="D23" s="16"/>
      <c r="E23" s="16"/>
      <c r="F23" s="16"/>
      <c r="G23" s="20">
        <f>SUM(G18:G21)</f>
        <v>32000</v>
      </c>
    </row>
    <row r="24" spans="3:13" x14ac:dyDescent="0.25">
      <c r="I24" s="5" t="s">
        <v>24</v>
      </c>
      <c r="J24" s="5" t="s">
        <v>25</v>
      </c>
      <c r="K24" s="5" t="s">
        <v>18</v>
      </c>
      <c r="L24" s="5" t="s">
        <v>26</v>
      </c>
      <c r="M24" s="5" t="s">
        <v>27</v>
      </c>
    </row>
    <row r="25" spans="3:13" x14ac:dyDescent="0.25">
      <c r="I25" s="28">
        <v>1</v>
      </c>
      <c r="J25" s="23">
        <v>0.1</v>
      </c>
      <c r="K25" s="21">
        <f>I25*(1+J25)</f>
        <v>1.1000000000000001</v>
      </c>
      <c r="L25" s="24">
        <f>K25-I25</f>
        <v>0.10000000000000009</v>
      </c>
      <c r="M25" s="25">
        <f>L25/K25</f>
        <v>9.0909090909090981E-2</v>
      </c>
    </row>
    <row r="26" spans="3:13" x14ac:dyDescent="0.25">
      <c r="C26" s="15" t="s">
        <v>22</v>
      </c>
      <c r="D26" s="17"/>
      <c r="E26" s="17"/>
      <c r="F26" s="17"/>
      <c r="G26" s="14">
        <f>G23*1.4</f>
        <v>44800</v>
      </c>
      <c r="I26" s="28">
        <v>1</v>
      </c>
      <c r="J26" s="23">
        <f>J25+10%</f>
        <v>0.2</v>
      </c>
      <c r="K26" s="21">
        <f t="shared" ref="K26:K31" si="3">I26*(1+J26)</f>
        <v>1.2</v>
      </c>
      <c r="L26" s="24">
        <f t="shared" ref="L26:L31" si="4">K26-I26</f>
        <v>0.19999999999999996</v>
      </c>
      <c r="M26" s="25">
        <f t="shared" ref="M26:M31" si="5">L26/K26</f>
        <v>0.16666666666666663</v>
      </c>
    </row>
    <row r="27" spans="3:13" x14ac:dyDescent="0.25">
      <c r="C27" s="17" t="s">
        <v>19</v>
      </c>
      <c r="D27" s="17"/>
      <c r="E27" s="17"/>
      <c r="F27" s="17"/>
      <c r="G27" s="14">
        <f>G18</f>
        <v>26750</v>
      </c>
      <c r="I27" s="28">
        <v>1</v>
      </c>
      <c r="J27" s="23">
        <f t="shared" ref="J27:J31" si="6">J26+10%</f>
        <v>0.30000000000000004</v>
      </c>
      <c r="K27" s="21">
        <f t="shared" si="3"/>
        <v>1.3</v>
      </c>
      <c r="L27" s="24">
        <f t="shared" si="4"/>
        <v>0.30000000000000004</v>
      </c>
      <c r="M27" s="25">
        <f t="shared" si="5"/>
        <v>0.23076923076923078</v>
      </c>
    </row>
    <row r="28" spans="3:13" x14ac:dyDescent="0.25">
      <c r="C28" s="15" t="s">
        <v>28</v>
      </c>
      <c r="D28" s="17"/>
      <c r="E28" s="17"/>
      <c r="F28" s="17"/>
      <c r="G28" s="14">
        <f>G26-G27</f>
        <v>18050</v>
      </c>
      <c r="I28" s="28">
        <v>1</v>
      </c>
      <c r="J28" s="23">
        <f t="shared" si="6"/>
        <v>0.4</v>
      </c>
      <c r="K28" s="21">
        <f t="shared" si="3"/>
        <v>1.4</v>
      </c>
      <c r="L28" s="24">
        <f t="shared" si="4"/>
        <v>0.39999999999999991</v>
      </c>
      <c r="M28" s="25">
        <f t="shared" si="5"/>
        <v>0.28571428571428564</v>
      </c>
    </row>
    <row r="29" spans="3:13" x14ac:dyDescent="0.25">
      <c r="C29" s="15" t="s">
        <v>28</v>
      </c>
      <c r="D29" s="17"/>
      <c r="E29" s="17"/>
      <c r="F29" s="17"/>
      <c r="G29" s="22">
        <f>G28/G26</f>
        <v>0.4029017857142857</v>
      </c>
      <c r="I29" s="28">
        <v>1</v>
      </c>
      <c r="J29" s="23">
        <f t="shared" si="6"/>
        <v>0.5</v>
      </c>
      <c r="K29" s="21">
        <f t="shared" si="3"/>
        <v>1.5</v>
      </c>
      <c r="L29" s="24">
        <f t="shared" si="4"/>
        <v>0.5</v>
      </c>
      <c r="M29" s="25">
        <f t="shared" si="5"/>
        <v>0.33333333333333331</v>
      </c>
    </row>
    <row r="30" spans="3:13" x14ac:dyDescent="0.25">
      <c r="I30" s="28">
        <v>1</v>
      </c>
      <c r="J30" s="23">
        <f t="shared" si="6"/>
        <v>0.6</v>
      </c>
      <c r="K30" s="21">
        <f t="shared" si="3"/>
        <v>1.6</v>
      </c>
      <c r="L30" s="24">
        <f t="shared" si="4"/>
        <v>0.60000000000000009</v>
      </c>
      <c r="M30" s="25">
        <f t="shared" si="5"/>
        <v>0.37500000000000006</v>
      </c>
    </row>
    <row r="31" spans="3:13" x14ac:dyDescent="0.25">
      <c r="C31" s="15" t="s">
        <v>23</v>
      </c>
      <c r="D31" s="17"/>
      <c r="E31" s="17"/>
      <c r="F31" s="17"/>
      <c r="G31" s="14">
        <f>G18*1.4</f>
        <v>37450</v>
      </c>
      <c r="I31" s="28">
        <v>1</v>
      </c>
      <c r="J31" s="23">
        <f t="shared" si="6"/>
        <v>0.7</v>
      </c>
      <c r="K31" s="21">
        <f t="shared" si="3"/>
        <v>1.7</v>
      </c>
      <c r="L31" s="24">
        <f t="shared" si="4"/>
        <v>0.7</v>
      </c>
      <c r="M31" s="25">
        <f t="shared" si="5"/>
        <v>0.41176470588235292</v>
      </c>
    </row>
    <row r="32" spans="3:13" x14ac:dyDescent="0.25">
      <c r="C32" s="17" t="s">
        <v>19</v>
      </c>
      <c r="D32" s="17"/>
      <c r="E32" s="17"/>
      <c r="F32" s="17"/>
      <c r="G32" s="14">
        <f>G27</f>
        <v>26750</v>
      </c>
    </row>
    <row r="33" spans="3:7" x14ac:dyDescent="0.25">
      <c r="C33" s="15" t="s">
        <v>21</v>
      </c>
      <c r="D33" s="17"/>
      <c r="E33" s="17"/>
      <c r="F33" s="17"/>
      <c r="G33" s="14">
        <f>G31-G32</f>
        <v>10700</v>
      </c>
    </row>
    <row r="34" spans="3:7" x14ac:dyDescent="0.25">
      <c r="C34" s="15" t="s">
        <v>21</v>
      </c>
      <c r="D34" s="17"/>
      <c r="E34" s="17"/>
      <c r="F34" s="17"/>
      <c r="G34" s="22">
        <f>G33/G31</f>
        <v>0.2857142857142857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2017-05-12T21:02:44Z</dcterms:created>
  <dcterms:modified xsi:type="dcterms:W3CDTF">2017-05-19T18:51:56Z</dcterms:modified>
</cp:coreProperties>
</file>