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090" activeTab="1"/>
  </bookViews>
  <sheets>
    <sheet name="Árvore" sheetId="23" r:id="rId1"/>
    <sheet name="Árvore Prop" sheetId="26" r:id="rId2"/>
    <sheet name="Plan1" sheetId="27" r:id="rId3"/>
    <sheet name="Plan2" sheetId="28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C46" i="28" l="1"/>
  <c r="I40" i="28"/>
  <c r="N39" i="28"/>
  <c r="I32" i="28"/>
  <c r="I23" i="28"/>
  <c r="N22" i="28"/>
  <c r="X7" i="28"/>
  <c r="W7" i="28"/>
  <c r="X6" i="28"/>
  <c r="W6" i="28"/>
  <c r="X5" i="28"/>
  <c r="X8" i="28" s="1"/>
  <c r="D32" i="28" s="1"/>
  <c r="W5" i="28"/>
  <c r="W8" i="28" s="1"/>
  <c r="D15" i="28" s="1"/>
  <c r="C5" i="28"/>
  <c r="N41" i="27"/>
  <c r="O41" i="27" s="1"/>
  <c r="P41" i="27" s="1"/>
  <c r="Q41" i="27" s="1"/>
  <c r="R41" i="27" s="1"/>
  <c r="S41" i="27" s="1"/>
  <c r="T41" i="27" s="1"/>
  <c r="U41" i="27" s="1"/>
  <c r="V41" i="27" s="1"/>
  <c r="W41" i="27" s="1"/>
  <c r="P39" i="27"/>
  <c r="Q39" i="27" s="1"/>
  <c r="R39" i="27" s="1"/>
  <c r="S39" i="27" s="1"/>
  <c r="T39" i="27" s="1"/>
  <c r="U39" i="27" s="1"/>
  <c r="V39" i="27" s="1"/>
  <c r="W39" i="27" s="1"/>
  <c r="R38" i="27"/>
  <c r="S38" i="27" s="1"/>
  <c r="T38" i="27" s="1"/>
  <c r="U38" i="27" s="1"/>
  <c r="V38" i="27" s="1"/>
  <c r="W38" i="27" s="1"/>
  <c r="Q38" i="27"/>
  <c r="Q36" i="27"/>
  <c r="R36" i="27" s="1"/>
  <c r="S36" i="27" s="1"/>
  <c r="T36" i="27" s="1"/>
  <c r="U36" i="27" s="1"/>
  <c r="V36" i="27" s="1"/>
  <c r="W36" i="27" s="1"/>
  <c r="P36" i="27"/>
  <c r="R35" i="27"/>
  <c r="S35" i="27" s="1"/>
  <c r="T35" i="27" s="1"/>
  <c r="U35" i="27" s="1"/>
  <c r="V35" i="27" s="1"/>
  <c r="W35" i="27" s="1"/>
  <c r="Q35" i="27"/>
  <c r="P35" i="27"/>
  <c r="N35" i="27"/>
  <c r="N39" i="27" s="1"/>
  <c r="O39" i="27" s="1"/>
  <c r="M35" i="27"/>
  <c r="M38" i="27" s="1"/>
  <c r="N33" i="27"/>
  <c r="O33" i="27" s="1"/>
  <c r="P33" i="27" s="1"/>
  <c r="Q33" i="27" s="1"/>
  <c r="R33" i="27" s="1"/>
  <c r="S33" i="27" s="1"/>
  <c r="T33" i="27" s="1"/>
  <c r="U33" i="27" s="1"/>
  <c r="V33" i="27" s="1"/>
  <c r="W33" i="27" s="1"/>
  <c r="Q30" i="27"/>
  <c r="R30" i="27" s="1"/>
  <c r="S30" i="27" s="1"/>
  <c r="T30" i="27" s="1"/>
  <c r="U30" i="27" s="1"/>
  <c r="V30" i="27" s="1"/>
  <c r="W30" i="27" s="1"/>
  <c r="P30" i="27"/>
  <c r="O30" i="27"/>
  <c r="N30" i="27"/>
  <c r="M30" i="27"/>
  <c r="K30" i="27" s="1"/>
  <c r="N29" i="27"/>
  <c r="O29" i="27" s="1"/>
  <c r="M29" i="27"/>
  <c r="M33" i="27" s="1"/>
  <c r="K33" i="27" s="1"/>
  <c r="D34" i="27" s="1"/>
  <c r="Y6" i="28" l="1"/>
  <c r="Y7" i="28"/>
  <c r="H14" i="28" s="1"/>
  <c r="H22" i="28" s="1"/>
  <c r="Z6" i="28"/>
  <c r="Z7" i="28"/>
  <c r="H31" i="28" s="1"/>
  <c r="H39" i="28" s="1"/>
  <c r="Y5" i="28"/>
  <c r="Z5" i="28"/>
  <c r="P29" i="27"/>
  <c r="Q29" i="27" s="1"/>
  <c r="R29" i="27" s="1"/>
  <c r="S29" i="27" s="1"/>
  <c r="T29" i="27" s="1"/>
  <c r="U29" i="27" s="1"/>
  <c r="V29" i="27" s="1"/>
  <c r="W29" i="27" s="1"/>
  <c r="K29" i="27"/>
  <c r="D30" i="27" s="1"/>
  <c r="B32" i="27" s="1"/>
  <c r="A35" i="27" s="1"/>
  <c r="O35" i="27"/>
  <c r="K35" i="27" s="1"/>
  <c r="N36" i="27"/>
  <c r="O36" i="27" s="1"/>
  <c r="N38" i="27"/>
  <c r="O38" i="27" s="1"/>
  <c r="M39" i="27"/>
  <c r="K39" i="27" s="1"/>
  <c r="M41" i="27"/>
  <c r="K41" i="27" s="1"/>
  <c r="D42" i="27" s="1"/>
  <c r="M36" i="27"/>
  <c r="K36" i="27" s="1"/>
  <c r="P36" i="23"/>
  <c r="P35" i="23"/>
  <c r="K35" i="23" s="1"/>
  <c r="K41" i="23"/>
  <c r="K38" i="23"/>
  <c r="K36" i="23"/>
  <c r="K33" i="23"/>
  <c r="K30" i="23"/>
  <c r="K29" i="23"/>
  <c r="N39" i="23"/>
  <c r="O39" i="23" s="1"/>
  <c r="Q39" i="23" s="1"/>
  <c r="R39" i="23" s="1"/>
  <c r="S39" i="23" s="1"/>
  <c r="T39" i="23" s="1"/>
  <c r="U39" i="23" s="1"/>
  <c r="V39" i="23" s="1"/>
  <c r="W39" i="23" s="1"/>
  <c r="N38" i="23"/>
  <c r="N36" i="23"/>
  <c r="O36" i="23" s="1"/>
  <c r="R36" i="23" s="1"/>
  <c r="S36" i="23" s="1"/>
  <c r="T36" i="23" s="1"/>
  <c r="U36" i="23" s="1"/>
  <c r="V36" i="23" s="1"/>
  <c r="W36" i="23" s="1"/>
  <c r="N30" i="23"/>
  <c r="O41" i="23"/>
  <c r="P41" i="23" s="1"/>
  <c r="Q41" i="23" s="1"/>
  <c r="R41" i="23" s="1"/>
  <c r="S41" i="23" s="1"/>
  <c r="T41" i="23" s="1"/>
  <c r="U41" i="23" s="1"/>
  <c r="V41" i="23" s="1"/>
  <c r="W41" i="23" s="1"/>
  <c r="O38" i="23"/>
  <c r="Q38" i="23" s="1"/>
  <c r="R38" i="23" s="1"/>
  <c r="S38" i="23" s="1"/>
  <c r="T38" i="23" s="1"/>
  <c r="U38" i="23" s="1"/>
  <c r="V38" i="23" s="1"/>
  <c r="W38" i="23" s="1"/>
  <c r="O35" i="23"/>
  <c r="O33" i="23"/>
  <c r="P33" i="23" s="1"/>
  <c r="Q33" i="23" s="1"/>
  <c r="R33" i="23" s="1"/>
  <c r="S33" i="23" s="1"/>
  <c r="T33" i="23" s="1"/>
  <c r="U33" i="23" s="1"/>
  <c r="V33" i="23" s="1"/>
  <c r="W33" i="23" s="1"/>
  <c r="O30" i="23"/>
  <c r="Q30" i="23" s="1"/>
  <c r="R30" i="23" s="1"/>
  <c r="S30" i="23" s="1"/>
  <c r="T30" i="23" s="1"/>
  <c r="U30" i="23" s="1"/>
  <c r="V30" i="23" s="1"/>
  <c r="W30" i="23" s="1"/>
  <c r="P29" i="23"/>
  <c r="Q29" i="23"/>
  <c r="R29" i="23"/>
  <c r="S29" i="23"/>
  <c r="T29" i="23" s="1"/>
  <c r="U29" i="23" s="1"/>
  <c r="V29" i="23" s="1"/>
  <c r="W29" i="23" s="1"/>
  <c r="O29" i="23"/>
  <c r="M41" i="23"/>
  <c r="M39" i="23"/>
  <c r="M38" i="23"/>
  <c r="M36" i="23"/>
  <c r="M33" i="23"/>
  <c r="M30" i="23"/>
  <c r="H27" i="28" l="1"/>
  <c r="Z8" i="28"/>
  <c r="N27" i="28"/>
  <c r="H10" i="28"/>
  <c r="Y8" i="28"/>
  <c r="N28" i="28"/>
  <c r="H36" i="27"/>
  <c r="K38" i="27"/>
  <c r="H39" i="27" s="1"/>
  <c r="F37" i="27" s="1"/>
  <c r="D37" i="27" s="1"/>
  <c r="B39" i="27" s="1"/>
  <c r="K39" i="23"/>
  <c r="R35" i="23"/>
  <c r="S35" i="23" s="1"/>
  <c r="T35" i="23" s="1"/>
  <c r="U35" i="23" s="1"/>
  <c r="V35" i="23" s="1"/>
  <c r="W35" i="23" s="1"/>
  <c r="N37" i="28" l="1"/>
  <c r="N34" i="28"/>
  <c r="H17" i="28"/>
  <c r="I28" i="28"/>
  <c r="N36" i="28"/>
  <c r="M37" i="28" s="1"/>
  <c r="K35" i="28" s="1"/>
  <c r="I35" i="28" s="1"/>
  <c r="N33" i="28"/>
  <c r="H34" i="28"/>
  <c r="G37" i="28" s="1"/>
  <c r="F33" i="28" s="1"/>
  <c r="G30" i="28"/>
  <c r="N11" i="28"/>
  <c r="N10" i="28"/>
  <c r="N20" i="28" l="1"/>
  <c r="N17" i="28"/>
  <c r="N19" i="28"/>
  <c r="M20" i="28" s="1"/>
  <c r="K18" i="28" s="1"/>
  <c r="I18" i="28" s="1"/>
  <c r="N16" i="28"/>
  <c r="M17" i="28" s="1"/>
  <c r="I11" i="28"/>
  <c r="G13" i="28" s="1"/>
  <c r="F16" i="28" s="1"/>
  <c r="C26" i="28" s="1"/>
  <c r="A26" i="28" s="1"/>
  <c r="M34" i="28"/>
  <c r="G20" i="28"/>
</calcChain>
</file>

<file path=xl/sharedStrings.xml><?xml version="1.0" encoding="utf-8"?>
<sst xmlns="http://schemas.openxmlformats.org/spreadsheetml/2006/main" count="212" uniqueCount="61">
  <si>
    <t>Ano 0</t>
  </si>
  <si>
    <t>Ano 1</t>
  </si>
  <si>
    <t>Ano 2</t>
  </si>
  <si>
    <t>Ano 3</t>
  </si>
  <si>
    <t>Ano 4</t>
  </si>
  <si>
    <t>Ano 5</t>
  </si>
  <si>
    <t>Investimento</t>
  </si>
  <si>
    <t>Dados</t>
  </si>
  <si>
    <t>Não Expandir</t>
  </si>
  <si>
    <t>Fabrica Pequena</t>
  </si>
  <si>
    <t>Fabrica Grande</t>
  </si>
  <si>
    <t xml:space="preserve">Vida útil: </t>
  </si>
  <si>
    <t>10 anos</t>
  </si>
  <si>
    <t xml:space="preserve">     (pode ser expandida após 2 anos, com investimento adicional de 2.200.000,00)</t>
  </si>
  <si>
    <t>Pequena</t>
  </si>
  <si>
    <t>Grande</t>
  </si>
  <si>
    <t>Procura Alta</t>
  </si>
  <si>
    <t>Procura Baixa</t>
  </si>
  <si>
    <t>Fábrica</t>
  </si>
  <si>
    <t>Venda anual:</t>
  </si>
  <si>
    <t>Obs.: A fabrica pequena com procura alta, após 2 anos passa a vender apenas 300.000,00 devido à concorrência.</t>
  </si>
  <si>
    <t>Peq. Expandida</t>
  </si>
  <si>
    <t>Taxa de juros</t>
  </si>
  <si>
    <t>ao ano</t>
  </si>
  <si>
    <t>Probabilidades</t>
  </si>
  <si>
    <t>Inicialmente</t>
  </si>
  <si>
    <t>Procura alta: 70%</t>
  </si>
  <si>
    <t>Procura baixa: 30%</t>
  </si>
  <si>
    <t>Se começou alta, permanecer alta: 85,7%</t>
  </si>
  <si>
    <t>Se começou alta, cair para baixa: 14,3%</t>
  </si>
  <si>
    <t>Se começou baixa, permanecer baixa: 100,0%</t>
  </si>
  <si>
    <t>Se começou baixa, elevar para alta: 0,0%</t>
  </si>
  <si>
    <t>Após 2 anos</t>
  </si>
  <si>
    <t>Expandir</t>
  </si>
  <si>
    <t>Decisão 2</t>
  </si>
  <si>
    <t>Fábrica Grande</t>
  </si>
  <si>
    <t>Fábrica Pequena</t>
  </si>
  <si>
    <t>Decisão 1</t>
  </si>
  <si>
    <t>Decisão 4</t>
  </si>
  <si>
    <t>Decisão 3</t>
  </si>
  <si>
    <t>Decisão 5</t>
  </si>
  <si>
    <t>Decisão 6</t>
  </si>
  <si>
    <t>Fazer Pesquisa</t>
  </si>
  <si>
    <t>Pesquisa</t>
  </si>
  <si>
    <t>Favorável</t>
  </si>
  <si>
    <t>Contrária</t>
  </si>
  <si>
    <t>Ano 6</t>
  </si>
  <si>
    <t>Ano 7</t>
  </si>
  <si>
    <t>Ano 8</t>
  </si>
  <si>
    <t>Ano 9</t>
  </si>
  <si>
    <t>Ano 10</t>
  </si>
  <si>
    <t>Procura</t>
  </si>
  <si>
    <t xml:space="preserve">Prob. </t>
  </si>
  <si>
    <t>Probabil. Pesquisa</t>
  </si>
  <si>
    <t>Prob. Ocorrer c/ Pesquisa</t>
  </si>
  <si>
    <t>Favor.</t>
  </si>
  <si>
    <t>Contr.</t>
  </si>
  <si>
    <t>Alta – Alta</t>
  </si>
  <si>
    <t>Alta – Baixa</t>
  </si>
  <si>
    <t>Baixa – Baixa</t>
  </si>
  <si>
    <t>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</si>
</sst>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$ &quot;#,##0.00_);[Red]\(&quot;R$ &quot;#,##0.00\)"/>
    <numFmt numFmtId="165" formatCode="_(* #,##0.00_);_(* \(#,##0.00\);_(* &quot;-&quot;??_);_(@_)"/>
    <numFmt numFmtId="166" formatCode="0.0%"/>
    <numFmt numFmtId="167" formatCode="&quot;R$ &quot;#,##0.00"/>
    <numFmt numFmtId="168" formatCode="_(* #,##0_);_(* \(#,##0\);_(* &quot;-&quot;??_);_(@_)"/>
    <numFmt numFmtId="169" formatCode="&quot;R$ &quot;#,##0_);[Red]\(&quot;R$ &quot;#,##0\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/>
    <xf numFmtId="0" fontId="0" fillId="4" borderId="1" xfId="0" applyFill="1" applyBorder="1"/>
    <xf numFmtId="0" fontId="0" fillId="6" borderId="0" xfId="0" applyFill="1"/>
    <xf numFmtId="0" fontId="0" fillId="3" borderId="0" xfId="0" applyFill="1" applyBorder="1" applyAlignment="1">
      <alignment horizontal="center"/>
    </xf>
    <xf numFmtId="0" fontId="0" fillId="4" borderId="0" xfId="0" applyFill="1" applyBorder="1"/>
    <xf numFmtId="0" fontId="0" fillId="3" borderId="0" xfId="0" applyFill="1" applyBorder="1"/>
    <xf numFmtId="0" fontId="0" fillId="3" borderId="1" xfId="0" applyFill="1" applyBorder="1"/>
    <xf numFmtId="0" fontId="0" fillId="2" borderId="0" xfId="0" applyFill="1" applyBorder="1"/>
    <xf numFmtId="4" fontId="0" fillId="3" borderId="0" xfId="0" applyNumberFormat="1" applyFill="1"/>
    <xf numFmtId="10" fontId="0" fillId="3" borderId="0" xfId="1" applyNumberFormat="1" applyFont="1" applyFill="1" applyAlignment="1">
      <alignment horizontal="center"/>
    </xf>
    <xf numFmtId="4" fontId="0" fillId="3" borderId="1" xfId="0" applyNumberFormat="1" applyFill="1" applyBorder="1"/>
    <xf numFmtId="4" fontId="0" fillId="3" borderId="2" xfId="0" applyNumberFormat="1" applyFill="1" applyBorder="1"/>
    <xf numFmtId="10" fontId="0" fillId="3" borderId="0" xfId="1" applyNumberFormat="1" applyFont="1" applyFill="1" applyAlignment="1">
      <alignment horizontal="left"/>
    </xf>
    <xf numFmtId="4" fontId="0" fillId="3" borderId="0" xfId="0" applyNumberFormat="1" applyFill="1" applyBorder="1"/>
    <xf numFmtId="4" fontId="0" fillId="3" borderId="1" xfId="0" applyNumberFormat="1" applyFill="1" applyBorder="1" applyAlignment="1">
      <alignment horizontal="center"/>
    </xf>
    <xf numFmtId="4" fontId="0" fillId="3" borderId="0" xfId="0" applyNumberFormat="1" applyFill="1" applyAlignment="1">
      <alignment horizontal="center"/>
    </xf>
    <xf numFmtId="164" fontId="0" fillId="4" borderId="0" xfId="0" applyNumberFormat="1" applyFill="1"/>
    <xf numFmtId="10" fontId="4" fillId="4" borderId="0" xfId="0" applyNumberFormat="1" applyFont="1" applyFill="1"/>
    <xf numFmtId="0" fontId="4" fillId="4" borderId="0" xfId="0" applyFont="1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0" fontId="4" fillId="2" borderId="2" xfId="0" applyNumberFormat="1" applyFont="1" applyFill="1" applyBorder="1"/>
    <xf numFmtId="164" fontId="0" fillId="2" borderId="0" xfId="0" applyNumberFormat="1" applyFill="1"/>
    <xf numFmtId="9" fontId="4" fillId="2" borderId="0" xfId="0" applyNumberFormat="1" applyFont="1" applyFill="1"/>
    <xf numFmtId="164" fontId="0" fillId="2" borderId="0" xfId="0" applyNumberFormat="1" applyFill="1" applyAlignment="1">
      <alignment horizontal="center"/>
    </xf>
    <xf numFmtId="9" fontId="4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4" borderId="3" xfId="0" applyFill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5" borderId="4" xfId="0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5" borderId="5" xfId="0" applyNumberFormat="1" applyFill="1" applyBorder="1"/>
    <xf numFmtId="10" fontId="0" fillId="6" borderId="0" xfId="1" applyNumberFormat="1" applyFont="1" applyFill="1" applyAlignment="1">
      <alignment horizontal="center"/>
    </xf>
    <xf numFmtId="0" fontId="0" fillId="7" borderId="0" xfId="0" applyFill="1"/>
    <xf numFmtId="0" fontId="0" fillId="2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9" fontId="4" fillId="2" borderId="2" xfId="0" applyNumberFormat="1" applyFont="1" applyFill="1" applyBorder="1"/>
    <xf numFmtId="166" fontId="0" fillId="4" borderId="0" xfId="1" applyNumberFormat="1" applyFont="1" applyFill="1"/>
    <xf numFmtId="166" fontId="4" fillId="2" borderId="2" xfId="0" applyNumberFormat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6" fontId="4" fillId="4" borderId="7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167" fontId="0" fillId="5" borderId="6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8" fontId="0" fillId="8" borderId="9" xfId="2" applyNumberFormat="1" applyFont="1" applyFill="1" applyBorder="1"/>
    <xf numFmtId="168" fontId="0" fillId="4" borderId="0" xfId="2" applyNumberFormat="1" applyFont="1" applyFill="1"/>
    <xf numFmtId="169" fontId="0" fillId="2" borderId="0" xfId="0" applyNumberFormat="1" applyFill="1"/>
    <xf numFmtId="169" fontId="0" fillId="4" borderId="0" xfId="0" applyNumberFormat="1" applyFill="1"/>
    <xf numFmtId="169" fontId="0" fillId="2" borderId="0" xfId="0" applyNumberFormat="1" applyFill="1" applyBorder="1"/>
    <xf numFmtId="169" fontId="0" fillId="2" borderId="5" xfId="0" applyNumberFormat="1" applyFill="1" applyBorder="1" applyAlignment="1">
      <alignment horizontal="center"/>
    </xf>
    <xf numFmtId="4" fontId="0" fillId="8" borderId="9" xfId="0" applyNumberFormat="1" applyFill="1" applyBorder="1"/>
    <xf numFmtId="0" fontId="5" fillId="0" borderId="13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164" fontId="0" fillId="2" borderId="5" xfId="0" applyNumberFormat="1" applyFill="1" applyBorder="1" applyAlignment="1">
      <alignment horizontal="center"/>
    </xf>
    <xf numFmtId="9" fontId="5" fillId="0" borderId="15" xfId="0" applyNumberFormat="1" applyFont="1" applyBorder="1" applyAlignment="1">
      <alignment horizontal="center" vertical="center" wrapText="1" readingOrder="1"/>
    </xf>
    <xf numFmtId="166" fontId="5" fillId="0" borderId="15" xfId="0" applyNumberFormat="1" applyFont="1" applyBorder="1" applyAlignment="1">
      <alignment horizontal="center" vertical="center" wrapText="1" readingOrder="1"/>
    </xf>
    <xf numFmtId="10" fontId="5" fillId="0" borderId="15" xfId="0" applyNumberFormat="1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 wrapText="1"/>
    </xf>
    <xf numFmtId="164" fontId="0" fillId="2" borderId="0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o\Desktop\2016\PECEGE%202016\Simula&#231;a&#245;%202016\Gabarito_Aula%208h%20pecege%20simula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bilidade"/>
      <sheetName val="Sens_Cana"/>
      <sheetName val="Sens_Quant"/>
      <sheetName val="Sens_Prec"/>
      <sheetName val="Sens_Custo"/>
      <sheetName val="Monte Carlo"/>
      <sheetName val="Árvore"/>
      <sheetName val="Árvore Prop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B32">
            <v>1088324.4820660264</v>
          </cell>
        </row>
        <row r="39">
          <cell r="B39">
            <v>954072.93929659831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opLeftCell="A24" zoomScale="107" zoomScaleNormal="235" workbookViewId="0">
      <selection activeCell="A29" sqref="A29:K42"/>
    </sheetView>
  </sheetViews>
  <sheetFormatPr defaultRowHeight="12.75" x14ac:dyDescent="0.2"/>
  <cols>
    <col min="1" max="2" width="15.7109375" bestFit="1" customWidth="1"/>
    <col min="3" max="3" width="14.7109375" customWidth="1"/>
    <col min="4" max="4" width="16.140625" customWidth="1"/>
    <col min="5" max="5" width="12" customWidth="1"/>
    <col min="6" max="6" width="14.42578125" bestFit="1" customWidth="1"/>
    <col min="7" max="7" width="7.42578125" customWidth="1"/>
    <col min="8" max="8" width="14.28515625" bestFit="1" customWidth="1"/>
    <col min="9" max="9" width="7.5703125" bestFit="1" customWidth="1"/>
    <col min="10" max="10" width="12.7109375" bestFit="1" customWidth="1"/>
    <col min="11" max="11" width="16.5703125" bestFit="1" customWidth="1"/>
    <col min="12" max="12" width="4" customWidth="1"/>
    <col min="13" max="13" width="13.85546875" bestFit="1" customWidth="1"/>
    <col min="14" max="15" width="10.5703125" bestFit="1" customWidth="1"/>
    <col min="16" max="16" width="11.28515625" bestFit="1" customWidth="1"/>
    <col min="17" max="23" width="10.5703125" bestFit="1" customWidth="1"/>
  </cols>
  <sheetData>
    <row r="1" spans="1:13" x14ac:dyDescent="0.2">
      <c r="A1" s="7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8"/>
      <c r="M1" s="8"/>
    </row>
    <row r="2" spans="1:13" x14ac:dyDescent="0.2">
      <c r="A2" s="4"/>
      <c r="B2" s="76" t="s">
        <v>6</v>
      </c>
      <c r="C2" s="19" t="s">
        <v>9</v>
      </c>
      <c r="D2" s="16">
        <v>1300000</v>
      </c>
      <c r="E2" s="4" t="s">
        <v>13</v>
      </c>
      <c r="F2" s="4"/>
      <c r="G2" s="4"/>
      <c r="H2" s="4"/>
      <c r="I2" s="4"/>
      <c r="J2" s="4"/>
      <c r="K2" s="4"/>
      <c r="L2" s="8"/>
      <c r="M2" s="8"/>
    </row>
    <row r="3" spans="1:13" x14ac:dyDescent="0.2">
      <c r="A3" s="4"/>
      <c r="B3" s="76"/>
      <c r="C3" s="19" t="s">
        <v>10</v>
      </c>
      <c r="D3" s="16">
        <v>3000000</v>
      </c>
      <c r="E3" s="4"/>
      <c r="F3" s="4"/>
      <c r="G3" s="4"/>
      <c r="H3" s="4"/>
      <c r="I3" s="4"/>
      <c r="J3" s="4"/>
      <c r="K3" s="4"/>
      <c r="L3" s="8"/>
      <c r="M3" s="8"/>
    </row>
    <row r="4" spans="1:13" x14ac:dyDescent="0.2">
      <c r="A4" s="4"/>
      <c r="B4" s="4"/>
      <c r="C4" s="16"/>
      <c r="D4" s="4"/>
      <c r="E4" s="4"/>
      <c r="F4" s="4"/>
      <c r="G4" s="4"/>
      <c r="H4" s="4"/>
      <c r="I4" s="4"/>
      <c r="J4" s="4"/>
      <c r="K4" s="4"/>
      <c r="L4" s="8"/>
      <c r="M4" s="8"/>
    </row>
    <row r="5" spans="1:13" x14ac:dyDescent="0.2">
      <c r="A5" s="4"/>
      <c r="B5" s="5" t="s">
        <v>11</v>
      </c>
      <c r="C5" s="16" t="s">
        <v>12</v>
      </c>
      <c r="D5" s="4"/>
      <c r="E5" s="4"/>
      <c r="F5" s="4"/>
      <c r="G5" s="4"/>
      <c r="H5" s="4"/>
      <c r="I5" s="4"/>
      <c r="J5" s="4"/>
      <c r="K5" s="4"/>
      <c r="L5" s="8"/>
      <c r="M5" s="8"/>
    </row>
    <row r="6" spans="1:13" x14ac:dyDescent="0.2">
      <c r="A6" s="4"/>
      <c r="B6" s="5"/>
      <c r="C6" s="16"/>
      <c r="D6" s="4"/>
      <c r="E6" s="4"/>
      <c r="F6" s="4"/>
      <c r="G6" s="4"/>
      <c r="H6" s="4"/>
      <c r="I6" s="4"/>
      <c r="J6" s="4"/>
      <c r="K6" s="4"/>
      <c r="L6" s="8"/>
      <c r="M6" s="8"/>
    </row>
    <row r="7" spans="1:13" x14ac:dyDescent="0.2">
      <c r="A7" s="4"/>
      <c r="B7" s="5" t="s">
        <v>19</v>
      </c>
      <c r="C7" s="18"/>
      <c r="D7" s="14"/>
      <c r="E7" s="14"/>
      <c r="F7" s="14"/>
      <c r="G7" s="13"/>
      <c r="H7" s="4"/>
      <c r="I7" s="4"/>
      <c r="J7" s="4"/>
      <c r="K7" s="4"/>
      <c r="L7" s="8"/>
      <c r="M7" s="8"/>
    </row>
    <row r="8" spans="1:13" x14ac:dyDescent="0.2">
      <c r="A8" s="4"/>
      <c r="B8" s="5"/>
      <c r="C8" s="16"/>
      <c r="D8" s="75" t="s">
        <v>18</v>
      </c>
      <c r="E8" s="75"/>
      <c r="F8" s="75"/>
      <c r="G8" s="11"/>
      <c r="H8" s="4"/>
      <c r="I8" s="4"/>
      <c r="J8" s="4"/>
      <c r="K8" s="4"/>
      <c r="L8" s="8"/>
      <c r="M8" s="8"/>
    </row>
    <row r="9" spans="1:13" s="1" customFormat="1" x14ac:dyDescent="0.2">
      <c r="A9" s="5"/>
      <c r="B9" s="5"/>
      <c r="C9" s="22"/>
      <c r="D9" s="6" t="s">
        <v>14</v>
      </c>
      <c r="E9" s="6" t="s">
        <v>15</v>
      </c>
      <c r="F9" s="6" t="s">
        <v>21</v>
      </c>
      <c r="G9" s="11"/>
      <c r="H9" s="5"/>
      <c r="I9" s="5"/>
      <c r="J9" s="5"/>
      <c r="K9" s="5"/>
      <c r="L9" s="27"/>
      <c r="M9" s="27"/>
    </row>
    <row r="10" spans="1:13" x14ac:dyDescent="0.2">
      <c r="A10" s="4"/>
      <c r="B10" s="5"/>
      <c r="C10" s="16" t="s">
        <v>17</v>
      </c>
      <c r="D10" s="23">
        <v>400000</v>
      </c>
      <c r="E10" s="23">
        <v>100000</v>
      </c>
      <c r="F10" s="23">
        <v>50000</v>
      </c>
      <c r="G10" s="16"/>
      <c r="H10" s="4"/>
      <c r="I10" s="4"/>
      <c r="J10" s="4"/>
      <c r="K10" s="4"/>
      <c r="L10" s="8"/>
      <c r="M10" s="8"/>
    </row>
    <row r="11" spans="1:13" x14ac:dyDescent="0.2">
      <c r="A11" s="4"/>
      <c r="B11" s="5"/>
      <c r="C11" s="18" t="s">
        <v>16</v>
      </c>
      <c r="D11" s="22">
        <v>450000</v>
      </c>
      <c r="E11" s="22">
        <v>1000000</v>
      </c>
      <c r="F11" s="22">
        <v>700000</v>
      </c>
      <c r="G11" s="21"/>
      <c r="H11" s="4"/>
      <c r="I11" s="4"/>
      <c r="J11" s="4"/>
      <c r="K11" s="4"/>
      <c r="L11" s="8"/>
      <c r="M11" s="8"/>
    </row>
    <row r="12" spans="1:13" x14ac:dyDescent="0.2">
      <c r="A12" s="4"/>
      <c r="B12" s="5"/>
      <c r="C12" s="16" t="s">
        <v>20</v>
      </c>
      <c r="D12" s="4"/>
      <c r="E12" s="4"/>
      <c r="F12" s="4"/>
      <c r="G12" s="4"/>
      <c r="H12" s="4"/>
      <c r="I12" s="4"/>
      <c r="J12" s="4"/>
      <c r="K12" s="4"/>
      <c r="L12" s="8"/>
      <c r="M12" s="8"/>
    </row>
    <row r="13" spans="1:13" x14ac:dyDescent="0.2">
      <c r="A13" s="4"/>
      <c r="B13" s="5"/>
      <c r="C13" s="16"/>
      <c r="D13" s="4"/>
      <c r="E13" s="4"/>
      <c r="F13" s="4"/>
      <c r="G13" s="4"/>
      <c r="H13" s="4"/>
      <c r="I13" s="4"/>
      <c r="J13" s="4"/>
      <c r="K13" s="4"/>
      <c r="L13" s="8"/>
      <c r="M13" s="8"/>
    </row>
    <row r="14" spans="1:13" x14ac:dyDescent="0.2">
      <c r="A14" s="4"/>
      <c r="B14" s="5" t="s">
        <v>22</v>
      </c>
      <c r="C14" s="17">
        <v>0.1</v>
      </c>
      <c r="D14" s="4" t="s">
        <v>23</v>
      </c>
      <c r="E14" s="4"/>
      <c r="F14" s="4"/>
      <c r="G14" s="4"/>
      <c r="H14" s="4"/>
      <c r="I14" s="4"/>
      <c r="J14" s="4"/>
      <c r="K14" s="4"/>
      <c r="L14" s="8"/>
      <c r="M14" s="8"/>
    </row>
    <row r="15" spans="1:13" x14ac:dyDescent="0.2">
      <c r="A15" s="4"/>
      <c r="B15" s="5"/>
      <c r="C15" s="17"/>
      <c r="D15" s="4"/>
      <c r="E15" s="4"/>
      <c r="F15" s="4"/>
      <c r="G15" s="4"/>
      <c r="H15" s="4"/>
      <c r="I15" s="4"/>
      <c r="J15" s="4"/>
      <c r="K15" s="4"/>
      <c r="L15" s="8"/>
      <c r="M15" s="8"/>
    </row>
    <row r="16" spans="1:13" x14ac:dyDescent="0.2">
      <c r="A16" s="4"/>
      <c r="B16" s="5" t="s">
        <v>24</v>
      </c>
      <c r="C16" s="17"/>
      <c r="D16" s="4"/>
      <c r="E16" s="4"/>
      <c r="F16" s="4"/>
      <c r="G16" s="4"/>
      <c r="H16" s="4"/>
      <c r="I16" s="4"/>
      <c r="J16" s="4"/>
      <c r="K16" s="4"/>
      <c r="L16" s="8"/>
      <c r="M16" s="8"/>
    </row>
    <row r="17" spans="1:27" x14ac:dyDescent="0.2">
      <c r="A17" s="4"/>
      <c r="B17" s="4"/>
      <c r="C17" s="76" t="s">
        <v>25</v>
      </c>
      <c r="D17" s="20" t="s">
        <v>26</v>
      </c>
      <c r="E17" s="4"/>
      <c r="F17" s="4"/>
      <c r="G17" s="4"/>
      <c r="H17" s="4"/>
      <c r="I17" s="4"/>
      <c r="J17" s="4"/>
      <c r="K17" s="4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x14ac:dyDescent="0.2">
      <c r="A18" s="4"/>
      <c r="B18" s="4"/>
      <c r="C18" s="76"/>
      <c r="D18" s="20" t="s">
        <v>27</v>
      </c>
      <c r="E18" s="4"/>
      <c r="F18" s="4"/>
      <c r="G18" s="4"/>
      <c r="H18" s="4"/>
      <c r="I18" s="4"/>
      <c r="J18" s="4"/>
      <c r="K18" s="4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8.25" customHeight="1" x14ac:dyDescent="0.2">
      <c r="A19" s="4"/>
      <c r="B19" s="4"/>
      <c r="C19" s="5"/>
      <c r="D19" s="20"/>
      <c r="E19" s="4"/>
      <c r="F19" s="4"/>
      <c r="G19" s="4"/>
      <c r="H19" s="4"/>
      <c r="I19" s="4"/>
      <c r="J19" s="4"/>
      <c r="K19" s="4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x14ac:dyDescent="0.2">
      <c r="A20" s="4"/>
      <c r="B20" s="4"/>
      <c r="C20" s="76" t="s">
        <v>32</v>
      </c>
      <c r="D20" s="4" t="s">
        <v>28</v>
      </c>
      <c r="E20" s="4"/>
      <c r="F20" s="4"/>
      <c r="G20" s="4"/>
      <c r="H20" s="4"/>
      <c r="I20" s="4"/>
      <c r="J20" s="4"/>
      <c r="K20" s="4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x14ac:dyDescent="0.2">
      <c r="A21" s="4"/>
      <c r="B21" s="4"/>
      <c r="C21" s="76"/>
      <c r="D21" s="4" t="s">
        <v>29</v>
      </c>
      <c r="E21" s="4"/>
      <c r="F21" s="4"/>
      <c r="G21" s="4"/>
      <c r="H21" s="4"/>
      <c r="I21" s="4"/>
      <c r="J21" s="4"/>
      <c r="K21" s="4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7" x14ac:dyDescent="0.2">
      <c r="A22" s="4"/>
      <c r="B22" s="4"/>
      <c r="C22" s="76"/>
      <c r="D22" s="4" t="s">
        <v>30</v>
      </c>
      <c r="E22" s="4"/>
      <c r="F22" s="4"/>
      <c r="G22" s="4"/>
      <c r="H22" s="4"/>
      <c r="I22" s="4"/>
      <c r="J22" s="4"/>
      <c r="K22" s="4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x14ac:dyDescent="0.2">
      <c r="A23" s="4"/>
      <c r="B23" s="4"/>
      <c r="C23" s="76"/>
      <c r="D23" s="4" t="s">
        <v>31</v>
      </c>
      <c r="E23" s="4"/>
      <c r="F23" s="4"/>
      <c r="G23" s="4"/>
      <c r="H23" s="4"/>
      <c r="I23" s="4"/>
      <c r="J23" s="4"/>
      <c r="K23" s="4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x14ac:dyDescent="0.2">
      <c r="A24" s="4"/>
      <c r="B24" s="4"/>
      <c r="C24" s="17"/>
      <c r="D24" s="4"/>
      <c r="E24" s="4"/>
      <c r="F24" s="4"/>
      <c r="G24" s="4"/>
      <c r="H24" s="4"/>
      <c r="I24" s="4"/>
      <c r="J24" s="4"/>
      <c r="K24" s="4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x14ac:dyDescent="0.2">
      <c r="A25" s="4"/>
      <c r="B25" s="4"/>
      <c r="C25" s="17"/>
      <c r="D25" s="4"/>
      <c r="E25" s="4"/>
      <c r="F25" s="4"/>
      <c r="G25" s="4"/>
      <c r="H25" s="4"/>
      <c r="I25" s="4"/>
      <c r="J25" s="4"/>
      <c r="K25" s="4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x14ac:dyDescent="0.2">
      <c r="A26" s="10"/>
      <c r="B26" s="10"/>
      <c r="C26" s="45"/>
      <c r="D26" s="10"/>
      <c r="E26" s="10"/>
      <c r="F26" s="10"/>
      <c r="G26" s="10"/>
      <c r="H26" s="10"/>
      <c r="I26" s="10"/>
      <c r="J26" s="10"/>
      <c r="K26" s="10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x14ac:dyDescent="0.2">
      <c r="A27" s="10"/>
      <c r="B27" s="10"/>
      <c r="C27" s="10"/>
      <c r="D27" s="10"/>
      <c r="E27" s="10"/>
      <c r="F27" s="10"/>
      <c r="G27" s="10"/>
      <c r="H27" s="10"/>
      <c r="I27" s="46"/>
      <c r="J27" s="10"/>
      <c r="K27" s="10"/>
      <c r="L27" s="8"/>
      <c r="M27" s="58" t="s">
        <v>0</v>
      </c>
      <c r="N27" s="58" t="s">
        <v>1</v>
      </c>
      <c r="O27" s="58" t="s">
        <v>2</v>
      </c>
      <c r="P27" s="58" t="s">
        <v>3</v>
      </c>
      <c r="Q27" s="58" t="s">
        <v>4</v>
      </c>
      <c r="R27" s="58" t="s">
        <v>5</v>
      </c>
      <c r="S27" s="58" t="s">
        <v>46</v>
      </c>
      <c r="T27" s="58" t="s">
        <v>47</v>
      </c>
      <c r="U27" s="58" t="s">
        <v>48</v>
      </c>
      <c r="V27" s="58" t="s">
        <v>49</v>
      </c>
      <c r="W27" s="58" t="s">
        <v>50</v>
      </c>
      <c r="X27" s="8"/>
      <c r="Y27" s="8"/>
      <c r="Z27" s="8"/>
      <c r="AA27" s="8"/>
    </row>
    <row r="28" spans="1:27" x14ac:dyDescent="0.2">
      <c r="A28" s="8"/>
      <c r="B28" s="24"/>
      <c r="C28" s="24"/>
      <c r="D28" s="24"/>
      <c r="E28" s="8"/>
      <c r="F28" s="24"/>
      <c r="G28" s="24"/>
      <c r="H28" s="24"/>
      <c r="I28" s="24"/>
      <c r="J28" s="24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x14ac:dyDescent="0.2">
      <c r="A29" s="8"/>
      <c r="B29" s="8"/>
      <c r="C29" s="33"/>
      <c r="D29" s="3" t="s">
        <v>16</v>
      </c>
      <c r="E29" s="9"/>
      <c r="F29" s="9"/>
      <c r="G29" s="9"/>
      <c r="H29" s="9"/>
      <c r="I29" s="29"/>
      <c r="J29" s="2" t="s">
        <v>16</v>
      </c>
      <c r="K29" s="30">
        <f>NPV($C$14,N29:W29)+M29</f>
        <v>3144567.1057046792</v>
      </c>
      <c r="L29" s="8"/>
      <c r="M29" s="60">
        <v>-3000000</v>
      </c>
      <c r="N29" s="60">
        <v>1000000</v>
      </c>
      <c r="O29" s="60">
        <f>N29</f>
        <v>1000000</v>
      </c>
      <c r="P29" s="60">
        <f t="shared" ref="P29:W30" si="0">O29</f>
        <v>1000000</v>
      </c>
      <c r="Q29" s="60">
        <f t="shared" si="0"/>
        <v>1000000</v>
      </c>
      <c r="R29" s="60">
        <f t="shared" si="0"/>
        <v>1000000</v>
      </c>
      <c r="S29" s="60">
        <f t="shared" si="0"/>
        <v>1000000</v>
      </c>
      <c r="T29" s="60">
        <f t="shared" si="0"/>
        <v>1000000</v>
      </c>
      <c r="U29" s="60">
        <f t="shared" si="0"/>
        <v>1000000</v>
      </c>
      <c r="V29" s="60">
        <f t="shared" si="0"/>
        <v>1000000</v>
      </c>
      <c r="W29" s="60">
        <f t="shared" si="0"/>
        <v>1000000</v>
      </c>
      <c r="X29" s="8"/>
      <c r="Y29" s="8"/>
      <c r="Z29" s="8"/>
      <c r="AA29" s="8"/>
    </row>
    <row r="30" spans="1:27" x14ac:dyDescent="0.2">
      <c r="A30" s="8"/>
      <c r="B30" s="8"/>
      <c r="C30" s="34"/>
      <c r="D30" s="32"/>
      <c r="E30" s="8"/>
      <c r="F30" s="8"/>
      <c r="G30" s="8"/>
      <c r="H30" s="8"/>
      <c r="I30" s="29"/>
      <c r="J30" s="2" t="s">
        <v>17</v>
      </c>
      <c r="K30" s="30">
        <f>NPV($C$14,N30:W30)+M30</f>
        <v>-823559.81835515192</v>
      </c>
      <c r="L30" s="8"/>
      <c r="M30" s="60">
        <f>M29</f>
        <v>-3000000</v>
      </c>
      <c r="N30" s="60">
        <f>N29</f>
        <v>1000000</v>
      </c>
      <c r="O30" s="60">
        <f>N30</f>
        <v>1000000</v>
      </c>
      <c r="P30" s="60">
        <v>100000</v>
      </c>
      <c r="Q30" s="60">
        <f t="shared" si="0"/>
        <v>100000</v>
      </c>
      <c r="R30" s="60">
        <f t="shared" si="0"/>
        <v>100000</v>
      </c>
      <c r="S30" s="60">
        <f t="shared" si="0"/>
        <v>100000</v>
      </c>
      <c r="T30" s="60">
        <f t="shared" si="0"/>
        <v>100000</v>
      </c>
      <c r="U30" s="60">
        <f t="shared" si="0"/>
        <v>100000</v>
      </c>
      <c r="V30" s="60">
        <f t="shared" si="0"/>
        <v>100000</v>
      </c>
      <c r="W30" s="60">
        <f t="shared" si="0"/>
        <v>100000</v>
      </c>
      <c r="X30" s="8"/>
      <c r="Y30" s="8"/>
      <c r="Z30" s="8"/>
      <c r="AA30" s="8"/>
    </row>
    <row r="31" spans="1:27" x14ac:dyDescent="0.2">
      <c r="A31" s="8"/>
      <c r="B31" s="34" t="s">
        <v>35</v>
      </c>
      <c r="C31" s="35"/>
      <c r="D31" s="28"/>
      <c r="E31" s="8"/>
      <c r="F31" s="8"/>
      <c r="G31" s="8"/>
      <c r="H31" s="8"/>
      <c r="I31" s="25"/>
      <c r="J31" s="8"/>
      <c r="K31" s="24"/>
      <c r="L31" s="8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8"/>
      <c r="Y31" s="8"/>
      <c r="Z31" s="8"/>
      <c r="AA31" s="8"/>
    </row>
    <row r="32" spans="1:27" x14ac:dyDescent="0.2">
      <c r="A32" s="8"/>
      <c r="B32" s="36"/>
      <c r="C32" s="35"/>
      <c r="D32" s="27"/>
      <c r="E32" s="8"/>
      <c r="F32" s="8"/>
      <c r="G32" s="8"/>
      <c r="H32" s="8"/>
      <c r="I32" s="26"/>
      <c r="J32" s="8"/>
      <c r="K32" s="8"/>
      <c r="L32" s="8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8"/>
      <c r="Y32" s="8"/>
      <c r="Z32" s="8"/>
      <c r="AA32" s="8"/>
    </row>
    <row r="33" spans="1:27" x14ac:dyDescent="0.2">
      <c r="A33" s="8"/>
      <c r="B33" s="39"/>
      <c r="C33" s="33"/>
      <c r="D33" s="3" t="s">
        <v>17</v>
      </c>
      <c r="E33" s="9"/>
      <c r="F33" s="9"/>
      <c r="G33" s="9"/>
      <c r="H33" s="9"/>
      <c r="I33" s="31"/>
      <c r="J33" s="2" t="s">
        <v>17</v>
      </c>
      <c r="K33" s="30">
        <f>NPV($C$14,N33:W33)+M33</f>
        <v>-2385543.2894295324</v>
      </c>
      <c r="L33" s="8"/>
      <c r="M33" s="60">
        <f>M30</f>
        <v>-3000000</v>
      </c>
      <c r="N33" s="60">
        <v>100000</v>
      </c>
      <c r="O33" s="60">
        <f>N33</f>
        <v>100000</v>
      </c>
      <c r="P33" s="60">
        <f t="shared" ref="P33:W33" si="1">O33</f>
        <v>100000</v>
      </c>
      <c r="Q33" s="60">
        <f t="shared" si="1"/>
        <v>100000</v>
      </c>
      <c r="R33" s="60">
        <f t="shared" si="1"/>
        <v>100000</v>
      </c>
      <c r="S33" s="60">
        <f t="shared" si="1"/>
        <v>100000</v>
      </c>
      <c r="T33" s="60">
        <f t="shared" si="1"/>
        <v>100000</v>
      </c>
      <c r="U33" s="60">
        <f t="shared" si="1"/>
        <v>100000</v>
      </c>
      <c r="V33" s="60">
        <f t="shared" si="1"/>
        <v>100000</v>
      </c>
      <c r="W33" s="60">
        <f t="shared" si="1"/>
        <v>100000</v>
      </c>
      <c r="X33" s="8"/>
      <c r="Y33" s="8"/>
      <c r="Z33" s="8"/>
      <c r="AA33" s="8"/>
    </row>
    <row r="34" spans="1:27" x14ac:dyDescent="0.2">
      <c r="A34" s="42" t="s">
        <v>37</v>
      </c>
      <c r="B34" s="39"/>
      <c r="C34" s="34"/>
      <c r="D34" s="32"/>
      <c r="E34" s="8"/>
      <c r="F34" s="8"/>
      <c r="G34" s="8"/>
      <c r="H34" s="8"/>
      <c r="I34" s="26"/>
      <c r="J34" s="8"/>
      <c r="K34" s="8"/>
      <c r="L34" s="8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8"/>
      <c r="Y34" s="8"/>
      <c r="Z34" s="8"/>
      <c r="AA34" s="8"/>
    </row>
    <row r="35" spans="1:27" x14ac:dyDescent="0.2">
      <c r="A35" s="43"/>
      <c r="B35" s="39"/>
      <c r="C35" s="27"/>
      <c r="D35" s="27"/>
      <c r="E35" s="8"/>
      <c r="F35" s="8"/>
      <c r="G35" s="8"/>
      <c r="H35" s="34" t="s">
        <v>33</v>
      </c>
      <c r="I35" s="29"/>
      <c r="J35" s="15" t="s">
        <v>16</v>
      </c>
      <c r="K35" s="30">
        <f>NPV($C$14,N35:W35)+M35</f>
        <v>914420.11448914418</v>
      </c>
      <c r="L35" s="8"/>
      <c r="M35" s="60">
        <v>-1300000</v>
      </c>
      <c r="N35" s="60">
        <v>450000</v>
      </c>
      <c r="O35" s="60">
        <f>N35</f>
        <v>450000</v>
      </c>
      <c r="P35" s="60">
        <f>-2200000+700000</f>
        <v>-1500000</v>
      </c>
      <c r="Q35" s="60">
        <v>700000</v>
      </c>
      <c r="R35" s="60">
        <f t="shared" ref="R35:W36" si="2">Q35</f>
        <v>700000</v>
      </c>
      <c r="S35" s="60">
        <f t="shared" si="2"/>
        <v>700000</v>
      </c>
      <c r="T35" s="60">
        <f t="shared" si="2"/>
        <v>700000</v>
      </c>
      <c r="U35" s="60">
        <f t="shared" si="2"/>
        <v>700000</v>
      </c>
      <c r="V35" s="60">
        <f t="shared" si="2"/>
        <v>700000</v>
      </c>
      <c r="W35" s="60">
        <f t="shared" si="2"/>
        <v>700000</v>
      </c>
      <c r="X35" s="8"/>
      <c r="Y35" s="8"/>
      <c r="Z35" s="8"/>
      <c r="AA35" s="8"/>
    </row>
    <row r="36" spans="1:27" x14ac:dyDescent="0.2">
      <c r="A36" s="8"/>
      <c r="B36" s="39"/>
      <c r="C36" s="33"/>
      <c r="D36" s="3" t="s">
        <v>16</v>
      </c>
      <c r="E36" s="9"/>
      <c r="F36" s="42" t="s">
        <v>34</v>
      </c>
      <c r="G36" s="37"/>
      <c r="H36" s="36"/>
      <c r="I36" s="29"/>
      <c r="J36" s="15" t="s">
        <v>17</v>
      </c>
      <c r="K36" s="30">
        <f>NPV($C$14,N36:W36)+M36</f>
        <v>-1951449.3306651791</v>
      </c>
      <c r="L36" s="8"/>
      <c r="M36" s="60">
        <f>M35</f>
        <v>-1300000</v>
      </c>
      <c r="N36" s="60">
        <f>N35</f>
        <v>450000</v>
      </c>
      <c r="O36" s="60">
        <f>N36</f>
        <v>450000</v>
      </c>
      <c r="P36" s="60">
        <f>-2200000+50000</f>
        <v>-2150000</v>
      </c>
      <c r="Q36" s="60">
        <v>50000</v>
      </c>
      <c r="R36" s="60">
        <f t="shared" si="2"/>
        <v>50000</v>
      </c>
      <c r="S36" s="60">
        <f t="shared" si="2"/>
        <v>50000</v>
      </c>
      <c r="T36" s="60">
        <f t="shared" si="2"/>
        <v>50000</v>
      </c>
      <c r="U36" s="60">
        <f t="shared" si="2"/>
        <v>50000</v>
      </c>
      <c r="V36" s="60">
        <f t="shared" si="2"/>
        <v>50000</v>
      </c>
      <c r="W36" s="60">
        <f t="shared" si="2"/>
        <v>50000</v>
      </c>
      <c r="X36" s="8"/>
      <c r="Y36" s="8"/>
      <c r="Z36" s="8"/>
      <c r="AA36" s="8"/>
    </row>
    <row r="37" spans="1:27" x14ac:dyDescent="0.2">
      <c r="A37" s="8"/>
      <c r="B37" s="39"/>
      <c r="C37" s="34"/>
      <c r="D37" s="32"/>
      <c r="E37" s="8"/>
      <c r="F37" s="43"/>
      <c r="G37" s="8"/>
      <c r="H37" s="35"/>
      <c r="I37" s="26"/>
      <c r="J37" s="8"/>
      <c r="K37" s="8"/>
      <c r="L37" s="8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8"/>
      <c r="Y37" s="8"/>
      <c r="Z37" s="8"/>
      <c r="AA37" s="8"/>
    </row>
    <row r="38" spans="1:27" x14ac:dyDescent="0.2">
      <c r="A38" s="8"/>
      <c r="B38" s="40" t="s">
        <v>36</v>
      </c>
      <c r="C38" s="35"/>
      <c r="D38" s="27"/>
      <c r="E38" s="8"/>
      <c r="F38" s="8"/>
      <c r="G38" s="8"/>
      <c r="H38" s="34" t="s">
        <v>8</v>
      </c>
      <c r="I38" s="29"/>
      <c r="J38" s="15" t="s">
        <v>16</v>
      </c>
      <c r="K38" s="30">
        <f>NPV($C$14,N38:W38)+M38</f>
        <v>803700.7102238005</v>
      </c>
      <c r="L38" s="8"/>
      <c r="M38" s="60">
        <f>M36</f>
        <v>-1300000</v>
      </c>
      <c r="N38" s="60">
        <f>N36</f>
        <v>450000</v>
      </c>
      <c r="O38" s="60">
        <f>N38</f>
        <v>450000</v>
      </c>
      <c r="P38" s="60">
        <v>300000</v>
      </c>
      <c r="Q38" s="60">
        <f t="shared" ref="Q38:W39" si="3">P38</f>
        <v>300000</v>
      </c>
      <c r="R38" s="60">
        <f t="shared" si="3"/>
        <v>300000</v>
      </c>
      <c r="S38" s="60">
        <f t="shared" si="3"/>
        <v>300000</v>
      </c>
      <c r="T38" s="60">
        <f t="shared" si="3"/>
        <v>300000</v>
      </c>
      <c r="U38" s="60">
        <f t="shared" si="3"/>
        <v>300000</v>
      </c>
      <c r="V38" s="60">
        <f t="shared" si="3"/>
        <v>300000</v>
      </c>
      <c r="W38" s="60">
        <f t="shared" si="3"/>
        <v>300000</v>
      </c>
      <c r="X38" s="8"/>
      <c r="Y38" s="8"/>
      <c r="Z38" s="8"/>
      <c r="AA38" s="8"/>
    </row>
    <row r="39" spans="1:27" x14ac:dyDescent="0.2">
      <c r="A39" s="8"/>
      <c r="B39" s="36"/>
      <c r="C39" s="35"/>
      <c r="D39" s="27"/>
      <c r="E39" s="8"/>
      <c r="F39" s="8"/>
      <c r="G39" s="8"/>
      <c r="H39" s="36"/>
      <c r="I39" s="29"/>
      <c r="J39" s="15" t="s">
        <v>17</v>
      </c>
      <c r="K39" s="30">
        <f>NPV($C$14,N39:W39)+M39</f>
        <v>1244603.701786004</v>
      </c>
      <c r="L39" s="8"/>
      <c r="M39" s="60">
        <f>M38</f>
        <v>-1300000</v>
      </c>
      <c r="N39" s="60">
        <f>N38</f>
        <v>450000</v>
      </c>
      <c r="O39" s="60">
        <f>N39</f>
        <v>450000</v>
      </c>
      <c r="P39" s="60">
        <v>400000</v>
      </c>
      <c r="Q39" s="60">
        <f t="shared" si="3"/>
        <v>400000</v>
      </c>
      <c r="R39" s="60">
        <f t="shared" si="3"/>
        <v>400000</v>
      </c>
      <c r="S39" s="60">
        <f t="shared" si="3"/>
        <v>400000</v>
      </c>
      <c r="T39" s="60">
        <f t="shared" si="3"/>
        <v>400000</v>
      </c>
      <c r="U39" s="60">
        <f t="shared" si="3"/>
        <v>400000</v>
      </c>
      <c r="V39" s="60">
        <f t="shared" si="3"/>
        <v>400000</v>
      </c>
      <c r="W39" s="60">
        <f t="shared" si="3"/>
        <v>400000</v>
      </c>
      <c r="X39" s="8"/>
      <c r="Y39" s="8"/>
      <c r="Z39" s="8"/>
      <c r="AA39" s="8"/>
    </row>
    <row r="40" spans="1:27" x14ac:dyDescent="0.2">
      <c r="A40" s="8"/>
      <c r="B40" s="8"/>
      <c r="C40" s="35"/>
      <c r="D40" s="27"/>
      <c r="E40" s="8"/>
      <c r="F40" s="8"/>
      <c r="G40" s="8"/>
      <c r="H40" s="27"/>
      <c r="I40" s="26"/>
      <c r="J40" s="8"/>
      <c r="K40" s="8"/>
      <c r="L40" s="8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8"/>
      <c r="Y40" s="8"/>
      <c r="Z40" s="8"/>
      <c r="AA40" s="8"/>
    </row>
    <row r="41" spans="1:27" x14ac:dyDescent="0.2">
      <c r="A41" s="8"/>
      <c r="B41" s="8"/>
      <c r="C41" s="33"/>
      <c r="D41" s="3" t="s">
        <v>17</v>
      </c>
      <c r="E41" s="9"/>
      <c r="F41" s="9"/>
      <c r="G41" s="9"/>
      <c r="H41" s="38"/>
      <c r="I41" s="31"/>
      <c r="J41" s="2" t="s">
        <v>17</v>
      </c>
      <c r="K41" s="30">
        <f>NPV($C$14,N41:W41)+M41</f>
        <v>1157826.8422818715</v>
      </c>
      <c r="L41" s="8"/>
      <c r="M41" s="60">
        <f>M39</f>
        <v>-1300000</v>
      </c>
      <c r="N41" s="60">
        <v>400000</v>
      </c>
      <c r="O41" s="60">
        <f>N41</f>
        <v>400000</v>
      </c>
      <c r="P41" s="60">
        <f t="shared" ref="P41:W41" si="4">O41</f>
        <v>400000</v>
      </c>
      <c r="Q41" s="60">
        <f t="shared" si="4"/>
        <v>400000</v>
      </c>
      <c r="R41" s="60">
        <f t="shared" si="4"/>
        <v>400000</v>
      </c>
      <c r="S41" s="60">
        <f t="shared" si="4"/>
        <v>400000</v>
      </c>
      <c r="T41" s="60">
        <f t="shared" si="4"/>
        <v>400000</v>
      </c>
      <c r="U41" s="60">
        <f t="shared" si="4"/>
        <v>400000</v>
      </c>
      <c r="V41" s="60">
        <f t="shared" si="4"/>
        <v>400000</v>
      </c>
      <c r="W41" s="60">
        <f t="shared" si="4"/>
        <v>400000</v>
      </c>
      <c r="X41" s="8"/>
      <c r="Y41" s="8"/>
      <c r="Z41" s="8"/>
      <c r="AA41" s="8"/>
    </row>
    <row r="42" spans="1:27" x14ac:dyDescent="0.2">
      <c r="A42" s="8"/>
      <c r="B42" s="8"/>
      <c r="C42" s="40"/>
      <c r="D42" s="3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x14ac:dyDescent="0.2">
      <c r="A49" s="8"/>
      <c r="B49" s="24"/>
      <c r="C49" s="24"/>
      <c r="D49" s="24"/>
      <c r="E49" s="8"/>
      <c r="F49" s="24"/>
      <c r="G49" s="24"/>
      <c r="H49" s="24"/>
      <c r="I49" s="24"/>
      <c r="J49" s="24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</sheetData>
  <mergeCells count="4">
    <mergeCell ref="D8:F8"/>
    <mergeCell ref="B2:B3"/>
    <mergeCell ref="C17:C18"/>
    <mergeCell ref="C20:C23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tabSelected="1" topLeftCell="A3" workbookViewId="0">
      <selection activeCell="A46" sqref="A4:P46"/>
    </sheetView>
  </sheetViews>
  <sheetFormatPr defaultRowHeight="12.75" x14ac:dyDescent="0.2"/>
  <cols>
    <col min="1" max="1" width="11.5703125" bestFit="1" customWidth="1"/>
    <col min="3" max="3" width="15.140625" bestFit="1" customWidth="1"/>
    <col min="4" max="4" width="6.28515625" bestFit="1" customWidth="1"/>
    <col min="5" max="5" width="8.7109375" bestFit="1" customWidth="1"/>
    <col min="6" max="6" width="11.5703125" bestFit="1" customWidth="1"/>
    <col min="7" max="7" width="15.28515625" bestFit="1" customWidth="1"/>
    <col min="9" max="9" width="12.7109375" bestFit="1" customWidth="1"/>
    <col min="11" max="11" width="10" bestFit="1" customWidth="1"/>
    <col min="13" max="13" width="12.140625" bestFit="1" customWidth="1"/>
    <col min="15" max="15" width="12.7109375" bestFit="1" customWidth="1"/>
    <col min="16" max="16" width="13.28515625" bestFit="1" customWidth="1"/>
    <col min="17" max="19" width="9.140625" style="8"/>
  </cols>
  <sheetData>
    <row r="1" spans="1:30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30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x14ac:dyDescent="0.2">
      <c r="A4" s="8"/>
      <c r="B4" s="8"/>
      <c r="C4" s="47" t="s">
        <v>35</v>
      </c>
      <c r="D4" s="50"/>
      <c r="E4" s="50"/>
      <c r="F4" s="8"/>
      <c r="G4" s="8"/>
      <c r="H4" s="8"/>
      <c r="I4" s="8"/>
      <c r="J4" s="8"/>
      <c r="K4" s="8"/>
      <c r="L4" s="52"/>
      <c r="M4" s="8"/>
      <c r="N4" s="8"/>
      <c r="O4" s="52"/>
      <c r="P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x14ac:dyDescent="0.2">
      <c r="A5" s="8"/>
      <c r="B5" s="8"/>
      <c r="C5" s="65">
        <v>1088</v>
      </c>
      <c r="D5" s="54"/>
      <c r="E5" s="54"/>
      <c r="F5" s="8"/>
      <c r="G5" s="8"/>
      <c r="H5" s="8"/>
      <c r="I5" s="8"/>
      <c r="J5" s="8"/>
      <c r="K5" s="8"/>
      <c r="L5" s="52"/>
      <c r="M5" s="8"/>
      <c r="N5" s="8"/>
      <c r="O5" s="52"/>
      <c r="P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x14ac:dyDescent="0.2">
      <c r="A6" s="8"/>
      <c r="B6" s="8"/>
      <c r="C6" s="39"/>
      <c r="D6" s="12"/>
      <c r="E6" s="1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2">
      <c r="A7" s="8"/>
      <c r="B7" s="8"/>
      <c r="C7" s="39"/>
      <c r="D7" s="12"/>
      <c r="E7" s="1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x14ac:dyDescent="0.2">
      <c r="A8" s="8"/>
      <c r="B8" s="8"/>
      <c r="C8" s="39"/>
      <c r="D8" s="12"/>
      <c r="E8" s="1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x14ac:dyDescent="0.2">
      <c r="A9" s="8"/>
      <c r="B9" s="8"/>
      <c r="C9" s="39"/>
      <c r="D9" s="12"/>
      <c r="E9" s="12"/>
      <c r="F9" s="8"/>
      <c r="G9" s="24"/>
      <c r="H9" s="24"/>
      <c r="I9" s="24"/>
      <c r="J9" s="8"/>
      <c r="K9" s="24"/>
      <c r="L9" s="24"/>
      <c r="M9" s="24"/>
      <c r="N9" s="24"/>
      <c r="O9" s="24"/>
      <c r="P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x14ac:dyDescent="0.2">
      <c r="A10" s="8"/>
      <c r="B10" s="8"/>
      <c r="C10" s="39"/>
      <c r="D10" s="12"/>
      <c r="E10" s="12"/>
      <c r="F10" s="8"/>
      <c r="G10" s="8"/>
      <c r="H10" s="53"/>
      <c r="I10" s="3" t="s">
        <v>16</v>
      </c>
      <c r="J10" s="9"/>
      <c r="K10" s="9"/>
      <c r="L10" s="9"/>
      <c r="M10" s="9"/>
      <c r="N10" s="29"/>
      <c r="O10" s="2" t="s">
        <v>16</v>
      </c>
      <c r="P10" s="62">
        <v>3045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x14ac:dyDescent="0.2">
      <c r="A11" s="8"/>
      <c r="B11" s="8"/>
      <c r="C11" s="39"/>
      <c r="D11" s="12"/>
      <c r="E11" s="12"/>
      <c r="F11" s="8"/>
      <c r="G11" s="8"/>
      <c r="H11" s="34"/>
      <c r="I11" s="32"/>
      <c r="J11" s="8"/>
      <c r="K11" s="8"/>
      <c r="L11" s="8"/>
      <c r="M11" s="8"/>
      <c r="N11" s="29"/>
      <c r="O11" s="2" t="s">
        <v>17</v>
      </c>
      <c r="P11" s="62">
        <v>-924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x14ac:dyDescent="0.2">
      <c r="A12" s="8"/>
      <c r="B12" s="8"/>
      <c r="C12" s="39"/>
      <c r="D12" s="12"/>
      <c r="E12" s="12"/>
      <c r="F12" s="8"/>
      <c r="G12" s="34" t="s">
        <v>35</v>
      </c>
      <c r="H12" s="35"/>
      <c r="I12" s="28"/>
      <c r="J12" s="8"/>
      <c r="K12" s="8"/>
      <c r="L12" s="8"/>
      <c r="M12" s="8"/>
      <c r="N12" s="25"/>
      <c r="O12" s="8"/>
      <c r="P12" s="63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x14ac:dyDescent="0.2">
      <c r="A13" s="8"/>
      <c r="B13" s="8"/>
      <c r="C13" s="39"/>
      <c r="D13" s="12"/>
      <c r="E13" s="12"/>
      <c r="F13" s="8"/>
      <c r="G13" s="41"/>
      <c r="H13" s="35"/>
      <c r="I13" s="27"/>
      <c r="J13" s="8"/>
      <c r="K13" s="8"/>
      <c r="L13" s="8"/>
      <c r="M13" s="8"/>
      <c r="N13" s="26"/>
      <c r="O13" s="8"/>
      <c r="P13" s="63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x14ac:dyDescent="0.2">
      <c r="A14" s="8"/>
      <c r="B14" s="8"/>
      <c r="C14" s="39"/>
      <c r="D14" s="12"/>
      <c r="E14" s="12"/>
      <c r="F14" s="8"/>
      <c r="G14" s="39"/>
      <c r="H14" s="53"/>
      <c r="I14" s="3" t="s">
        <v>17</v>
      </c>
      <c r="J14" s="9"/>
      <c r="K14" s="9"/>
      <c r="L14" s="9"/>
      <c r="M14" s="9"/>
      <c r="N14" s="51"/>
      <c r="O14" s="2" t="s">
        <v>17</v>
      </c>
      <c r="P14" s="62">
        <v>-2486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x14ac:dyDescent="0.2">
      <c r="A15" s="8"/>
      <c r="B15" s="8"/>
      <c r="C15" s="39"/>
      <c r="D15" s="56"/>
      <c r="E15" s="49" t="s">
        <v>43</v>
      </c>
      <c r="F15" s="42" t="s">
        <v>39</v>
      </c>
      <c r="G15" s="39"/>
      <c r="H15" s="34"/>
      <c r="I15" s="32"/>
      <c r="J15" s="8"/>
      <c r="K15" s="8"/>
      <c r="L15" s="8"/>
      <c r="M15" s="8"/>
      <c r="N15" s="26"/>
      <c r="O15" s="8"/>
      <c r="P15" s="63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x14ac:dyDescent="0.2">
      <c r="A16" s="8"/>
      <c r="B16" s="8"/>
      <c r="C16" s="39"/>
      <c r="D16" s="39"/>
      <c r="E16" s="50" t="s">
        <v>44</v>
      </c>
      <c r="F16" s="44"/>
      <c r="G16" s="39"/>
      <c r="H16" s="27"/>
      <c r="I16" s="27"/>
      <c r="J16" s="8"/>
      <c r="K16" s="8"/>
      <c r="L16" s="8"/>
      <c r="M16" s="34" t="s">
        <v>33</v>
      </c>
      <c r="N16" s="29"/>
      <c r="O16" s="15" t="s">
        <v>16</v>
      </c>
      <c r="P16" s="64">
        <v>814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">
      <c r="A17" s="8"/>
      <c r="B17" s="8"/>
      <c r="C17" s="39"/>
      <c r="D17" s="39"/>
      <c r="E17" s="12"/>
      <c r="F17" s="12"/>
      <c r="G17" s="39"/>
      <c r="H17" s="53"/>
      <c r="I17" s="3" t="s">
        <v>16</v>
      </c>
      <c r="J17" s="9"/>
      <c r="K17" s="42" t="s">
        <v>38</v>
      </c>
      <c r="L17" s="37"/>
      <c r="M17" s="36"/>
      <c r="N17" s="29"/>
      <c r="O17" s="15" t="s">
        <v>17</v>
      </c>
      <c r="P17" s="64">
        <v>-2051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">
      <c r="A18" s="8"/>
      <c r="B18" s="8"/>
      <c r="C18" s="39"/>
      <c r="D18" s="39"/>
      <c r="E18" s="12"/>
      <c r="F18" s="12"/>
      <c r="G18" s="39"/>
      <c r="H18" s="34"/>
      <c r="I18" s="32"/>
      <c r="J18" s="8"/>
      <c r="K18" s="43"/>
      <c r="L18" s="8"/>
      <c r="M18" s="35"/>
      <c r="N18" s="26"/>
      <c r="O18" s="8"/>
      <c r="P18" s="63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">
      <c r="A19" s="8"/>
      <c r="B19" s="8"/>
      <c r="C19" s="39"/>
      <c r="D19" s="39"/>
      <c r="E19" s="12"/>
      <c r="F19" s="12"/>
      <c r="G19" s="40" t="s">
        <v>36</v>
      </c>
      <c r="H19" s="35"/>
      <c r="I19" s="27"/>
      <c r="J19" s="8"/>
      <c r="K19" s="8"/>
      <c r="L19" s="8"/>
      <c r="M19" s="34" t="s">
        <v>8</v>
      </c>
      <c r="N19" s="29"/>
      <c r="O19" s="15" t="s">
        <v>16</v>
      </c>
      <c r="P19" s="64">
        <v>704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x14ac:dyDescent="0.2">
      <c r="A20" s="8"/>
      <c r="B20" s="8"/>
      <c r="C20" s="39"/>
      <c r="D20" s="39"/>
      <c r="E20" s="12"/>
      <c r="F20" s="12"/>
      <c r="G20" s="41"/>
      <c r="H20" s="35"/>
      <c r="I20" s="27"/>
      <c r="J20" s="8"/>
      <c r="K20" s="8"/>
      <c r="L20" s="8"/>
      <c r="M20" s="36"/>
      <c r="N20" s="29"/>
      <c r="O20" s="15" t="s">
        <v>17</v>
      </c>
      <c r="P20" s="64">
        <v>1145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">
      <c r="A21" s="8"/>
      <c r="B21" s="8"/>
      <c r="C21" s="39"/>
      <c r="D21" s="39"/>
      <c r="E21" s="12"/>
      <c r="F21" s="12"/>
      <c r="G21" s="8"/>
      <c r="H21" s="35"/>
      <c r="I21" s="27"/>
      <c r="J21" s="8"/>
      <c r="K21" s="8"/>
      <c r="L21" s="8"/>
      <c r="M21" s="27"/>
      <c r="N21" s="26"/>
      <c r="O21" s="8"/>
      <c r="P21" s="63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x14ac:dyDescent="0.2">
      <c r="A22" s="8"/>
      <c r="B22" s="8"/>
      <c r="C22" s="39"/>
      <c r="D22" s="39"/>
      <c r="E22" s="12"/>
      <c r="F22" s="12"/>
      <c r="G22" s="8"/>
      <c r="H22" s="53"/>
      <c r="I22" s="3" t="s">
        <v>17</v>
      </c>
      <c r="J22" s="9"/>
      <c r="K22" s="9"/>
      <c r="L22" s="9"/>
      <c r="M22" s="38"/>
      <c r="N22" s="51"/>
      <c r="O22" s="2" t="s">
        <v>17</v>
      </c>
      <c r="P22" s="62">
        <v>1058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x14ac:dyDescent="0.2">
      <c r="A23" s="8"/>
      <c r="B23" s="8"/>
      <c r="C23" s="39"/>
      <c r="D23" s="39"/>
      <c r="E23" s="12"/>
      <c r="F23" s="12"/>
      <c r="G23" s="8"/>
      <c r="H23" s="40"/>
      <c r="I23" s="32"/>
      <c r="J23" s="8"/>
      <c r="K23" s="8"/>
      <c r="L23" s="8"/>
      <c r="M23" s="8"/>
      <c r="N23" s="8"/>
      <c r="O23" s="8"/>
      <c r="P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x14ac:dyDescent="0.2">
      <c r="A24" s="8"/>
      <c r="B24" s="8"/>
      <c r="C24" s="39"/>
      <c r="D24" s="39"/>
      <c r="E24" s="12"/>
      <c r="F24" s="12"/>
      <c r="G24" s="8"/>
      <c r="H24" s="8"/>
      <c r="I24" s="8"/>
      <c r="J24" s="8"/>
      <c r="K24" s="8"/>
      <c r="L24" s="8"/>
      <c r="M24" s="8"/>
      <c r="N24" s="8"/>
      <c r="O24" s="8"/>
      <c r="P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x14ac:dyDescent="0.2">
      <c r="A25" s="42" t="s">
        <v>37</v>
      </c>
      <c r="B25" s="37"/>
      <c r="C25" s="48" t="s">
        <v>42</v>
      </c>
      <c r="D25" s="35"/>
      <c r="E25" s="12"/>
      <c r="F25" s="12"/>
      <c r="G25" s="8"/>
      <c r="H25" s="8"/>
      <c r="I25" s="8"/>
      <c r="J25" s="8"/>
      <c r="K25" s="8"/>
      <c r="L25" s="8"/>
      <c r="M25" s="8"/>
      <c r="N25" s="8"/>
      <c r="O25" s="8"/>
      <c r="P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x14ac:dyDescent="0.2">
      <c r="A26" s="43"/>
      <c r="B26" s="8"/>
      <c r="C26" s="57"/>
      <c r="D26" s="39"/>
      <c r="E26" s="12"/>
      <c r="F26" s="12"/>
      <c r="G26" s="24"/>
      <c r="H26" s="24"/>
      <c r="I26" s="24"/>
      <c r="J26" s="8"/>
      <c r="K26" s="24"/>
      <c r="L26" s="24"/>
      <c r="M26" s="24"/>
      <c r="N26" s="24"/>
      <c r="O26" s="24"/>
      <c r="P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x14ac:dyDescent="0.2">
      <c r="A27" s="8"/>
      <c r="B27" s="8"/>
      <c r="C27" s="39"/>
      <c r="D27" s="39"/>
      <c r="E27" s="12"/>
      <c r="F27" s="12"/>
      <c r="G27" s="8"/>
      <c r="H27" s="53"/>
      <c r="I27" s="3" t="s">
        <v>16</v>
      </c>
      <c r="J27" s="9"/>
      <c r="K27" s="9"/>
      <c r="L27" s="9"/>
      <c r="M27" s="9"/>
      <c r="N27" s="29"/>
      <c r="O27" s="2" t="s">
        <v>16</v>
      </c>
      <c r="P27" s="62">
        <v>3045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x14ac:dyDescent="0.2">
      <c r="A28" s="8"/>
      <c r="B28" s="8"/>
      <c r="C28" s="39"/>
      <c r="D28" s="39"/>
      <c r="E28" s="12"/>
      <c r="F28" s="12"/>
      <c r="G28" s="8"/>
      <c r="H28" s="34"/>
      <c r="I28" s="32"/>
      <c r="J28" s="8"/>
      <c r="K28" s="8"/>
      <c r="L28" s="8"/>
      <c r="M28" s="8"/>
      <c r="N28" s="29"/>
      <c r="O28" s="2" t="s">
        <v>17</v>
      </c>
      <c r="P28" s="62">
        <v>-924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x14ac:dyDescent="0.2">
      <c r="A29" s="8"/>
      <c r="B29" s="8"/>
      <c r="C29" s="39"/>
      <c r="D29" s="39"/>
      <c r="E29" s="12"/>
      <c r="F29" s="12"/>
      <c r="G29" s="34" t="s">
        <v>35</v>
      </c>
      <c r="H29" s="35"/>
      <c r="I29" s="28"/>
      <c r="J29" s="8"/>
      <c r="K29" s="8"/>
      <c r="L29" s="8"/>
      <c r="M29" s="8"/>
      <c r="N29" s="25"/>
      <c r="O29" s="8"/>
      <c r="P29" s="63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x14ac:dyDescent="0.2">
      <c r="A30" s="8"/>
      <c r="B30" s="8"/>
      <c r="C30" s="39"/>
      <c r="D30" s="39"/>
      <c r="E30" s="12"/>
      <c r="F30" s="12"/>
      <c r="G30" s="36"/>
      <c r="H30" s="35"/>
      <c r="I30" s="27"/>
      <c r="J30" s="8"/>
      <c r="K30" s="8"/>
      <c r="L30" s="8"/>
      <c r="M30" s="8"/>
      <c r="N30" s="26"/>
      <c r="O30" s="8"/>
      <c r="P30" s="63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x14ac:dyDescent="0.2">
      <c r="A31" s="8"/>
      <c r="B31" s="8"/>
      <c r="C31" s="39"/>
      <c r="D31" s="39"/>
      <c r="E31" s="12"/>
      <c r="F31" s="12"/>
      <c r="G31" s="39"/>
      <c r="H31" s="53"/>
      <c r="I31" s="3" t="s">
        <v>17</v>
      </c>
      <c r="J31" s="9"/>
      <c r="K31" s="9"/>
      <c r="L31" s="9"/>
      <c r="M31" s="9"/>
      <c r="N31" s="51"/>
      <c r="O31" s="2" t="s">
        <v>17</v>
      </c>
      <c r="P31" s="62">
        <v>-2486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x14ac:dyDescent="0.2">
      <c r="A32" s="8"/>
      <c r="B32" s="8"/>
      <c r="C32" s="39"/>
      <c r="D32" s="55"/>
      <c r="E32" s="49" t="s">
        <v>43</v>
      </c>
      <c r="F32" s="42" t="s">
        <v>40</v>
      </c>
      <c r="G32" s="39"/>
      <c r="H32" s="34"/>
      <c r="I32" s="32"/>
      <c r="J32" s="8"/>
      <c r="K32" s="8"/>
      <c r="L32" s="8"/>
      <c r="M32" s="8"/>
      <c r="N32" s="26"/>
      <c r="O32" s="8"/>
      <c r="P32" s="63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x14ac:dyDescent="0.2">
      <c r="A33" s="8"/>
      <c r="B33" s="8"/>
      <c r="C33" s="39"/>
      <c r="D33" s="12"/>
      <c r="E33" s="50" t="s">
        <v>45</v>
      </c>
      <c r="F33" s="44"/>
      <c r="G33" s="39"/>
      <c r="H33" s="27"/>
      <c r="I33" s="27"/>
      <c r="J33" s="8"/>
      <c r="K33" s="8"/>
      <c r="L33" s="8"/>
      <c r="M33" s="34" t="s">
        <v>33</v>
      </c>
      <c r="N33" s="29"/>
      <c r="O33" s="15" t="s">
        <v>16</v>
      </c>
      <c r="P33" s="64">
        <v>814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x14ac:dyDescent="0.2">
      <c r="A34" s="8"/>
      <c r="B34" s="8"/>
      <c r="C34" s="39"/>
      <c r="D34" s="12"/>
      <c r="E34" s="12"/>
      <c r="F34" s="8"/>
      <c r="G34" s="39"/>
      <c r="H34" s="53"/>
      <c r="I34" s="3" t="s">
        <v>16</v>
      </c>
      <c r="J34" s="9"/>
      <c r="K34" s="42" t="s">
        <v>41</v>
      </c>
      <c r="L34" s="37"/>
      <c r="M34" s="36"/>
      <c r="N34" s="29"/>
      <c r="O34" s="15" t="s">
        <v>17</v>
      </c>
      <c r="P34" s="64">
        <v>-2051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x14ac:dyDescent="0.2">
      <c r="A35" s="8"/>
      <c r="B35" s="8"/>
      <c r="C35" s="39"/>
      <c r="D35" s="12"/>
      <c r="E35" s="12"/>
      <c r="F35" s="8"/>
      <c r="G35" s="39"/>
      <c r="H35" s="34"/>
      <c r="I35" s="32"/>
      <c r="J35" s="8"/>
      <c r="K35" s="43"/>
      <c r="L35" s="8"/>
      <c r="M35" s="35"/>
      <c r="N35" s="26"/>
      <c r="O35" s="8"/>
      <c r="P35" s="63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x14ac:dyDescent="0.2">
      <c r="A36" s="8"/>
      <c r="B36" s="8"/>
      <c r="C36" s="39"/>
      <c r="D36" s="12"/>
      <c r="E36" s="12"/>
      <c r="F36" s="8"/>
      <c r="G36" s="40" t="s">
        <v>36</v>
      </c>
      <c r="H36" s="35"/>
      <c r="I36" s="27"/>
      <c r="J36" s="8"/>
      <c r="K36" s="8"/>
      <c r="L36" s="8"/>
      <c r="M36" s="34" t="s">
        <v>8</v>
      </c>
      <c r="N36" s="29"/>
      <c r="O36" s="15" t="s">
        <v>16</v>
      </c>
      <c r="P36" s="64">
        <v>704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x14ac:dyDescent="0.2">
      <c r="A37" s="8"/>
      <c r="B37" s="8"/>
      <c r="C37" s="39"/>
      <c r="D37" s="12"/>
      <c r="E37" s="12"/>
      <c r="F37" s="8"/>
      <c r="G37" s="41"/>
      <c r="H37" s="35"/>
      <c r="I37" s="27"/>
      <c r="J37" s="8"/>
      <c r="K37" s="8"/>
      <c r="L37" s="8"/>
      <c r="M37" s="36"/>
      <c r="N37" s="29"/>
      <c r="O37" s="15" t="s">
        <v>17</v>
      </c>
      <c r="P37" s="64">
        <v>1145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2">
      <c r="A38" s="8"/>
      <c r="B38" s="8"/>
      <c r="C38" s="39"/>
      <c r="D38" s="12"/>
      <c r="E38" s="12"/>
      <c r="F38" s="8"/>
      <c r="G38" s="8"/>
      <c r="H38" s="35"/>
      <c r="I38" s="27"/>
      <c r="J38" s="8"/>
      <c r="K38" s="8"/>
      <c r="L38" s="8"/>
      <c r="M38" s="27"/>
      <c r="N38" s="26"/>
      <c r="O38" s="8"/>
      <c r="P38" s="63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2">
      <c r="A39" s="8"/>
      <c r="B39" s="8"/>
      <c r="C39" s="39"/>
      <c r="D39" s="12"/>
      <c r="E39" s="12"/>
      <c r="F39" s="8"/>
      <c r="G39" s="8"/>
      <c r="H39" s="53"/>
      <c r="I39" s="3" t="s">
        <v>17</v>
      </c>
      <c r="J39" s="9"/>
      <c r="K39" s="9"/>
      <c r="L39" s="9"/>
      <c r="M39" s="38"/>
      <c r="N39" s="51"/>
      <c r="O39" s="2" t="s">
        <v>17</v>
      </c>
      <c r="P39" s="62">
        <v>1058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x14ac:dyDescent="0.2">
      <c r="A40" s="8"/>
      <c r="B40" s="8"/>
      <c r="C40" s="39"/>
      <c r="D40" s="12"/>
      <c r="E40" s="12"/>
      <c r="F40" s="8"/>
      <c r="G40" s="8"/>
      <c r="H40" s="40"/>
      <c r="I40" s="32"/>
      <c r="J40" s="8"/>
      <c r="K40" s="8"/>
      <c r="L40" s="8"/>
      <c r="M40" s="8"/>
      <c r="N40" s="8"/>
      <c r="O40" s="8"/>
      <c r="P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x14ac:dyDescent="0.2">
      <c r="A41" s="8"/>
      <c r="B41" s="8"/>
      <c r="C41" s="39"/>
      <c r="D41" s="12"/>
      <c r="E41" s="1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x14ac:dyDescent="0.2">
      <c r="A42" s="8"/>
      <c r="B42" s="8"/>
      <c r="C42" s="39"/>
      <c r="D42" s="12"/>
      <c r="E42" s="1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2">
      <c r="A43" s="8"/>
      <c r="B43" s="8"/>
      <c r="C43" s="39"/>
      <c r="D43" s="12"/>
      <c r="E43" s="12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x14ac:dyDescent="0.2">
      <c r="A44" s="8"/>
      <c r="B44" s="8"/>
      <c r="C44" s="39"/>
      <c r="D44" s="12"/>
      <c r="E44" s="12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x14ac:dyDescent="0.2">
      <c r="A45" s="8"/>
      <c r="B45" s="8"/>
      <c r="C45" s="47" t="s">
        <v>36</v>
      </c>
      <c r="D45" s="50"/>
      <c r="E45" s="50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x14ac:dyDescent="0.2">
      <c r="A46" s="8"/>
      <c r="B46" s="8"/>
      <c r="C46" s="65">
        <v>954</v>
      </c>
      <c r="D46" s="54"/>
      <c r="E46" s="54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</sheetData>
  <phoneticPr fontId="2" type="noConversion"/>
  <pageMargins left="0.78740157499999996" right="0.78740157499999996" top="0.984251969" bottom="0.984251969" header="0.49212598499999999" footer="0.49212598499999999"/>
  <pageSetup paperSize="9" scale="4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selection sqref="A1:XFD1048576"/>
    </sheetView>
  </sheetViews>
  <sheetFormatPr defaultRowHeight="12.75" x14ac:dyDescent="0.2"/>
  <cols>
    <col min="1" max="2" width="15.7109375" bestFit="1" customWidth="1"/>
    <col min="3" max="3" width="14.7109375" customWidth="1"/>
    <col min="4" max="4" width="16.140625" customWidth="1"/>
    <col min="5" max="5" width="12" customWidth="1"/>
    <col min="6" max="6" width="14.28515625" bestFit="1" customWidth="1"/>
    <col min="7" max="7" width="7.42578125" customWidth="1"/>
    <col min="8" max="8" width="14.140625" bestFit="1" customWidth="1"/>
    <col min="9" max="9" width="7.42578125" bestFit="1" customWidth="1"/>
    <col min="10" max="10" width="12.7109375" bestFit="1" customWidth="1"/>
    <col min="11" max="11" width="16.42578125" bestFit="1" customWidth="1"/>
    <col min="12" max="12" width="4" customWidth="1"/>
    <col min="13" max="13" width="12.7109375" bestFit="1" customWidth="1"/>
    <col min="14" max="15" width="12" bestFit="1" customWidth="1"/>
    <col min="16" max="16" width="12.7109375" bestFit="1" customWidth="1"/>
    <col min="17" max="23" width="12" bestFit="1" customWidth="1"/>
  </cols>
  <sheetData>
    <row r="1" spans="1:13" x14ac:dyDescent="0.2">
      <c r="A1" s="7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8"/>
      <c r="M1" s="8"/>
    </row>
    <row r="2" spans="1:13" x14ac:dyDescent="0.2">
      <c r="A2" s="4"/>
      <c r="B2" s="76" t="s">
        <v>6</v>
      </c>
      <c r="C2" s="19" t="s">
        <v>9</v>
      </c>
      <c r="D2" s="16">
        <v>1300000</v>
      </c>
      <c r="E2" s="4" t="s">
        <v>13</v>
      </c>
      <c r="F2" s="4"/>
      <c r="G2" s="4"/>
      <c r="H2" s="4"/>
      <c r="I2" s="4"/>
      <c r="J2" s="4"/>
      <c r="K2" s="4"/>
      <c r="L2" s="8"/>
      <c r="M2" s="8"/>
    </row>
    <row r="3" spans="1:13" x14ac:dyDescent="0.2">
      <c r="A3" s="4"/>
      <c r="B3" s="76"/>
      <c r="C3" s="19" t="s">
        <v>10</v>
      </c>
      <c r="D3" s="16">
        <v>3000000</v>
      </c>
      <c r="E3" s="4"/>
      <c r="F3" s="4"/>
      <c r="G3" s="4"/>
      <c r="H3" s="4"/>
      <c r="I3" s="4"/>
      <c r="J3" s="4"/>
      <c r="K3" s="4"/>
      <c r="L3" s="8"/>
      <c r="M3" s="8"/>
    </row>
    <row r="4" spans="1:13" x14ac:dyDescent="0.2">
      <c r="A4" s="4"/>
      <c r="B4" s="4"/>
      <c r="C4" s="16"/>
      <c r="D4" s="4"/>
      <c r="E4" s="4"/>
      <c r="F4" s="4"/>
      <c r="G4" s="4"/>
      <c r="H4" s="4"/>
      <c r="I4" s="4"/>
      <c r="J4" s="4"/>
      <c r="K4" s="4"/>
      <c r="L4" s="8"/>
      <c r="M4" s="8"/>
    </row>
    <row r="5" spans="1:13" x14ac:dyDescent="0.2">
      <c r="A5" s="4"/>
      <c r="B5" s="5" t="s">
        <v>11</v>
      </c>
      <c r="C5" s="16" t="s">
        <v>12</v>
      </c>
      <c r="D5" s="4"/>
      <c r="E5" s="4"/>
      <c r="F5" s="4"/>
      <c r="G5" s="4"/>
      <c r="H5" s="4"/>
      <c r="I5" s="4"/>
      <c r="J5" s="4"/>
      <c r="K5" s="4"/>
      <c r="L5" s="8"/>
      <c r="M5" s="8"/>
    </row>
    <row r="6" spans="1:13" x14ac:dyDescent="0.2">
      <c r="A6" s="4"/>
      <c r="B6" s="5"/>
      <c r="C6" s="16"/>
      <c r="D6" s="4"/>
      <c r="E6" s="4"/>
      <c r="F6" s="4"/>
      <c r="G6" s="4"/>
      <c r="H6" s="4"/>
      <c r="I6" s="4"/>
      <c r="J6" s="4"/>
      <c r="K6" s="4"/>
      <c r="L6" s="8"/>
      <c r="M6" s="8"/>
    </row>
    <row r="7" spans="1:13" x14ac:dyDescent="0.2">
      <c r="A7" s="4"/>
      <c r="B7" s="5" t="s">
        <v>19</v>
      </c>
      <c r="C7" s="18"/>
      <c r="D7" s="14"/>
      <c r="E7" s="14"/>
      <c r="F7" s="14"/>
      <c r="G7" s="13"/>
      <c r="H7" s="4"/>
      <c r="I7" s="4"/>
      <c r="J7" s="4"/>
      <c r="K7" s="4"/>
      <c r="L7" s="8"/>
      <c r="M7" s="8"/>
    </row>
    <row r="8" spans="1:13" x14ac:dyDescent="0.2">
      <c r="A8" s="4"/>
      <c r="B8" s="5"/>
      <c r="C8" s="16"/>
      <c r="D8" s="75" t="s">
        <v>18</v>
      </c>
      <c r="E8" s="75"/>
      <c r="F8" s="75"/>
      <c r="G8" s="11"/>
      <c r="H8" s="4"/>
      <c r="I8" s="4"/>
      <c r="J8" s="4"/>
      <c r="K8" s="4"/>
      <c r="L8" s="8"/>
      <c r="M8" s="8"/>
    </row>
    <row r="9" spans="1:13" s="1" customFormat="1" x14ac:dyDescent="0.2">
      <c r="A9" s="5"/>
      <c r="B9" s="5"/>
      <c r="C9" s="22"/>
      <c r="D9" s="59" t="s">
        <v>14</v>
      </c>
      <c r="E9" s="59" t="s">
        <v>15</v>
      </c>
      <c r="F9" s="59" t="s">
        <v>21</v>
      </c>
      <c r="G9" s="11"/>
      <c r="H9" s="5"/>
      <c r="I9" s="5"/>
      <c r="J9" s="5"/>
      <c r="K9" s="5"/>
      <c r="L9" s="27"/>
      <c r="M9" s="27"/>
    </row>
    <row r="10" spans="1:13" x14ac:dyDescent="0.2">
      <c r="A10" s="4"/>
      <c r="B10" s="5"/>
      <c r="C10" s="16" t="s">
        <v>17</v>
      </c>
      <c r="D10" s="23">
        <v>400000</v>
      </c>
      <c r="E10" s="23">
        <v>100000</v>
      </c>
      <c r="F10" s="23">
        <v>50000</v>
      </c>
      <c r="G10" s="16"/>
      <c r="H10" s="4"/>
      <c r="I10" s="4"/>
      <c r="J10" s="4"/>
      <c r="K10" s="4"/>
      <c r="L10" s="8"/>
      <c r="M10" s="8"/>
    </row>
    <row r="11" spans="1:13" x14ac:dyDescent="0.2">
      <c r="A11" s="4"/>
      <c r="B11" s="5"/>
      <c r="C11" s="18" t="s">
        <v>16</v>
      </c>
      <c r="D11" s="22">
        <v>450000</v>
      </c>
      <c r="E11" s="22">
        <v>1000000</v>
      </c>
      <c r="F11" s="22">
        <v>700000</v>
      </c>
      <c r="G11" s="21"/>
      <c r="H11" s="4"/>
      <c r="I11" s="4"/>
      <c r="J11" s="4"/>
      <c r="K11" s="4"/>
      <c r="L11" s="8"/>
      <c r="M11" s="8"/>
    </row>
    <row r="12" spans="1:13" x14ac:dyDescent="0.2">
      <c r="A12" s="4"/>
      <c r="B12" s="5"/>
      <c r="C12" s="16" t="s">
        <v>20</v>
      </c>
      <c r="D12" s="4"/>
      <c r="E12" s="4"/>
      <c r="F12" s="4"/>
      <c r="G12" s="4"/>
      <c r="H12" s="4"/>
      <c r="I12" s="4"/>
      <c r="J12" s="4"/>
      <c r="K12" s="4"/>
      <c r="L12" s="8"/>
      <c r="M12" s="8"/>
    </row>
    <row r="13" spans="1:13" x14ac:dyDescent="0.2">
      <c r="A13" s="4"/>
      <c r="B13" s="5"/>
      <c r="C13" s="16"/>
      <c r="D13" s="4"/>
      <c r="E13" s="4"/>
      <c r="F13" s="4"/>
      <c r="G13" s="4"/>
      <c r="H13" s="4"/>
      <c r="I13" s="4"/>
      <c r="J13" s="4"/>
      <c r="K13" s="4"/>
      <c r="L13" s="8"/>
      <c r="M13" s="8"/>
    </row>
    <row r="14" spans="1:13" x14ac:dyDescent="0.2">
      <c r="A14" s="4"/>
      <c r="B14" s="5" t="s">
        <v>22</v>
      </c>
      <c r="C14" s="17">
        <v>0.1</v>
      </c>
      <c r="D14" s="4" t="s">
        <v>23</v>
      </c>
      <c r="E14" s="4"/>
      <c r="F14" s="4"/>
      <c r="G14" s="4"/>
      <c r="H14" s="4"/>
      <c r="I14" s="4"/>
      <c r="J14" s="4"/>
      <c r="K14" s="4"/>
      <c r="L14" s="8"/>
      <c r="M14" s="8"/>
    </row>
    <row r="15" spans="1:13" x14ac:dyDescent="0.2">
      <c r="A15" s="4"/>
      <c r="B15" s="5"/>
      <c r="C15" s="17"/>
      <c r="D15" s="4"/>
      <c r="E15" s="4"/>
      <c r="F15" s="4"/>
      <c r="G15" s="4"/>
      <c r="H15" s="4"/>
      <c r="I15" s="4"/>
      <c r="J15" s="4"/>
      <c r="K15" s="4"/>
      <c r="L15" s="8"/>
      <c r="M15" s="8"/>
    </row>
    <row r="16" spans="1:13" x14ac:dyDescent="0.2">
      <c r="A16" s="4"/>
      <c r="B16" s="5" t="s">
        <v>24</v>
      </c>
      <c r="C16" s="17"/>
      <c r="D16" s="4"/>
      <c r="E16" s="4"/>
      <c r="F16" s="4"/>
      <c r="G16" s="4"/>
      <c r="H16" s="4"/>
      <c r="I16" s="4"/>
      <c r="J16" s="4"/>
      <c r="K16" s="4"/>
      <c r="L16" s="8"/>
      <c r="M16" s="8"/>
    </row>
    <row r="17" spans="1:27" x14ac:dyDescent="0.2">
      <c r="A17" s="4"/>
      <c r="B17" s="4"/>
      <c r="C17" s="76" t="s">
        <v>25</v>
      </c>
      <c r="D17" s="20" t="s">
        <v>26</v>
      </c>
      <c r="E17" s="4"/>
      <c r="F17" s="4"/>
      <c r="G17" s="4"/>
      <c r="H17" s="4"/>
      <c r="I17" s="4"/>
      <c r="J17" s="4"/>
      <c r="K17" s="4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x14ac:dyDescent="0.2">
      <c r="A18" s="4"/>
      <c r="B18" s="4"/>
      <c r="C18" s="76"/>
      <c r="D18" s="20" t="s">
        <v>27</v>
      </c>
      <c r="E18" s="4"/>
      <c r="F18" s="4"/>
      <c r="G18" s="4"/>
      <c r="H18" s="4"/>
      <c r="I18" s="4"/>
      <c r="J18" s="4"/>
      <c r="K18" s="4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8.25" customHeight="1" x14ac:dyDescent="0.2">
      <c r="A19" s="4"/>
      <c r="B19" s="4"/>
      <c r="C19" s="5"/>
      <c r="D19" s="20"/>
      <c r="E19" s="4"/>
      <c r="F19" s="4"/>
      <c r="G19" s="4"/>
      <c r="H19" s="4"/>
      <c r="I19" s="4"/>
      <c r="J19" s="4"/>
      <c r="K19" s="4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x14ac:dyDescent="0.2">
      <c r="A20" s="4"/>
      <c r="B20" s="4"/>
      <c r="C20" s="76" t="s">
        <v>32</v>
      </c>
      <c r="D20" s="4" t="s">
        <v>28</v>
      </c>
      <c r="E20" s="4"/>
      <c r="F20" s="4"/>
      <c r="G20" s="4"/>
      <c r="H20" s="4"/>
      <c r="I20" s="4"/>
      <c r="J20" s="4"/>
      <c r="K20" s="4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x14ac:dyDescent="0.2">
      <c r="A21" s="4"/>
      <c r="B21" s="4"/>
      <c r="C21" s="76"/>
      <c r="D21" s="4" t="s">
        <v>29</v>
      </c>
      <c r="E21" s="4"/>
      <c r="F21" s="4"/>
      <c r="G21" s="4"/>
      <c r="H21" s="4"/>
      <c r="I21" s="4"/>
      <c r="J21" s="4"/>
      <c r="K21" s="4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7" x14ac:dyDescent="0.2">
      <c r="A22" s="4"/>
      <c r="B22" s="4"/>
      <c r="C22" s="76"/>
      <c r="D22" s="4" t="s">
        <v>30</v>
      </c>
      <c r="E22" s="4"/>
      <c r="F22" s="4"/>
      <c r="G22" s="4"/>
      <c r="H22" s="4"/>
      <c r="I22" s="4"/>
      <c r="J22" s="4"/>
      <c r="K22" s="4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x14ac:dyDescent="0.2">
      <c r="A23" s="4"/>
      <c r="B23" s="4"/>
      <c r="C23" s="76"/>
      <c r="D23" s="4" t="s">
        <v>31</v>
      </c>
      <c r="E23" s="4"/>
      <c r="F23" s="4"/>
      <c r="G23" s="4"/>
      <c r="H23" s="4"/>
      <c r="I23" s="4"/>
      <c r="J23" s="4"/>
      <c r="K23" s="4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x14ac:dyDescent="0.2">
      <c r="A24" s="4"/>
      <c r="B24" s="4"/>
      <c r="C24" s="17"/>
      <c r="D24" s="4"/>
      <c r="E24" s="4"/>
      <c r="F24" s="4"/>
      <c r="G24" s="4"/>
      <c r="H24" s="4"/>
      <c r="I24" s="4"/>
      <c r="J24" s="4"/>
      <c r="K24" s="4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x14ac:dyDescent="0.2">
      <c r="A25" s="4"/>
      <c r="B25" s="4"/>
      <c r="C25" s="17"/>
      <c r="D25" s="4"/>
      <c r="E25" s="4"/>
      <c r="F25" s="4"/>
      <c r="G25" s="4"/>
      <c r="H25" s="4"/>
      <c r="I25" s="4"/>
      <c r="J25" s="4"/>
      <c r="K25" s="4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x14ac:dyDescent="0.2">
      <c r="A26" s="10"/>
      <c r="B26" s="10"/>
      <c r="C26" s="45"/>
      <c r="D26" s="10"/>
      <c r="E26" s="10"/>
      <c r="F26" s="10"/>
      <c r="G26" s="10"/>
      <c r="H26" s="10"/>
      <c r="I26" s="10"/>
      <c r="J26" s="10"/>
      <c r="K26" s="10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x14ac:dyDescent="0.2">
      <c r="A27" s="10"/>
      <c r="B27" s="10"/>
      <c r="C27" s="10"/>
      <c r="D27" s="10"/>
      <c r="E27" s="10"/>
      <c r="F27" s="10"/>
      <c r="G27" s="10"/>
      <c r="H27" s="10"/>
      <c r="I27" s="46"/>
      <c r="J27" s="10"/>
      <c r="K27" s="10"/>
      <c r="L27" s="8"/>
      <c r="M27" s="58" t="s">
        <v>0</v>
      </c>
      <c r="N27" s="58" t="s">
        <v>1</v>
      </c>
      <c r="O27" s="58" t="s">
        <v>2</v>
      </c>
      <c r="P27" s="58" t="s">
        <v>3</v>
      </c>
      <c r="Q27" s="58" t="s">
        <v>4</v>
      </c>
      <c r="R27" s="58" t="s">
        <v>5</v>
      </c>
      <c r="S27" s="58" t="s">
        <v>46</v>
      </c>
      <c r="T27" s="58" t="s">
        <v>47</v>
      </c>
      <c r="U27" s="58" t="s">
        <v>48</v>
      </c>
      <c r="V27" s="58" t="s">
        <v>49</v>
      </c>
      <c r="W27" s="58" t="s">
        <v>50</v>
      </c>
      <c r="X27" s="8"/>
      <c r="Y27" s="8"/>
      <c r="Z27" s="8"/>
      <c r="AA27" s="8"/>
    </row>
    <row r="28" spans="1:27" x14ac:dyDescent="0.2">
      <c r="A28" s="8"/>
      <c r="B28" s="24"/>
      <c r="C28" s="24"/>
      <c r="D28" s="24"/>
      <c r="E28" s="8"/>
      <c r="F28" s="24"/>
      <c r="G28" s="24"/>
      <c r="H28" s="24"/>
      <c r="I28" s="24"/>
      <c r="J28" s="24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x14ac:dyDescent="0.2">
      <c r="A29" s="8"/>
      <c r="B29" s="8"/>
      <c r="C29" s="33">
        <v>0.7</v>
      </c>
      <c r="D29" s="3" t="s">
        <v>16</v>
      </c>
      <c r="E29" s="9"/>
      <c r="F29" s="9"/>
      <c r="G29" s="9"/>
      <c r="H29" s="9"/>
      <c r="I29" s="29">
        <v>0.85699999999999998</v>
      </c>
      <c r="J29" s="2" t="s">
        <v>16</v>
      </c>
      <c r="K29" s="30">
        <f>NPV($C$14,N29:W29)+M29</f>
        <v>3144567.1057046792</v>
      </c>
      <c r="L29" s="8"/>
      <c r="M29" s="66">
        <f>-D3</f>
        <v>-3000000</v>
      </c>
      <c r="N29" s="66">
        <f>E11</f>
        <v>1000000</v>
      </c>
      <c r="O29" s="66">
        <f>N29</f>
        <v>1000000</v>
      </c>
      <c r="P29" s="66">
        <f t="shared" ref="P29:W30" si="0">O29</f>
        <v>1000000</v>
      </c>
      <c r="Q29" s="66">
        <f t="shared" si="0"/>
        <v>1000000</v>
      </c>
      <c r="R29" s="66">
        <f t="shared" si="0"/>
        <v>1000000</v>
      </c>
      <c r="S29" s="66">
        <f t="shared" si="0"/>
        <v>1000000</v>
      </c>
      <c r="T29" s="66">
        <f t="shared" si="0"/>
        <v>1000000</v>
      </c>
      <c r="U29" s="66">
        <f t="shared" si="0"/>
        <v>1000000</v>
      </c>
      <c r="V29" s="66">
        <f t="shared" si="0"/>
        <v>1000000</v>
      </c>
      <c r="W29" s="66">
        <f t="shared" si="0"/>
        <v>1000000</v>
      </c>
      <c r="X29" s="8"/>
      <c r="Y29" s="8"/>
      <c r="Z29" s="8"/>
      <c r="AA29" s="8"/>
    </row>
    <row r="30" spans="1:27" x14ac:dyDescent="0.2">
      <c r="A30" s="8"/>
      <c r="B30" s="8"/>
      <c r="C30" s="34"/>
      <c r="D30" s="32">
        <f>I29*K29+I30*K30</f>
        <v>2577124.9555641231</v>
      </c>
      <c r="E30" s="8"/>
      <c r="F30" s="8"/>
      <c r="G30" s="8"/>
      <c r="H30" s="8"/>
      <c r="I30" s="29">
        <v>0.14299999999999999</v>
      </c>
      <c r="J30" s="2" t="s">
        <v>17</v>
      </c>
      <c r="K30" s="30">
        <f>NPV($C$14,N30:W30)+M30</f>
        <v>-823559.81835515192</v>
      </c>
      <c r="L30" s="8"/>
      <c r="M30" s="66">
        <f>M29</f>
        <v>-3000000</v>
      </c>
      <c r="N30" s="66">
        <f>E11</f>
        <v>1000000</v>
      </c>
      <c r="O30" s="66">
        <f>N30</f>
        <v>1000000</v>
      </c>
      <c r="P30" s="66">
        <f>E10</f>
        <v>100000</v>
      </c>
      <c r="Q30" s="66">
        <f t="shared" si="0"/>
        <v>100000</v>
      </c>
      <c r="R30" s="66">
        <f t="shared" si="0"/>
        <v>100000</v>
      </c>
      <c r="S30" s="66">
        <f t="shared" si="0"/>
        <v>100000</v>
      </c>
      <c r="T30" s="66">
        <f t="shared" si="0"/>
        <v>100000</v>
      </c>
      <c r="U30" s="66">
        <f t="shared" si="0"/>
        <v>100000</v>
      </c>
      <c r="V30" s="66">
        <f t="shared" si="0"/>
        <v>100000</v>
      </c>
      <c r="W30" s="66">
        <f t="shared" si="0"/>
        <v>100000</v>
      </c>
      <c r="X30" s="8"/>
      <c r="Y30" s="8"/>
      <c r="Z30" s="8"/>
      <c r="AA30" s="8"/>
    </row>
    <row r="31" spans="1:27" x14ac:dyDescent="0.2">
      <c r="A31" s="8"/>
      <c r="B31" s="34" t="s">
        <v>35</v>
      </c>
      <c r="C31" s="35"/>
      <c r="D31" s="28"/>
      <c r="E31" s="8"/>
      <c r="F31" s="8"/>
      <c r="G31" s="8"/>
      <c r="H31" s="8"/>
      <c r="I31" s="25"/>
      <c r="J31" s="8"/>
      <c r="K31" s="24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x14ac:dyDescent="0.2">
      <c r="A32" s="8"/>
      <c r="B32" s="36">
        <f>C29*D30+C33*D34</f>
        <v>1088324.4820660264</v>
      </c>
      <c r="C32" s="35"/>
      <c r="D32" s="27"/>
      <c r="E32" s="8"/>
      <c r="F32" s="8"/>
      <c r="G32" s="8"/>
      <c r="H32" s="8"/>
      <c r="I32" s="26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x14ac:dyDescent="0.2">
      <c r="A33" s="8"/>
      <c r="B33" s="39"/>
      <c r="C33" s="33">
        <v>0.3</v>
      </c>
      <c r="D33" s="3" t="s">
        <v>17</v>
      </c>
      <c r="E33" s="9"/>
      <c r="F33" s="9"/>
      <c r="G33" s="9"/>
      <c r="H33" s="9"/>
      <c r="I33" s="31">
        <v>1</v>
      </c>
      <c r="J33" s="2" t="s">
        <v>17</v>
      </c>
      <c r="K33" s="30">
        <f>NPV($C$14,N33:W33)+M33</f>
        <v>-2385543.2894295324</v>
      </c>
      <c r="L33" s="8"/>
      <c r="M33" s="66">
        <f>M29</f>
        <v>-3000000</v>
      </c>
      <c r="N33" s="66">
        <f>E10</f>
        <v>100000</v>
      </c>
      <c r="O33" s="66">
        <f>N33</f>
        <v>100000</v>
      </c>
      <c r="P33" s="66">
        <f t="shared" ref="P33:W33" si="1">O33</f>
        <v>100000</v>
      </c>
      <c r="Q33" s="66">
        <f t="shared" si="1"/>
        <v>100000</v>
      </c>
      <c r="R33" s="66">
        <f t="shared" si="1"/>
        <v>100000</v>
      </c>
      <c r="S33" s="66">
        <f t="shared" si="1"/>
        <v>100000</v>
      </c>
      <c r="T33" s="66">
        <f t="shared" si="1"/>
        <v>100000</v>
      </c>
      <c r="U33" s="66">
        <f t="shared" si="1"/>
        <v>100000</v>
      </c>
      <c r="V33" s="66">
        <f t="shared" si="1"/>
        <v>100000</v>
      </c>
      <c r="W33" s="66">
        <f t="shared" si="1"/>
        <v>100000</v>
      </c>
      <c r="X33" s="8"/>
      <c r="Y33" s="8"/>
      <c r="Z33" s="8"/>
      <c r="AA33" s="8"/>
    </row>
    <row r="34" spans="1:27" x14ac:dyDescent="0.2">
      <c r="A34" s="42" t="s">
        <v>37</v>
      </c>
      <c r="B34" s="39"/>
      <c r="C34" s="34"/>
      <c r="D34" s="32">
        <f>K33</f>
        <v>-2385543.2894295324</v>
      </c>
      <c r="E34" s="8"/>
      <c r="F34" s="8"/>
      <c r="G34" s="8"/>
      <c r="H34" s="8"/>
      <c r="I34" s="26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x14ac:dyDescent="0.2">
      <c r="A35" s="44">
        <f>B32</f>
        <v>1088324.4820660264</v>
      </c>
      <c r="B35" s="39"/>
      <c r="C35" s="27"/>
      <c r="D35" s="27"/>
      <c r="E35" s="8"/>
      <c r="F35" s="8"/>
      <c r="G35" s="8"/>
      <c r="H35" s="34" t="s">
        <v>33</v>
      </c>
      <c r="I35" s="29">
        <v>0.85699999999999998</v>
      </c>
      <c r="J35" s="15" t="s">
        <v>16</v>
      </c>
      <c r="K35" s="30">
        <f>NPV($C$14,N35:W35)+M35</f>
        <v>914420.11448914418</v>
      </c>
      <c r="L35" s="8"/>
      <c r="M35" s="66">
        <f>-D2</f>
        <v>-1300000</v>
      </c>
      <c r="N35" s="66">
        <f>D11</f>
        <v>450000</v>
      </c>
      <c r="O35" s="66">
        <f>N35</f>
        <v>450000</v>
      </c>
      <c r="P35" s="66">
        <f>-2200000+F11</f>
        <v>-1500000</v>
      </c>
      <c r="Q35" s="66">
        <f>F11</f>
        <v>700000</v>
      </c>
      <c r="R35" s="66">
        <f t="shared" ref="R35:W36" si="2">Q35</f>
        <v>700000</v>
      </c>
      <c r="S35" s="66">
        <f t="shared" si="2"/>
        <v>700000</v>
      </c>
      <c r="T35" s="66">
        <f t="shared" si="2"/>
        <v>700000</v>
      </c>
      <c r="U35" s="66">
        <f t="shared" si="2"/>
        <v>700000</v>
      </c>
      <c r="V35" s="66">
        <f t="shared" si="2"/>
        <v>700000</v>
      </c>
      <c r="W35" s="66">
        <f t="shared" si="2"/>
        <v>700000</v>
      </c>
      <c r="X35" s="8"/>
      <c r="Y35" s="8"/>
      <c r="Z35" s="8"/>
      <c r="AA35" s="8"/>
    </row>
    <row r="36" spans="1:27" x14ac:dyDescent="0.2">
      <c r="A36" s="8"/>
      <c r="B36" s="39"/>
      <c r="C36" s="33">
        <v>0.7</v>
      </c>
      <c r="D36" s="3" t="s">
        <v>16</v>
      </c>
      <c r="E36" s="9"/>
      <c r="F36" s="42" t="s">
        <v>34</v>
      </c>
      <c r="G36" s="37"/>
      <c r="H36" s="36">
        <f>I35*K35+I36*K36</f>
        <v>504600.78383207595</v>
      </c>
      <c r="I36" s="29">
        <v>0.14299999999999999</v>
      </c>
      <c r="J36" s="15" t="s">
        <v>17</v>
      </c>
      <c r="K36" s="30">
        <f>NPV($C$14,N36:W36)+M36</f>
        <v>-1951449.3306651791</v>
      </c>
      <c r="L36" s="8"/>
      <c r="M36" s="66">
        <f>M35</f>
        <v>-1300000</v>
      </c>
      <c r="N36" s="66">
        <f>N35</f>
        <v>450000</v>
      </c>
      <c r="O36" s="66">
        <f>N36</f>
        <v>450000</v>
      </c>
      <c r="P36" s="66">
        <f>-2200000+F10</f>
        <v>-2150000</v>
      </c>
      <c r="Q36" s="66">
        <f>F10</f>
        <v>50000</v>
      </c>
      <c r="R36" s="66">
        <f t="shared" si="2"/>
        <v>50000</v>
      </c>
      <c r="S36" s="66">
        <f t="shared" si="2"/>
        <v>50000</v>
      </c>
      <c r="T36" s="66">
        <f t="shared" si="2"/>
        <v>50000</v>
      </c>
      <c r="U36" s="66">
        <f t="shared" si="2"/>
        <v>50000</v>
      </c>
      <c r="V36" s="66">
        <f t="shared" si="2"/>
        <v>50000</v>
      </c>
      <c r="W36" s="66">
        <f t="shared" si="2"/>
        <v>50000</v>
      </c>
      <c r="X36" s="8"/>
      <c r="Y36" s="8"/>
      <c r="Z36" s="8"/>
      <c r="AA36" s="8"/>
    </row>
    <row r="37" spans="1:27" x14ac:dyDescent="0.2">
      <c r="A37" s="8"/>
      <c r="B37" s="39"/>
      <c r="C37" s="34"/>
      <c r="D37" s="32">
        <f>F37</f>
        <v>866749.83801719558</v>
      </c>
      <c r="E37" s="8"/>
      <c r="F37" s="43">
        <f>H39</f>
        <v>866749.83801719558</v>
      </c>
      <c r="G37" s="8"/>
      <c r="H37" s="35"/>
      <c r="I37" s="26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x14ac:dyDescent="0.2">
      <c r="A38" s="8"/>
      <c r="B38" s="40" t="s">
        <v>36</v>
      </c>
      <c r="C38" s="35"/>
      <c r="D38" s="27"/>
      <c r="E38" s="8"/>
      <c r="F38" s="8"/>
      <c r="G38" s="8"/>
      <c r="H38" s="34" t="s">
        <v>8</v>
      </c>
      <c r="I38" s="29">
        <v>0.85699999999999998</v>
      </c>
      <c r="J38" s="15" t="s">
        <v>16</v>
      </c>
      <c r="K38" s="30">
        <f>NPV($C$14,N38:W38)+M38</f>
        <v>803700.7102238005</v>
      </c>
      <c r="L38" s="8"/>
      <c r="M38" s="66">
        <f>M35</f>
        <v>-1300000</v>
      </c>
      <c r="N38" s="66">
        <f>N35</f>
        <v>450000</v>
      </c>
      <c r="O38" s="66">
        <f>N38</f>
        <v>450000</v>
      </c>
      <c r="P38" s="66">
        <v>300000</v>
      </c>
      <c r="Q38" s="66">
        <f t="shared" ref="Q38:W39" si="3">P38</f>
        <v>300000</v>
      </c>
      <c r="R38" s="66">
        <f t="shared" si="3"/>
        <v>300000</v>
      </c>
      <c r="S38" s="66">
        <f t="shared" si="3"/>
        <v>300000</v>
      </c>
      <c r="T38" s="66">
        <f t="shared" si="3"/>
        <v>300000</v>
      </c>
      <c r="U38" s="66">
        <f t="shared" si="3"/>
        <v>300000</v>
      </c>
      <c r="V38" s="66">
        <f t="shared" si="3"/>
        <v>300000</v>
      </c>
      <c r="W38" s="66">
        <f t="shared" si="3"/>
        <v>300000</v>
      </c>
      <c r="X38" s="8"/>
      <c r="Y38" s="8"/>
      <c r="Z38" s="8"/>
      <c r="AA38" s="8"/>
    </row>
    <row r="39" spans="1:27" x14ac:dyDescent="0.2">
      <c r="A39" s="8"/>
      <c r="B39" s="36">
        <f>C36*D37+C41*D42</f>
        <v>954072.93929659831</v>
      </c>
      <c r="C39" s="35"/>
      <c r="D39" s="27"/>
      <c r="E39" s="8"/>
      <c r="F39" s="8"/>
      <c r="G39" s="8"/>
      <c r="H39" s="36">
        <f>I38*K38+I39*K39</f>
        <v>866749.83801719558</v>
      </c>
      <c r="I39" s="29">
        <v>0.14299999999999999</v>
      </c>
      <c r="J39" s="15" t="s">
        <v>17</v>
      </c>
      <c r="K39" s="30">
        <f>NPV($C$14,N39:W39)+M39</f>
        <v>1244603.701786004</v>
      </c>
      <c r="L39" s="8"/>
      <c r="M39" s="66">
        <f>M35</f>
        <v>-1300000</v>
      </c>
      <c r="N39" s="66">
        <f>N35</f>
        <v>450000</v>
      </c>
      <c r="O39" s="66">
        <f>N39</f>
        <v>450000</v>
      </c>
      <c r="P39" s="66">
        <f>D10</f>
        <v>400000</v>
      </c>
      <c r="Q39" s="66">
        <f t="shared" si="3"/>
        <v>400000</v>
      </c>
      <c r="R39" s="66">
        <f t="shared" si="3"/>
        <v>400000</v>
      </c>
      <c r="S39" s="66">
        <f t="shared" si="3"/>
        <v>400000</v>
      </c>
      <c r="T39" s="66">
        <f t="shared" si="3"/>
        <v>400000</v>
      </c>
      <c r="U39" s="66">
        <f t="shared" si="3"/>
        <v>400000</v>
      </c>
      <c r="V39" s="66">
        <f t="shared" si="3"/>
        <v>400000</v>
      </c>
      <c r="W39" s="66">
        <f t="shared" si="3"/>
        <v>400000</v>
      </c>
      <c r="X39" s="8"/>
      <c r="Y39" s="8"/>
      <c r="Z39" s="8"/>
      <c r="AA39" s="8"/>
    </row>
    <row r="40" spans="1:27" x14ac:dyDescent="0.2">
      <c r="A40" s="8"/>
      <c r="B40" s="8"/>
      <c r="C40" s="35"/>
      <c r="D40" s="27"/>
      <c r="E40" s="8"/>
      <c r="F40" s="8"/>
      <c r="G40" s="8"/>
      <c r="H40" s="27"/>
      <c r="I40" s="26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x14ac:dyDescent="0.2">
      <c r="A41" s="8"/>
      <c r="B41" s="8"/>
      <c r="C41" s="33">
        <v>0.3</v>
      </c>
      <c r="D41" s="3" t="s">
        <v>17</v>
      </c>
      <c r="E41" s="9"/>
      <c r="F41" s="9"/>
      <c r="G41" s="9"/>
      <c r="H41" s="38"/>
      <c r="I41" s="31">
        <v>1</v>
      </c>
      <c r="J41" s="2" t="s">
        <v>17</v>
      </c>
      <c r="K41" s="30">
        <f>NPV($C$14,N41:W41)+M41</f>
        <v>1157826.8422818715</v>
      </c>
      <c r="L41" s="8"/>
      <c r="M41" s="66">
        <f>M35</f>
        <v>-1300000</v>
      </c>
      <c r="N41" s="66">
        <f>D10</f>
        <v>400000</v>
      </c>
      <c r="O41" s="66">
        <f>N41</f>
        <v>400000</v>
      </c>
      <c r="P41" s="66">
        <f t="shared" ref="P41:W41" si="4">O41</f>
        <v>400000</v>
      </c>
      <c r="Q41" s="66">
        <f t="shared" si="4"/>
        <v>400000</v>
      </c>
      <c r="R41" s="66">
        <f t="shared" si="4"/>
        <v>400000</v>
      </c>
      <c r="S41" s="66">
        <f t="shared" si="4"/>
        <v>400000</v>
      </c>
      <c r="T41" s="66">
        <f t="shared" si="4"/>
        <v>400000</v>
      </c>
      <c r="U41" s="66">
        <f t="shared" si="4"/>
        <v>400000</v>
      </c>
      <c r="V41" s="66">
        <f t="shared" si="4"/>
        <v>400000</v>
      </c>
      <c r="W41" s="66">
        <f t="shared" si="4"/>
        <v>400000</v>
      </c>
      <c r="X41" s="8"/>
      <c r="Y41" s="8"/>
      <c r="Z41" s="8"/>
      <c r="AA41" s="8"/>
    </row>
    <row r="42" spans="1:27" x14ac:dyDescent="0.2">
      <c r="A42" s="8"/>
      <c r="B42" s="8"/>
      <c r="C42" s="40"/>
      <c r="D42" s="32">
        <f>K41</f>
        <v>1157826.8422818715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x14ac:dyDescent="0.2">
      <c r="A49" s="8"/>
      <c r="B49" s="24"/>
      <c r="C49" s="24"/>
      <c r="D49" s="24"/>
      <c r="E49" s="8"/>
      <c r="F49" s="24"/>
      <c r="G49" s="24"/>
      <c r="H49" s="24"/>
      <c r="I49" s="24"/>
      <c r="J49" s="24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</sheetData>
  <mergeCells count="4">
    <mergeCell ref="B2:B3"/>
    <mergeCell ref="D8:F8"/>
    <mergeCell ref="C17:C18"/>
    <mergeCell ref="C20:C2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workbookViewId="0">
      <selection activeCell="A12" sqref="A12"/>
    </sheetView>
  </sheetViews>
  <sheetFormatPr defaultRowHeight="12.75" x14ac:dyDescent="0.2"/>
  <cols>
    <col min="1" max="1" width="11.5703125" bestFit="1" customWidth="1"/>
    <col min="3" max="3" width="15.140625" bestFit="1" customWidth="1"/>
    <col min="4" max="4" width="6.28515625" bestFit="1" customWidth="1"/>
    <col min="5" max="5" width="8.7109375" bestFit="1" customWidth="1"/>
    <col min="6" max="6" width="11.5703125" bestFit="1" customWidth="1"/>
    <col min="7" max="7" width="15.28515625" bestFit="1" customWidth="1"/>
    <col min="9" max="9" width="12.7109375" bestFit="1" customWidth="1"/>
    <col min="11" max="11" width="10" bestFit="1" customWidth="1"/>
    <col min="13" max="13" width="12.140625" bestFit="1" customWidth="1"/>
    <col min="15" max="15" width="12.7109375" bestFit="1" customWidth="1"/>
    <col min="16" max="16" width="12.140625" bestFit="1" customWidth="1"/>
    <col min="17" max="18" width="9.140625" style="8"/>
    <col min="19" max="19" width="13" style="8" customWidth="1"/>
    <col min="20" max="20" width="11" style="8" bestFit="1" customWidth="1"/>
    <col min="21" max="21" width="9.28515625" style="8" bestFit="1" customWidth="1"/>
    <col min="22" max="22" width="9.28515625" bestFit="1" customWidth="1"/>
    <col min="23" max="24" width="9.28515625" customWidth="1"/>
    <col min="25" max="26" width="14.28515625" bestFit="1" customWidth="1"/>
  </cols>
  <sheetData>
    <row r="1" spans="1:34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34" ht="13.5" thickBo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3.5" thickBo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S3" s="77" t="s">
        <v>51</v>
      </c>
      <c r="T3" s="77" t="s">
        <v>52</v>
      </c>
      <c r="U3" s="79" t="s">
        <v>53</v>
      </c>
      <c r="V3" s="80"/>
      <c r="W3" s="67"/>
      <c r="X3" s="67"/>
      <c r="Y3" s="79" t="s">
        <v>54</v>
      </c>
      <c r="Z3" s="80"/>
      <c r="AA3" s="8"/>
      <c r="AB3" s="8"/>
      <c r="AC3" s="8"/>
      <c r="AD3" s="8"/>
      <c r="AE3" s="8"/>
      <c r="AF3" s="8"/>
      <c r="AG3" s="8"/>
      <c r="AH3" s="8"/>
    </row>
    <row r="4" spans="1:34" ht="13.5" thickBot="1" x14ac:dyDescent="0.25">
      <c r="A4" s="8"/>
      <c r="B4" s="8"/>
      <c r="C4" s="47" t="s">
        <v>35</v>
      </c>
      <c r="D4" s="50"/>
      <c r="E4" s="50"/>
      <c r="F4" s="8"/>
      <c r="G4" s="8"/>
      <c r="H4" s="8"/>
      <c r="I4" s="8"/>
      <c r="J4" s="8"/>
      <c r="K4" s="8"/>
      <c r="L4" s="52"/>
      <c r="M4" s="8"/>
      <c r="N4" s="8"/>
      <c r="O4" s="52"/>
      <c r="P4" s="8"/>
      <c r="S4" s="78"/>
      <c r="T4" s="78"/>
      <c r="U4" s="68" t="s">
        <v>44</v>
      </c>
      <c r="V4" s="68" t="s">
        <v>45</v>
      </c>
      <c r="W4" s="68" t="s">
        <v>44</v>
      </c>
      <c r="X4" s="68" t="s">
        <v>45</v>
      </c>
      <c r="Y4" s="68" t="s">
        <v>55</v>
      </c>
      <c r="Z4" s="68" t="s">
        <v>56</v>
      </c>
      <c r="AA4" s="8"/>
      <c r="AB4" s="8"/>
      <c r="AC4" s="8"/>
      <c r="AD4" s="8"/>
      <c r="AE4" s="8"/>
      <c r="AF4" s="8"/>
      <c r="AG4" s="8"/>
      <c r="AH4" s="8"/>
    </row>
    <row r="5" spans="1:34" ht="13.5" thickBot="1" x14ac:dyDescent="0.25">
      <c r="A5" s="8"/>
      <c r="B5" s="8"/>
      <c r="C5" s="69">
        <f>[1]Árvore!B32/1000</f>
        <v>1088.3244820660263</v>
      </c>
      <c r="D5" s="54"/>
      <c r="E5" s="54"/>
      <c r="F5" s="8"/>
      <c r="G5" s="8"/>
      <c r="H5" s="8"/>
      <c r="I5" s="8"/>
      <c r="J5" s="8"/>
      <c r="K5" s="8"/>
      <c r="L5" s="52"/>
      <c r="M5" s="8"/>
      <c r="N5" s="8"/>
      <c r="O5" s="52"/>
      <c r="P5" s="8"/>
      <c r="S5" s="68" t="s">
        <v>57</v>
      </c>
      <c r="T5" s="70">
        <v>0.6</v>
      </c>
      <c r="U5" s="70">
        <v>0.7</v>
      </c>
      <c r="V5" s="70">
        <v>0.3</v>
      </c>
      <c r="W5" s="71">
        <f>+T5*U5</f>
        <v>0.42</v>
      </c>
      <c r="X5" s="71">
        <f>+T5*V5</f>
        <v>0.18</v>
      </c>
      <c r="Y5" s="72">
        <f>+W5/W$8</f>
        <v>0.865979381443299</v>
      </c>
      <c r="Z5" s="72">
        <f>+X5/X$8</f>
        <v>0.34951456310679618</v>
      </c>
      <c r="AA5" s="8"/>
      <c r="AB5" s="8"/>
      <c r="AC5" s="8"/>
      <c r="AD5" s="8"/>
      <c r="AE5" s="8"/>
      <c r="AF5" s="8"/>
      <c r="AG5" s="8"/>
      <c r="AH5" s="8"/>
    </row>
    <row r="6" spans="1:34" ht="13.5" thickBot="1" x14ac:dyDescent="0.25">
      <c r="A6" s="8"/>
      <c r="B6" s="8"/>
      <c r="C6" s="39"/>
      <c r="D6" s="12"/>
      <c r="E6" s="1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S6" s="68" t="s">
        <v>58</v>
      </c>
      <c r="T6" s="70">
        <v>0.1</v>
      </c>
      <c r="U6" s="70">
        <v>0.5</v>
      </c>
      <c r="V6" s="70">
        <v>0.5</v>
      </c>
      <c r="W6" s="71">
        <f t="shared" ref="W6:W7" si="0">+T6*U6</f>
        <v>0.05</v>
      </c>
      <c r="X6" s="71">
        <f t="shared" ref="X6:X7" si="1">+T6*V6</f>
        <v>0.05</v>
      </c>
      <c r="Y6" s="72">
        <f t="shared" ref="Y6:Z7" si="2">+W6/W$8</f>
        <v>0.10309278350515465</v>
      </c>
      <c r="Z6" s="72">
        <f t="shared" si="2"/>
        <v>9.7087378640776725E-2</v>
      </c>
      <c r="AA6" s="8"/>
      <c r="AB6" s="8"/>
      <c r="AC6" s="8"/>
      <c r="AD6" s="8"/>
      <c r="AE6" s="8"/>
      <c r="AF6" s="8"/>
      <c r="AG6" s="8"/>
      <c r="AH6" s="8"/>
    </row>
    <row r="7" spans="1:34" ht="13.5" thickBot="1" x14ac:dyDescent="0.25">
      <c r="A7" s="8"/>
      <c r="B7" s="8"/>
      <c r="C7" s="39"/>
      <c r="D7" s="12"/>
      <c r="E7" s="1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S7" s="68" t="s">
        <v>59</v>
      </c>
      <c r="T7" s="70">
        <v>0.3</v>
      </c>
      <c r="U7" s="70">
        <v>0.05</v>
      </c>
      <c r="V7" s="70">
        <v>0.95</v>
      </c>
      <c r="W7" s="71">
        <f t="shared" si="0"/>
        <v>1.4999999999999999E-2</v>
      </c>
      <c r="X7" s="71">
        <f t="shared" si="1"/>
        <v>0.28499999999999998</v>
      </c>
      <c r="Y7" s="72">
        <f t="shared" si="2"/>
        <v>3.0927835051546393E-2</v>
      </c>
      <c r="Z7" s="72">
        <f t="shared" si="2"/>
        <v>0.55339805825242727</v>
      </c>
      <c r="AA7" s="8"/>
      <c r="AB7" s="8"/>
      <c r="AC7" s="8"/>
      <c r="AD7" s="8"/>
      <c r="AE7" s="8"/>
      <c r="AF7" s="8"/>
      <c r="AG7" s="8"/>
      <c r="AH7" s="8"/>
    </row>
    <row r="8" spans="1:34" ht="13.5" thickBot="1" x14ac:dyDescent="0.25">
      <c r="A8" s="8"/>
      <c r="B8" s="8"/>
      <c r="C8" s="39"/>
      <c r="D8" s="12"/>
      <c r="E8" s="1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S8" s="68" t="s">
        <v>60</v>
      </c>
      <c r="T8" s="70">
        <v>1</v>
      </c>
      <c r="U8" s="73"/>
      <c r="V8" s="73"/>
      <c r="W8" s="71">
        <f>SUM(W5:W7)</f>
        <v>0.48499999999999999</v>
      </c>
      <c r="X8" s="71">
        <f>SUM(X5:X7)</f>
        <v>0.5149999999999999</v>
      </c>
      <c r="Y8" s="71">
        <f t="shared" ref="Y8:Z8" si="3">SUM(Y5:Y7)</f>
        <v>1</v>
      </c>
      <c r="Z8" s="71">
        <f t="shared" si="3"/>
        <v>1.0000000000000002</v>
      </c>
      <c r="AA8" s="8"/>
      <c r="AB8" s="8"/>
      <c r="AC8" s="8"/>
      <c r="AD8" s="8"/>
      <c r="AE8" s="8"/>
      <c r="AF8" s="8"/>
      <c r="AG8" s="8"/>
      <c r="AH8" s="8"/>
    </row>
    <row r="9" spans="1:34" x14ac:dyDescent="0.2">
      <c r="A9" s="8"/>
      <c r="B9" s="8"/>
      <c r="C9" s="39"/>
      <c r="D9" s="12"/>
      <c r="E9" s="12"/>
      <c r="F9" s="8"/>
      <c r="G9" s="24"/>
      <c r="H9" s="24"/>
      <c r="I9" s="24"/>
      <c r="J9" s="8"/>
      <c r="K9" s="24"/>
      <c r="L9" s="24"/>
      <c r="M9" s="24"/>
      <c r="N9" s="24"/>
      <c r="O9" s="24"/>
      <c r="P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x14ac:dyDescent="0.2">
      <c r="A10" s="8"/>
      <c r="B10" s="8"/>
      <c r="C10" s="39"/>
      <c r="D10" s="12"/>
      <c r="E10" s="12"/>
      <c r="F10" s="8"/>
      <c r="G10" s="8"/>
      <c r="H10" s="53">
        <f>Y5+Y6</f>
        <v>0.96907216494845361</v>
      </c>
      <c r="I10" s="3" t="s">
        <v>16</v>
      </c>
      <c r="J10" s="9"/>
      <c r="K10" s="9"/>
      <c r="L10" s="9"/>
      <c r="M10" s="9"/>
      <c r="N10" s="29">
        <f>Y5/H10</f>
        <v>0.89361702127659581</v>
      </c>
      <c r="O10" s="2" t="s">
        <v>16</v>
      </c>
      <c r="P10" s="30">
        <v>3045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x14ac:dyDescent="0.2">
      <c r="A11" s="8"/>
      <c r="B11" s="8"/>
      <c r="C11" s="39"/>
      <c r="D11" s="12"/>
      <c r="E11" s="12"/>
      <c r="F11" s="8"/>
      <c r="G11" s="8"/>
      <c r="H11" s="34"/>
      <c r="I11" s="32">
        <f>N10*P10+N11*P11</f>
        <v>2622.7659574468089</v>
      </c>
      <c r="J11" s="8"/>
      <c r="K11" s="8"/>
      <c r="L11" s="8"/>
      <c r="M11" s="8"/>
      <c r="N11" s="29">
        <f>Y6/H10</f>
        <v>0.10638297872340427</v>
      </c>
      <c r="O11" s="2" t="s">
        <v>17</v>
      </c>
      <c r="P11" s="30">
        <v>-924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x14ac:dyDescent="0.2">
      <c r="A12" s="8"/>
      <c r="B12" s="8"/>
      <c r="C12" s="39"/>
      <c r="D12" s="12"/>
      <c r="E12" s="12"/>
      <c r="F12" s="8"/>
      <c r="G12" s="34" t="s">
        <v>35</v>
      </c>
      <c r="H12" s="35"/>
      <c r="I12" s="28"/>
      <c r="J12" s="8"/>
      <c r="K12" s="8"/>
      <c r="L12" s="8"/>
      <c r="M12" s="8"/>
      <c r="N12" s="25"/>
      <c r="O12" s="8"/>
      <c r="P12" s="24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x14ac:dyDescent="0.2">
      <c r="A13" s="8"/>
      <c r="B13" s="8"/>
      <c r="C13" s="39"/>
      <c r="D13" s="12"/>
      <c r="E13" s="12"/>
      <c r="F13" s="8"/>
      <c r="G13" s="41">
        <f>H10*I11+H14*I15</f>
        <v>2541.649484536083</v>
      </c>
      <c r="H13" s="35"/>
      <c r="I13" s="27"/>
      <c r="J13" s="8"/>
      <c r="K13" s="8"/>
      <c r="L13" s="8"/>
      <c r="M13" s="8"/>
      <c r="N13" s="26"/>
      <c r="O13" s="8"/>
      <c r="P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x14ac:dyDescent="0.2">
      <c r="A14" s="8"/>
      <c r="B14" s="8"/>
      <c r="C14" s="39"/>
      <c r="D14" s="12"/>
      <c r="E14" s="12"/>
      <c r="F14" s="8"/>
      <c r="G14" s="39"/>
      <c r="H14" s="53">
        <f>Y7</f>
        <v>3.0927835051546393E-2</v>
      </c>
      <c r="I14" s="3" t="s">
        <v>17</v>
      </c>
      <c r="J14" s="9"/>
      <c r="K14" s="9"/>
      <c r="L14" s="9"/>
      <c r="M14" s="9"/>
      <c r="N14" s="51">
        <v>1</v>
      </c>
      <c r="O14" s="2" t="s">
        <v>17</v>
      </c>
      <c r="P14" s="30">
        <v>-2486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x14ac:dyDescent="0.2">
      <c r="A15" s="8"/>
      <c r="B15" s="8"/>
      <c r="C15" s="39"/>
      <c r="D15" s="56">
        <f>W8</f>
        <v>0.48499999999999999</v>
      </c>
      <c r="E15" s="49" t="s">
        <v>43</v>
      </c>
      <c r="F15" s="42" t="s">
        <v>39</v>
      </c>
      <c r="G15" s="39"/>
      <c r="H15" s="34"/>
      <c r="I15" s="32"/>
      <c r="J15" s="8"/>
      <c r="K15" s="8"/>
      <c r="L15" s="8"/>
      <c r="M15" s="8"/>
      <c r="N15" s="26"/>
      <c r="O15" s="8"/>
      <c r="P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x14ac:dyDescent="0.2">
      <c r="A16" s="8"/>
      <c r="B16" s="8"/>
      <c r="C16" s="39"/>
      <c r="D16" s="39"/>
      <c r="E16" s="50" t="s">
        <v>44</v>
      </c>
      <c r="F16" s="44">
        <f>G13</f>
        <v>2541.649484536083</v>
      </c>
      <c r="G16" s="39"/>
      <c r="H16" s="27"/>
      <c r="I16" s="27"/>
      <c r="J16" s="8"/>
      <c r="K16" s="8"/>
      <c r="L16" s="8"/>
      <c r="M16" s="34" t="s">
        <v>33</v>
      </c>
      <c r="N16" s="29">
        <f>N10</f>
        <v>0.89361702127659581</v>
      </c>
      <c r="O16" s="15" t="s">
        <v>16</v>
      </c>
      <c r="P16" s="74">
        <v>649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x14ac:dyDescent="0.2">
      <c r="A17" s="8"/>
      <c r="B17" s="8"/>
      <c r="C17" s="39"/>
      <c r="D17" s="39"/>
      <c r="E17" s="12"/>
      <c r="F17" s="12"/>
      <c r="G17" s="39"/>
      <c r="H17" s="53">
        <f>H10</f>
        <v>0.96907216494845361</v>
      </c>
      <c r="I17" s="3" t="s">
        <v>16</v>
      </c>
      <c r="J17" s="9"/>
      <c r="K17" s="42" t="s">
        <v>38</v>
      </c>
      <c r="L17" s="37"/>
      <c r="M17" s="36">
        <f>N16*P16+N17*P17</f>
        <v>344.10638297872339</v>
      </c>
      <c r="N17" s="29">
        <f>N11</f>
        <v>0.10638297872340427</v>
      </c>
      <c r="O17" s="15" t="s">
        <v>17</v>
      </c>
      <c r="P17" s="74">
        <v>-2217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x14ac:dyDescent="0.2">
      <c r="A18" s="8"/>
      <c r="B18" s="8"/>
      <c r="C18" s="39"/>
      <c r="D18" s="39"/>
      <c r="E18" s="12"/>
      <c r="F18" s="12"/>
      <c r="G18" s="39"/>
      <c r="H18" s="34"/>
      <c r="I18" s="32">
        <f>K18</f>
        <v>750.91489361702133</v>
      </c>
      <c r="J18" s="8"/>
      <c r="K18" s="43">
        <f>M20</f>
        <v>750.91489361702133</v>
      </c>
      <c r="L18" s="8"/>
      <c r="M18" s="35"/>
      <c r="N18" s="26"/>
      <c r="O18" s="8"/>
      <c r="P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x14ac:dyDescent="0.2">
      <c r="A19" s="8"/>
      <c r="B19" s="8"/>
      <c r="C19" s="39"/>
      <c r="D19" s="39"/>
      <c r="E19" s="12"/>
      <c r="F19" s="12"/>
      <c r="G19" s="40" t="s">
        <v>36</v>
      </c>
      <c r="H19" s="35"/>
      <c r="I19" s="27"/>
      <c r="J19" s="8"/>
      <c r="K19" s="8"/>
      <c r="L19" s="8"/>
      <c r="M19" s="34" t="s">
        <v>8</v>
      </c>
      <c r="N19" s="29">
        <f>N10</f>
        <v>0.89361702127659581</v>
      </c>
      <c r="O19" s="15" t="s">
        <v>16</v>
      </c>
      <c r="P19" s="74">
        <v>704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x14ac:dyDescent="0.2">
      <c r="A20" s="8"/>
      <c r="B20" s="8"/>
      <c r="C20" s="39"/>
      <c r="D20" s="39"/>
      <c r="E20" s="12"/>
      <c r="F20" s="12"/>
      <c r="G20" s="41">
        <f>H17*I18+H22*I23</f>
        <v>760.41237113402065</v>
      </c>
      <c r="H20" s="35"/>
      <c r="I20" s="27"/>
      <c r="J20" s="8"/>
      <c r="K20" s="8"/>
      <c r="L20" s="8"/>
      <c r="M20" s="36">
        <f>N19*P19+N20*P20</f>
        <v>750.91489361702133</v>
      </c>
      <c r="N20" s="29">
        <f>N11</f>
        <v>0.10638297872340427</v>
      </c>
      <c r="O20" s="15" t="s">
        <v>17</v>
      </c>
      <c r="P20" s="74">
        <v>1145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x14ac:dyDescent="0.2">
      <c r="A21" s="8"/>
      <c r="B21" s="8"/>
      <c r="C21" s="39"/>
      <c r="D21" s="39"/>
      <c r="E21" s="12"/>
      <c r="F21" s="12"/>
      <c r="G21" s="8"/>
      <c r="H21" s="35"/>
      <c r="I21" s="27"/>
      <c r="J21" s="8"/>
      <c r="K21" s="8"/>
      <c r="L21" s="8"/>
      <c r="M21" s="27"/>
      <c r="N21" s="26"/>
      <c r="O21" s="8"/>
      <c r="P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x14ac:dyDescent="0.2">
      <c r="A22" s="8"/>
      <c r="B22" s="8"/>
      <c r="C22" s="39"/>
      <c r="D22" s="39"/>
      <c r="E22" s="12"/>
      <c r="F22" s="12"/>
      <c r="G22" s="8"/>
      <c r="H22" s="53">
        <f>H14</f>
        <v>3.0927835051546393E-2</v>
      </c>
      <c r="I22" s="3" t="s">
        <v>17</v>
      </c>
      <c r="J22" s="9"/>
      <c r="K22" s="9"/>
      <c r="L22" s="9"/>
      <c r="M22" s="38"/>
      <c r="N22" s="51">
        <f>N14</f>
        <v>1</v>
      </c>
      <c r="O22" s="2" t="s">
        <v>17</v>
      </c>
      <c r="P22" s="30">
        <v>1058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x14ac:dyDescent="0.2">
      <c r="A23" s="8"/>
      <c r="B23" s="8"/>
      <c r="C23" s="39"/>
      <c r="D23" s="39"/>
      <c r="E23" s="12"/>
      <c r="F23" s="12"/>
      <c r="G23" s="8"/>
      <c r="H23" s="40"/>
      <c r="I23" s="32">
        <f>P22</f>
        <v>1058</v>
      </c>
      <c r="J23" s="8"/>
      <c r="K23" s="8"/>
      <c r="L23" s="8"/>
      <c r="M23" s="8"/>
      <c r="N23" s="8"/>
      <c r="O23" s="8"/>
      <c r="P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x14ac:dyDescent="0.2">
      <c r="A24" s="8"/>
      <c r="B24" s="8"/>
      <c r="C24" s="39"/>
      <c r="D24" s="39"/>
      <c r="E24" s="12"/>
      <c r="F24" s="12"/>
      <c r="G24" s="8"/>
      <c r="H24" s="8"/>
      <c r="I24" s="8"/>
      <c r="J24" s="8"/>
      <c r="K24" s="8"/>
      <c r="L24" s="8"/>
      <c r="M24" s="8"/>
      <c r="N24" s="8"/>
      <c r="O24" s="8"/>
      <c r="P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x14ac:dyDescent="0.2">
      <c r="A25" s="42" t="s">
        <v>37</v>
      </c>
      <c r="B25" s="37"/>
      <c r="C25" s="48" t="s">
        <v>42</v>
      </c>
      <c r="D25" s="35"/>
      <c r="E25" s="12"/>
      <c r="F25" s="12"/>
      <c r="G25" s="8"/>
      <c r="H25" s="8"/>
      <c r="I25" s="8"/>
      <c r="J25" s="8"/>
      <c r="K25" s="8"/>
      <c r="L25" s="8"/>
      <c r="M25" s="8"/>
      <c r="N25" s="8"/>
      <c r="O25" s="8"/>
      <c r="P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x14ac:dyDescent="0.2">
      <c r="A26" s="43">
        <f>C26</f>
        <v>1718.2000000000003</v>
      </c>
      <c r="B26" s="8"/>
      <c r="C26" s="57">
        <f>D15*F16+D32*F33</f>
        <v>1718.2000000000003</v>
      </c>
      <c r="D26" s="39"/>
      <c r="E26" s="12"/>
      <c r="F26" s="12"/>
      <c r="G26" s="24"/>
      <c r="H26" s="24"/>
      <c r="I26" s="24"/>
      <c r="J26" s="8"/>
      <c r="K26" s="24"/>
      <c r="L26" s="24"/>
      <c r="M26" s="24"/>
      <c r="N26" s="24"/>
      <c r="O26" s="24"/>
      <c r="P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x14ac:dyDescent="0.2">
      <c r="A27" s="8"/>
      <c r="B27" s="8"/>
      <c r="C27" s="39"/>
      <c r="D27" s="39"/>
      <c r="E27" s="12"/>
      <c r="F27" s="12"/>
      <c r="G27" s="8"/>
      <c r="H27" s="53">
        <f>Z5+Z6</f>
        <v>0.44660194174757289</v>
      </c>
      <c r="I27" s="3" t="s">
        <v>16</v>
      </c>
      <c r="J27" s="9"/>
      <c r="K27" s="9"/>
      <c r="L27" s="9"/>
      <c r="M27" s="9"/>
      <c r="N27" s="29">
        <f>Z5/H27</f>
        <v>0.78260869565217395</v>
      </c>
      <c r="O27" s="2" t="s">
        <v>16</v>
      </c>
      <c r="P27" s="30">
        <v>3045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x14ac:dyDescent="0.2">
      <c r="A28" s="8"/>
      <c r="B28" s="8"/>
      <c r="C28" s="39"/>
      <c r="D28" s="39"/>
      <c r="E28" s="12"/>
      <c r="F28" s="12"/>
      <c r="G28" s="8"/>
      <c r="H28" s="34"/>
      <c r="I28" s="32">
        <f>N27*P27+N28*P28</f>
        <v>2182.173913043478</v>
      </c>
      <c r="J28" s="8"/>
      <c r="K28" s="8"/>
      <c r="L28" s="8"/>
      <c r="M28" s="8"/>
      <c r="N28" s="29">
        <f>Z6/H27</f>
        <v>0.21739130434782611</v>
      </c>
      <c r="O28" s="2" t="s">
        <v>17</v>
      </c>
      <c r="P28" s="30">
        <v>-924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x14ac:dyDescent="0.2">
      <c r="A29" s="8"/>
      <c r="B29" s="8"/>
      <c r="C29" s="39"/>
      <c r="D29" s="39"/>
      <c r="E29" s="12"/>
      <c r="F29" s="12"/>
      <c r="G29" s="34" t="s">
        <v>35</v>
      </c>
      <c r="H29" s="35"/>
      <c r="I29" s="28"/>
      <c r="J29" s="8"/>
      <c r="K29" s="8"/>
      <c r="L29" s="8"/>
      <c r="M29" s="8"/>
      <c r="N29" s="25"/>
      <c r="O29" s="8"/>
      <c r="P29" s="24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x14ac:dyDescent="0.2">
      <c r="A30" s="8"/>
      <c r="B30" s="8"/>
      <c r="C30" s="39"/>
      <c r="D30" s="39"/>
      <c r="E30" s="12"/>
      <c r="F30" s="12"/>
      <c r="G30" s="41">
        <f>H27*I28+H31*I32</f>
        <v>-401.18446601941753</v>
      </c>
      <c r="H30" s="35"/>
      <c r="I30" s="27"/>
      <c r="J30" s="8"/>
      <c r="K30" s="8"/>
      <c r="L30" s="8"/>
      <c r="M30" s="8"/>
      <c r="N30" s="26"/>
      <c r="O30" s="8"/>
      <c r="P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x14ac:dyDescent="0.2">
      <c r="A31" s="8"/>
      <c r="B31" s="8"/>
      <c r="C31" s="39"/>
      <c r="D31" s="39"/>
      <c r="E31" s="12"/>
      <c r="F31" s="12"/>
      <c r="G31" s="39"/>
      <c r="H31" s="53">
        <f>Z7</f>
        <v>0.55339805825242727</v>
      </c>
      <c r="I31" s="3" t="s">
        <v>17</v>
      </c>
      <c r="J31" s="9"/>
      <c r="K31" s="9"/>
      <c r="L31" s="9"/>
      <c r="M31" s="9"/>
      <c r="N31" s="51">
        <v>1</v>
      </c>
      <c r="O31" s="2" t="s">
        <v>17</v>
      </c>
      <c r="P31" s="30">
        <v>-2486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x14ac:dyDescent="0.2">
      <c r="A32" s="8"/>
      <c r="B32" s="8"/>
      <c r="C32" s="39"/>
      <c r="D32" s="55">
        <f>X8</f>
        <v>0.5149999999999999</v>
      </c>
      <c r="E32" s="49" t="s">
        <v>43</v>
      </c>
      <c r="F32" s="42" t="s">
        <v>40</v>
      </c>
      <c r="G32" s="39"/>
      <c r="H32" s="34"/>
      <c r="I32" s="32">
        <f>P31</f>
        <v>-2486</v>
      </c>
      <c r="J32" s="8"/>
      <c r="K32" s="8"/>
      <c r="L32" s="8"/>
      <c r="M32" s="8"/>
      <c r="N32" s="26"/>
      <c r="O32" s="8"/>
      <c r="P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x14ac:dyDescent="0.2">
      <c r="A33" s="8"/>
      <c r="B33" s="8"/>
      <c r="C33" s="39"/>
      <c r="D33" s="12"/>
      <c r="E33" s="50" t="s">
        <v>45</v>
      </c>
      <c r="F33" s="44">
        <f>G37</f>
        <v>942.71844660194188</v>
      </c>
      <c r="G33" s="39"/>
      <c r="H33" s="27"/>
      <c r="I33" s="27"/>
      <c r="J33" s="8"/>
      <c r="K33" s="8"/>
      <c r="L33" s="8"/>
      <c r="M33" s="34" t="s">
        <v>33</v>
      </c>
      <c r="N33" s="29">
        <f>N27</f>
        <v>0.78260869565217395</v>
      </c>
      <c r="O33" s="15" t="s">
        <v>16</v>
      </c>
      <c r="P33" s="74">
        <v>649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x14ac:dyDescent="0.2">
      <c r="A34" s="8"/>
      <c r="B34" s="8"/>
      <c r="C34" s="39"/>
      <c r="D34" s="12"/>
      <c r="E34" s="12"/>
      <c r="F34" s="8"/>
      <c r="G34" s="39"/>
      <c r="H34" s="53">
        <f>H27</f>
        <v>0.44660194174757289</v>
      </c>
      <c r="I34" s="3" t="s">
        <v>16</v>
      </c>
      <c r="J34" s="9"/>
      <c r="K34" s="42" t="s">
        <v>41</v>
      </c>
      <c r="L34" s="37"/>
      <c r="M34" s="36">
        <f>N33*P33+N34*P34</f>
        <v>25.95652173913038</v>
      </c>
      <c r="N34" s="29">
        <f>N28</f>
        <v>0.21739130434782611</v>
      </c>
      <c r="O34" s="15" t="s">
        <v>17</v>
      </c>
      <c r="P34" s="74">
        <v>-2217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x14ac:dyDescent="0.2">
      <c r="A35" s="8"/>
      <c r="B35" s="8"/>
      <c r="C35" s="39"/>
      <c r="D35" s="12"/>
      <c r="E35" s="12"/>
      <c r="F35" s="8"/>
      <c r="G35" s="39"/>
      <c r="H35" s="34"/>
      <c r="I35" s="32">
        <f>K35</f>
        <v>799.86956521739137</v>
      </c>
      <c r="J35" s="8"/>
      <c r="K35" s="43">
        <f>M37</f>
        <v>799.86956521739137</v>
      </c>
      <c r="L35" s="8"/>
      <c r="M35" s="35"/>
      <c r="N35" s="26"/>
      <c r="O35" s="8"/>
      <c r="P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x14ac:dyDescent="0.2">
      <c r="A36" s="8"/>
      <c r="B36" s="8"/>
      <c r="C36" s="39"/>
      <c r="D36" s="12"/>
      <c r="E36" s="12"/>
      <c r="F36" s="8"/>
      <c r="G36" s="40" t="s">
        <v>36</v>
      </c>
      <c r="H36" s="35"/>
      <c r="I36" s="27"/>
      <c r="J36" s="8"/>
      <c r="K36" s="8"/>
      <c r="L36" s="8"/>
      <c r="M36" s="34" t="s">
        <v>8</v>
      </c>
      <c r="N36" s="29">
        <f>N27</f>
        <v>0.78260869565217395</v>
      </c>
      <c r="O36" s="15" t="s">
        <v>16</v>
      </c>
      <c r="P36" s="74">
        <v>704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x14ac:dyDescent="0.2">
      <c r="A37" s="8"/>
      <c r="B37" s="8"/>
      <c r="C37" s="39"/>
      <c r="D37" s="12"/>
      <c r="E37" s="12"/>
      <c r="F37" s="8"/>
      <c r="G37" s="41">
        <f>H34*I35+H39*I40</f>
        <v>942.71844660194188</v>
      </c>
      <c r="H37" s="35"/>
      <c r="I37" s="27"/>
      <c r="J37" s="8"/>
      <c r="K37" s="8"/>
      <c r="L37" s="8"/>
      <c r="M37" s="36">
        <f>N36*P36+N37*P37</f>
        <v>799.86956521739137</v>
      </c>
      <c r="N37" s="29">
        <f>N28</f>
        <v>0.21739130434782611</v>
      </c>
      <c r="O37" s="15" t="s">
        <v>17</v>
      </c>
      <c r="P37" s="74">
        <v>1145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x14ac:dyDescent="0.2">
      <c r="A38" s="8"/>
      <c r="B38" s="8"/>
      <c r="C38" s="39"/>
      <c r="D38" s="12"/>
      <c r="E38" s="12"/>
      <c r="F38" s="8"/>
      <c r="G38" s="8"/>
      <c r="H38" s="35"/>
      <c r="I38" s="27"/>
      <c r="J38" s="8"/>
      <c r="K38" s="8"/>
      <c r="L38" s="8"/>
      <c r="M38" s="27"/>
      <c r="N38" s="26"/>
      <c r="O38" s="8"/>
      <c r="P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x14ac:dyDescent="0.2">
      <c r="A39" s="8"/>
      <c r="B39" s="8"/>
      <c r="C39" s="39"/>
      <c r="D39" s="12"/>
      <c r="E39" s="12"/>
      <c r="F39" s="8"/>
      <c r="G39" s="8"/>
      <c r="H39" s="53">
        <f>H31</f>
        <v>0.55339805825242727</v>
      </c>
      <c r="I39" s="3" t="s">
        <v>17</v>
      </c>
      <c r="J39" s="9"/>
      <c r="K39" s="9"/>
      <c r="L39" s="9"/>
      <c r="M39" s="38"/>
      <c r="N39" s="51">
        <f>N31:N31</f>
        <v>1</v>
      </c>
      <c r="O39" s="2" t="s">
        <v>17</v>
      </c>
      <c r="P39" s="30">
        <v>1058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x14ac:dyDescent="0.2">
      <c r="A40" s="8"/>
      <c r="B40" s="8"/>
      <c r="C40" s="39"/>
      <c r="D40" s="12"/>
      <c r="E40" s="12"/>
      <c r="F40" s="8"/>
      <c r="G40" s="8"/>
      <c r="H40" s="40"/>
      <c r="I40" s="32">
        <f>P39</f>
        <v>1058</v>
      </c>
      <c r="J40" s="8"/>
      <c r="K40" s="8"/>
      <c r="L40" s="8"/>
      <c r="M40" s="8"/>
      <c r="N40" s="8"/>
      <c r="O40" s="8"/>
      <c r="P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x14ac:dyDescent="0.2">
      <c r="A41" s="8"/>
      <c r="B41" s="8"/>
      <c r="C41" s="39"/>
      <c r="D41" s="12"/>
      <c r="E41" s="1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x14ac:dyDescent="0.2">
      <c r="A42" s="8"/>
      <c r="B42" s="8"/>
      <c r="C42" s="39"/>
      <c r="D42" s="12"/>
      <c r="E42" s="1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x14ac:dyDescent="0.2">
      <c r="A43" s="8"/>
      <c r="B43" s="8"/>
      <c r="C43" s="39"/>
      <c r="D43" s="12"/>
      <c r="E43" s="12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x14ac:dyDescent="0.2">
      <c r="A44" s="8"/>
      <c r="B44" s="8"/>
      <c r="C44" s="39"/>
      <c r="D44" s="12"/>
      <c r="E44" s="12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x14ac:dyDescent="0.2">
      <c r="A45" s="8"/>
      <c r="B45" s="8"/>
      <c r="C45" s="47" t="s">
        <v>36</v>
      </c>
      <c r="D45" s="50"/>
      <c r="E45" s="50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x14ac:dyDescent="0.2">
      <c r="A46" s="8"/>
      <c r="B46" s="8"/>
      <c r="C46" s="69">
        <f>[1]Árvore!B39/1000</f>
        <v>954.07293929659829</v>
      </c>
      <c r="D46" s="54"/>
      <c r="E46" s="54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</sheetData>
  <mergeCells count="4">
    <mergeCell ref="S3:S4"/>
    <mergeCell ref="T3:T4"/>
    <mergeCell ref="U3:V3"/>
    <mergeCell ref="Y3:Z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Árvore</vt:lpstr>
      <vt:lpstr>Árvore Prop</vt:lpstr>
      <vt:lpstr>Plan1</vt:lpstr>
      <vt:lpstr>Plan2</vt:lpstr>
    </vt:vector>
  </TitlesOfParts>
  <Company>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cp:lastPrinted>2017-05-08T00:33:31Z</cp:lastPrinted>
  <dcterms:created xsi:type="dcterms:W3CDTF">2006-06-01T18:18:55Z</dcterms:created>
  <dcterms:modified xsi:type="dcterms:W3CDTF">2017-05-16T20:50:41Z</dcterms:modified>
</cp:coreProperties>
</file>