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elip\Dropbox\roni\USP\1o semestre 2017\CONTABILIDADE EMPRESARIAL\"/>
    </mc:Choice>
  </mc:AlternateContent>
  <bookViews>
    <workbookView xWindow="0" yWindow="0" windowWidth="20460" windowHeight="6255" activeTab="1"/>
  </bookViews>
  <sheets>
    <sheet name="Questão 1" sheetId="4" r:id="rId1"/>
    <sheet name="QUESTÃO 2" sheetId="1" r:id="rId2"/>
    <sheet name="QUESTÃO 3 - lançamentos" sheetId="2" r:id="rId3"/>
    <sheet name="QUESTÃO 3 - demonstr contábeis" sheetId="3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2" i="3" l="1"/>
  <c r="C8" i="2"/>
  <c r="C6" i="2"/>
  <c r="N5" i="2"/>
  <c r="C5" i="2"/>
  <c r="D6" i="1" l="1"/>
  <c r="E3" i="1"/>
  <c r="D3" i="1"/>
  <c r="E59" i="3" l="1"/>
  <c r="E50" i="3"/>
  <c r="E31" i="3"/>
  <c r="E38" i="3" s="1"/>
  <c r="E55" i="3" s="1"/>
  <c r="E27" i="3"/>
  <c r="E28" i="3" s="1"/>
  <c r="E20" i="3"/>
  <c r="E12" i="3"/>
  <c r="E43" i="3" s="1"/>
  <c r="E6" i="3"/>
  <c r="E41" i="3" s="1"/>
  <c r="D17" i="3"/>
  <c r="D9" i="3"/>
  <c r="M11" i="2"/>
  <c r="E22" i="3" s="1"/>
  <c r="E53" i="3" s="1"/>
  <c r="N10" i="2"/>
  <c r="E29" i="3" s="1"/>
  <c r="G9" i="2"/>
  <c r="G13" i="2" s="1"/>
  <c r="E8" i="3" s="1"/>
  <c r="D8" i="2"/>
  <c r="D13" i="2" s="1"/>
  <c r="E5" i="3" s="1"/>
  <c r="E40" i="3" s="1"/>
  <c r="E5" i="2"/>
  <c r="E13" i="2" s="1"/>
  <c r="J13" i="2"/>
  <c r="E14" i="3" s="1"/>
  <c r="E54" i="3" s="1"/>
  <c r="F13" i="2"/>
  <c r="E7" i="3" s="1"/>
  <c r="L13" i="2"/>
  <c r="E15" i="3" s="1"/>
  <c r="K13" i="2"/>
  <c r="E13" i="3" s="1"/>
  <c r="E52" i="3" s="1"/>
  <c r="I13" i="2"/>
  <c r="H13" i="2"/>
  <c r="E11" i="3" s="1"/>
  <c r="E42" i="3" s="1"/>
  <c r="C13" i="2"/>
  <c r="E4" i="3" s="1"/>
  <c r="E60" i="3" s="1"/>
  <c r="E61" i="3" s="1"/>
  <c r="E8" i="1"/>
  <c r="B5" i="1"/>
  <c r="B6" i="1" s="1"/>
  <c r="B7" i="1" s="1"/>
  <c r="B4" i="1"/>
  <c r="D8" i="1"/>
  <c r="C8" i="1"/>
  <c r="E57" i="3" l="1"/>
  <c r="N9" i="2"/>
  <c r="E30" i="3" s="1"/>
  <c r="E37" i="3" s="1"/>
  <c r="E32" i="3"/>
  <c r="E36" i="3" s="1"/>
  <c r="E39" i="3" s="1"/>
  <c r="E45" i="3" s="1"/>
  <c r="E9" i="3"/>
  <c r="D15" i="2"/>
  <c r="E58" i="3" l="1"/>
  <c r="N12" i="2"/>
  <c r="M12" i="2" s="1"/>
  <c r="M13" i="2" l="1"/>
  <c r="E16" i="3" s="1"/>
  <c r="E17" i="3" s="1"/>
  <c r="E21" i="3"/>
  <c r="E23" i="3" s="1"/>
  <c r="N13" i="2"/>
  <c r="D16" i="2" s="1"/>
</calcChain>
</file>

<file path=xl/sharedStrings.xml><?xml version="1.0" encoding="utf-8"?>
<sst xmlns="http://schemas.openxmlformats.org/spreadsheetml/2006/main" count="74" uniqueCount="60">
  <si>
    <t>CAIXA</t>
  </si>
  <si>
    <t>RESULTADO</t>
  </si>
  <si>
    <t>PL</t>
  </si>
  <si>
    <t>ATIVO</t>
  </si>
  <si>
    <t>Disponibilidades</t>
  </si>
  <si>
    <t>Contas a receber</t>
  </si>
  <si>
    <t>Estoques</t>
  </si>
  <si>
    <t>Veículos</t>
  </si>
  <si>
    <t>(-) Depreciação acumulada de veículos</t>
  </si>
  <si>
    <t>TOTAL</t>
  </si>
  <si>
    <t>PASSIVO + PL</t>
  </si>
  <si>
    <t>Fornecedores a pagar</t>
  </si>
  <si>
    <t>Contas a pagar</t>
  </si>
  <si>
    <t>Dividendos a pagar</t>
  </si>
  <si>
    <t>Capital social</t>
  </si>
  <si>
    <t>Reservas</t>
  </si>
  <si>
    <t>(-) Depreciação acumul</t>
  </si>
  <si>
    <t>Si</t>
  </si>
  <si>
    <t>Sf</t>
  </si>
  <si>
    <t>P+PL</t>
  </si>
  <si>
    <t>Emprést a pagar</t>
  </si>
  <si>
    <r>
      <t>BALANÇO PATRIMONIAL</t>
    </r>
    <r>
      <rPr>
        <sz val="11"/>
        <color rgb="FF000000"/>
        <rFont val="Calibri"/>
        <family val="2"/>
        <scheme val="minor"/>
      </rPr>
      <t> </t>
    </r>
  </si>
  <si>
    <t>Emprréstimos a pagar</t>
  </si>
  <si>
    <t>Saldo inicial do PL</t>
  </si>
  <si>
    <t>Resultado do período</t>
  </si>
  <si>
    <t>Lucros distribuídos no período</t>
  </si>
  <si>
    <t>Saldo final do PL</t>
  </si>
  <si>
    <t>DEMONSTRAÇÃO DAS MUTAÇÕES DO PL - JAN DE 15</t>
  </si>
  <si>
    <t>DRE - JAN DE 15</t>
  </si>
  <si>
    <t>Receita de venda</t>
  </si>
  <si>
    <t>(-) CMV</t>
  </si>
  <si>
    <t>(=) Lucro bruto</t>
  </si>
  <si>
    <t>(-) Desp com e adm</t>
  </si>
  <si>
    <t>(-) Desp de depreciação</t>
  </si>
  <si>
    <t>(-) Despesas financeiras</t>
  </si>
  <si>
    <t>(=) LUCRO LÍQUIDO</t>
  </si>
  <si>
    <t>DFC - JAN DE 15 (método indireto</t>
  </si>
  <si>
    <t>Fluxo de caixa das das operações</t>
  </si>
  <si>
    <t>Fluxo de caixa das de investimentos</t>
  </si>
  <si>
    <t>Fluxo de caixa das de financiamentos</t>
  </si>
  <si>
    <t>FLUXO DE CAIXA LÍQUIDO</t>
  </si>
  <si>
    <t>Lucro líquido do período</t>
  </si>
  <si>
    <t>(+) Desp de depreciação</t>
  </si>
  <si>
    <t>(+) Desp financeira</t>
  </si>
  <si>
    <t>(-) Juros</t>
  </si>
  <si>
    <t>(=) LUCRO COM EFEITO NO CX OPERACIONAL</t>
  </si>
  <si>
    <t>Vairação em contas a receber</t>
  </si>
  <si>
    <t>Vairação em estoques</t>
  </si>
  <si>
    <t>Vairação em fornec a pagar</t>
  </si>
  <si>
    <t>Vairação em contas a pagar</t>
  </si>
  <si>
    <t>Variação em dividendos a pagar</t>
  </si>
  <si>
    <t>Variação em empréstimos a pagar</t>
  </si>
  <si>
    <t>Saldo inicial de caixa</t>
  </si>
  <si>
    <t>Saldo final de caixa</t>
  </si>
  <si>
    <t>Distribuição de lucros (dividendos propostos)</t>
  </si>
  <si>
    <t>O Regime de Competência reflete nas demonstrações tudo aquilo que compete (pertence) ao período que em que o evento aconteceu, independente do seu recebimento ou pagamento</t>
  </si>
  <si>
    <t>Já o Regime de Caixa somente considera aquilo que foi devidamente recebido ou pago naquele período.</t>
  </si>
  <si>
    <t>PASSIVO</t>
  </si>
  <si>
    <t>Fluxo de caixa</t>
  </si>
  <si>
    <t>Ativo - São todos os bens e direitos de propriedade da empresa, mensuráveis monetariamente, que representam benefícios presentes ou futuros para a empresa.                         Passivo - Representa as obrigações e dívidas da empresa.                                                               Patrimônio Líquido - Evidencia os recursos dos proprietários aplicados no empreendimento, bem como os lucros ou prejuízos que a companhia obter.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</si>
</sst>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3" fontId="0" fillId="2" borderId="0" xfId="0" applyNumberFormat="1" applyFill="1" applyAlignment="1">
      <alignment horizontal="center" vertical="center" wrapText="1"/>
    </xf>
    <xf numFmtId="3" fontId="1" fillId="3" borderId="0" xfId="0" applyNumberFormat="1" applyFont="1" applyFill="1" applyAlignment="1">
      <alignment horizontal="center" vertical="center" wrapText="1"/>
    </xf>
    <xf numFmtId="3" fontId="0" fillId="4" borderId="0" xfId="0" applyNumberFormat="1" applyFill="1" applyAlignment="1">
      <alignment horizontal="center" vertical="center" wrapText="1"/>
    </xf>
    <xf numFmtId="3" fontId="2" fillId="3" borderId="0" xfId="0" applyNumberFormat="1" applyFont="1" applyFill="1" applyAlignment="1">
      <alignment horizontal="center" vertical="center" wrapText="1"/>
    </xf>
    <xf numFmtId="3" fontId="1" fillId="4" borderId="0" xfId="0" applyNumberFormat="1" applyFont="1" applyFill="1" applyAlignment="1">
      <alignment horizontal="center" vertical="center" wrapText="1"/>
    </xf>
    <xf numFmtId="3" fontId="0" fillId="6" borderId="0" xfId="0" applyNumberFormat="1" applyFill="1" applyAlignment="1">
      <alignment horizontal="center" vertical="center" wrapText="1"/>
    </xf>
    <xf numFmtId="3" fontId="0" fillId="2" borderId="0" xfId="0" applyNumberFormat="1" applyFont="1" applyFill="1" applyAlignment="1">
      <alignment horizontal="center" vertical="center" wrapText="1"/>
    </xf>
    <xf numFmtId="15" fontId="3" fillId="5" borderId="5" xfId="0" applyNumberFormat="1" applyFont="1" applyFill="1" applyBorder="1" applyAlignment="1">
      <alignment horizontal="center" vertical="center"/>
    </xf>
    <xf numFmtId="3" fontId="4" fillId="5" borderId="6" xfId="0" applyNumberFormat="1" applyFont="1" applyFill="1" applyBorder="1" applyAlignment="1">
      <alignment horizontal="center" vertical="center"/>
    </xf>
    <xf numFmtId="15" fontId="3" fillId="5" borderId="6" xfId="0" applyNumberFormat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left" vertical="center" indent="2"/>
    </xf>
    <xf numFmtId="0" fontId="3" fillId="5" borderId="6" xfId="0" applyFont="1" applyFill="1" applyBorder="1" applyAlignment="1">
      <alignment horizontal="left" vertical="center" indent="2"/>
    </xf>
    <xf numFmtId="0" fontId="3" fillId="5" borderId="1" xfId="0" applyFont="1" applyFill="1" applyBorder="1" applyAlignment="1">
      <alignment horizontal="left" vertical="center" indent="2"/>
    </xf>
    <xf numFmtId="3" fontId="3" fillId="5" borderId="1" xfId="0" applyNumberFormat="1" applyFont="1" applyFill="1" applyBorder="1" applyAlignment="1">
      <alignment horizontal="center" vertical="center"/>
    </xf>
    <xf numFmtId="15" fontId="3" fillId="5" borderId="7" xfId="0" applyNumberFormat="1" applyFont="1" applyFill="1" applyBorder="1" applyAlignment="1">
      <alignment horizontal="center" vertical="center"/>
    </xf>
    <xf numFmtId="3" fontId="0" fillId="2" borderId="8" xfId="0" applyNumberFormat="1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left" vertical="center" indent="2"/>
    </xf>
    <xf numFmtId="3" fontId="4" fillId="5" borderId="9" xfId="0" applyNumberFormat="1" applyFont="1" applyFill="1" applyBorder="1" applyAlignment="1">
      <alignment horizontal="center" vertical="center"/>
    </xf>
    <xf numFmtId="3" fontId="0" fillId="2" borderId="10" xfId="0" applyNumberFormat="1" applyFont="1" applyFill="1" applyBorder="1" applyAlignment="1">
      <alignment horizontal="center" vertical="center" wrapText="1"/>
    </xf>
    <xf numFmtId="3" fontId="0" fillId="2" borderId="0" xfId="0" applyNumberFormat="1" applyFont="1" applyFill="1" applyAlignment="1">
      <alignment horizontal="left" vertical="center" wrapText="1"/>
    </xf>
    <xf numFmtId="3" fontId="1" fillId="2" borderId="13" xfId="0" applyNumberFormat="1" applyFont="1" applyFill="1" applyBorder="1" applyAlignment="1">
      <alignment horizontal="left" vertical="center" wrapText="1"/>
    </xf>
    <xf numFmtId="3" fontId="1" fillId="2" borderId="0" xfId="0" applyNumberFormat="1" applyFont="1" applyFill="1" applyBorder="1" applyAlignment="1">
      <alignment horizontal="center" vertical="center" wrapText="1"/>
    </xf>
    <xf numFmtId="3" fontId="1" fillId="2" borderId="8" xfId="0" applyNumberFormat="1" applyFont="1" applyFill="1" applyBorder="1" applyAlignment="1">
      <alignment horizontal="center" vertical="center" wrapText="1"/>
    </xf>
    <xf numFmtId="3" fontId="0" fillId="2" borderId="13" xfId="0" applyNumberFormat="1" applyFont="1" applyFill="1" applyBorder="1" applyAlignment="1">
      <alignment horizontal="left" vertical="center" wrapText="1"/>
    </xf>
    <xf numFmtId="3" fontId="0" fillId="2" borderId="0" xfId="0" applyNumberFormat="1" applyFont="1" applyFill="1" applyBorder="1" applyAlignment="1">
      <alignment horizontal="center" vertical="center" wrapText="1"/>
    </xf>
    <xf numFmtId="3" fontId="1" fillId="2" borderId="14" xfId="0" applyNumberFormat="1" applyFont="1" applyFill="1" applyBorder="1" applyAlignment="1">
      <alignment horizontal="left" vertical="center" wrapText="1"/>
    </xf>
    <xf numFmtId="3" fontId="1" fillId="2" borderId="15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 vertical="center" wrapText="1"/>
    </xf>
    <xf numFmtId="3" fontId="5" fillId="2" borderId="11" xfId="0" applyNumberFormat="1" applyFont="1" applyFill="1" applyBorder="1" applyAlignment="1">
      <alignment horizontal="left" vertical="center" wrapText="1"/>
    </xf>
    <xf numFmtId="3" fontId="0" fillId="2" borderId="12" xfId="0" applyNumberFormat="1" applyFont="1" applyFill="1" applyBorder="1" applyAlignment="1">
      <alignment horizontal="center" vertical="center" wrapText="1"/>
    </xf>
    <xf numFmtId="3" fontId="0" fillId="2" borderId="7" xfId="0" applyNumberFormat="1" applyFont="1" applyFill="1" applyBorder="1" applyAlignment="1">
      <alignment horizontal="center" vertical="center" wrapText="1"/>
    </xf>
    <xf numFmtId="3" fontId="6" fillId="2" borderId="11" xfId="0" applyNumberFormat="1" applyFont="1" applyFill="1" applyBorder="1" applyAlignment="1">
      <alignment horizontal="left" vertical="center" wrapText="1"/>
    </xf>
    <xf numFmtId="3" fontId="6" fillId="2" borderId="12" xfId="0" applyNumberFormat="1" applyFont="1" applyFill="1" applyBorder="1" applyAlignment="1">
      <alignment horizontal="center" vertical="center" wrapText="1"/>
    </xf>
    <xf numFmtId="3" fontId="6" fillId="2" borderId="7" xfId="0" applyNumberFormat="1" applyFont="1" applyFill="1" applyBorder="1" applyAlignment="1">
      <alignment horizontal="center" vertical="center" wrapText="1"/>
    </xf>
    <xf numFmtId="3" fontId="6" fillId="2" borderId="14" xfId="0" applyNumberFormat="1" applyFont="1" applyFill="1" applyBorder="1" applyAlignment="1">
      <alignment horizontal="left" vertical="center" wrapText="1"/>
    </xf>
    <xf numFmtId="3" fontId="6" fillId="2" borderId="15" xfId="0" applyNumberFormat="1" applyFont="1" applyFill="1" applyBorder="1" applyAlignment="1">
      <alignment horizontal="center" vertical="center" wrapText="1"/>
    </xf>
    <xf numFmtId="3" fontId="6" fillId="2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3" fontId="0" fillId="2" borderId="13" xfId="0" applyNumberFormat="1" applyFont="1" applyFill="1" applyBorder="1" applyAlignment="1">
      <alignment horizontal="left" vertical="center" wrapText="1"/>
    </xf>
    <xf numFmtId="3" fontId="0" fillId="2" borderId="0" xfId="0" applyNumberFormat="1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center" vertical="center" wrapText="1"/>
    </xf>
    <xf numFmtId="3" fontId="1" fillId="2" borderId="13" xfId="0" applyNumberFormat="1" applyFont="1" applyFill="1" applyBorder="1" applyAlignment="1">
      <alignment horizontal="left" vertical="center" wrapText="1"/>
    </xf>
    <xf numFmtId="3" fontId="1" fillId="2" borderId="0" xfId="0" applyNumberFormat="1" applyFont="1" applyFill="1" applyBorder="1" applyAlignment="1">
      <alignment horizontal="left" vertical="center" wrapText="1"/>
    </xf>
    <xf numFmtId="3" fontId="6" fillId="2" borderId="2" xfId="0" applyNumberFormat="1" applyFont="1" applyFill="1" applyBorder="1" applyAlignment="1">
      <alignment horizontal="left" vertical="center" wrapText="1"/>
    </xf>
    <xf numFmtId="3" fontId="0" fillId="2" borderId="3" xfId="0" applyNumberFormat="1" applyFont="1" applyFill="1" applyBorder="1" applyAlignment="1">
      <alignment horizontal="center" vertical="center" wrapText="1"/>
    </xf>
    <xf numFmtId="3" fontId="0" fillId="2" borderId="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showGridLines="0" topLeftCell="A8" workbookViewId="0">
      <selection activeCell="F18" sqref="F18"/>
    </sheetView>
  </sheetViews>
  <sheetFormatPr defaultRowHeight="15" x14ac:dyDescent="0.25"/>
  <cols>
    <col min="1" max="1" width="2.42578125" customWidth="1"/>
  </cols>
  <sheetData>
    <row r="1" spans="1:10" x14ac:dyDescent="0.25">
      <c r="A1">
        <v>1</v>
      </c>
      <c r="B1" s="39" t="s">
        <v>55</v>
      </c>
      <c r="C1" s="39"/>
      <c r="D1" s="39"/>
      <c r="E1" s="39"/>
      <c r="F1" s="39"/>
      <c r="G1" s="39"/>
      <c r="H1" s="39"/>
      <c r="I1" s="39"/>
      <c r="J1" s="39"/>
    </row>
    <row r="2" spans="1:10" x14ac:dyDescent="0.25">
      <c r="B2" s="39"/>
      <c r="C2" s="39"/>
      <c r="D2" s="39"/>
      <c r="E2" s="39"/>
      <c r="F2" s="39"/>
      <c r="G2" s="39"/>
      <c r="H2" s="39"/>
      <c r="I2" s="39"/>
      <c r="J2" s="39"/>
    </row>
    <row r="3" spans="1:10" x14ac:dyDescent="0.25">
      <c r="B3" s="39"/>
      <c r="C3" s="39"/>
      <c r="D3" s="39"/>
      <c r="E3" s="39"/>
      <c r="F3" s="39"/>
      <c r="G3" s="39"/>
      <c r="H3" s="39"/>
      <c r="I3" s="39"/>
      <c r="J3" s="39"/>
    </row>
    <row r="4" spans="1:10" hidden="1" x14ac:dyDescent="0.25">
      <c r="B4" s="39"/>
      <c r="C4" s="39"/>
      <c r="D4" s="39"/>
      <c r="E4" s="39"/>
      <c r="F4" s="39"/>
      <c r="G4" s="39"/>
      <c r="H4" s="39"/>
      <c r="I4" s="39"/>
      <c r="J4" s="39"/>
    </row>
    <row r="6" spans="1:10" x14ac:dyDescent="0.25">
      <c r="B6" s="39" t="s">
        <v>56</v>
      </c>
      <c r="C6" s="39"/>
      <c r="D6" s="39"/>
      <c r="E6" s="39"/>
      <c r="F6" s="39"/>
      <c r="G6" s="39"/>
      <c r="H6" s="39"/>
      <c r="I6" s="39"/>
      <c r="J6" s="39"/>
    </row>
    <row r="7" spans="1:10" x14ac:dyDescent="0.25">
      <c r="B7" s="39"/>
      <c r="C7" s="39"/>
      <c r="D7" s="39"/>
      <c r="E7" s="39"/>
      <c r="F7" s="39"/>
      <c r="G7" s="39"/>
      <c r="H7" s="39"/>
      <c r="I7" s="39"/>
      <c r="J7" s="39"/>
    </row>
    <row r="8" spans="1:10" ht="2.25" customHeight="1" x14ac:dyDescent="0.25">
      <c r="B8" s="39"/>
      <c r="C8" s="39"/>
      <c r="D8" s="39"/>
      <c r="E8" s="39"/>
      <c r="F8" s="39"/>
      <c r="G8" s="39"/>
      <c r="H8" s="39"/>
      <c r="I8" s="39"/>
      <c r="J8" s="39"/>
    </row>
    <row r="9" spans="1:10" hidden="1" x14ac:dyDescent="0.25">
      <c r="B9" s="39"/>
      <c r="C9" s="39"/>
      <c r="D9" s="39"/>
      <c r="E9" s="39"/>
      <c r="F9" s="39"/>
      <c r="G9" s="39"/>
      <c r="H9" s="39"/>
      <c r="I9" s="39"/>
      <c r="J9" s="39"/>
    </row>
    <row r="11" spans="1:10" x14ac:dyDescent="0.25">
      <c r="A11">
        <v>2</v>
      </c>
      <c r="B11" s="39" t="s">
        <v>59</v>
      </c>
      <c r="C11" s="39"/>
      <c r="D11" s="39"/>
      <c r="E11" s="39"/>
      <c r="F11" s="39"/>
      <c r="G11" s="39"/>
      <c r="H11" s="39"/>
      <c r="I11" s="39"/>
      <c r="J11" s="39"/>
    </row>
    <row r="12" spans="1:10" x14ac:dyDescent="0.25">
      <c r="B12" s="39"/>
      <c r="C12" s="39"/>
      <c r="D12" s="39"/>
      <c r="E12" s="39"/>
      <c r="F12" s="39"/>
      <c r="G12" s="39"/>
      <c r="H12" s="39"/>
      <c r="I12" s="39"/>
      <c r="J12" s="39"/>
    </row>
    <row r="13" spans="1:10" x14ac:dyDescent="0.25">
      <c r="B13" s="39"/>
      <c r="C13" s="39"/>
      <c r="D13" s="39"/>
      <c r="E13" s="39"/>
      <c r="F13" s="39"/>
      <c r="G13" s="39"/>
      <c r="H13" s="39"/>
      <c r="I13" s="39"/>
      <c r="J13" s="39"/>
    </row>
    <row r="14" spans="1:10" ht="33" customHeight="1" x14ac:dyDescent="0.25">
      <c r="B14" s="39"/>
      <c r="C14" s="39"/>
      <c r="D14" s="39"/>
      <c r="E14" s="39"/>
      <c r="F14" s="39"/>
      <c r="G14" s="39"/>
      <c r="H14" s="39"/>
      <c r="I14" s="39"/>
      <c r="J14" s="39"/>
    </row>
  </sheetData>
  <mergeCells count="3">
    <mergeCell ref="B1:J4"/>
    <mergeCell ref="B6:J9"/>
    <mergeCell ref="B11:J14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8"/>
  <sheetViews>
    <sheetView tabSelected="1" zoomScale="130" zoomScaleNormal="130" workbookViewId="0">
      <selection activeCell="E7" sqref="E7"/>
    </sheetView>
  </sheetViews>
  <sheetFormatPr defaultRowHeight="15" x14ac:dyDescent="0.25"/>
  <cols>
    <col min="1" max="1" width="1.28515625" style="1" customWidth="1"/>
    <col min="2" max="2" width="2.140625" style="1" bestFit="1" customWidth="1"/>
    <col min="3" max="5" width="10" style="1" customWidth="1"/>
    <col min="6" max="16384" width="9.140625" style="1"/>
  </cols>
  <sheetData>
    <row r="2" spans="2:5" x14ac:dyDescent="0.25">
      <c r="C2" s="2" t="s">
        <v>0</v>
      </c>
      <c r="D2" s="2" t="s">
        <v>57</v>
      </c>
      <c r="E2" s="2" t="s">
        <v>2</v>
      </c>
    </row>
    <row r="3" spans="2:5" x14ac:dyDescent="0.25">
      <c r="B3" s="1">
        <v>1</v>
      </c>
      <c r="C3" s="3">
        <v>220</v>
      </c>
      <c r="D3" s="3">
        <f>1000-C3</f>
        <v>780</v>
      </c>
      <c r="E3" s="3">
        <f>C3+D3</f>
        <v>1000</v>
      </c>
    </row>
    <row r="4" spans="2:5" x14ac:dyDescent="0.25">
      <c r="B4" s="1">
        <f>B3+1</f>
        <v>2</v>
      </c>
      <c r="C4" s="3">
        <v>300</v>
      </c>
      <c r="D4" s="3">
        <v>0</v>
      </c>
      <c r="E4" s="3">
        <v>400</v>
      </c>
    </row>
    <row r="5" spans="2:5" x14ac:dyDescent="0.25">
      <c r="B5" s="1">
        <f t="shared" ref="B5:B7" si="0">B4+1</f>
        <v>3</v>
      </c>
      <c r="C5" s="3">
        <v>-50</v>
      </c>
      <c r="D5" s="3">
        <v>-50</v>
      </c>
      <c r="E5" s="3">
        <v>-50</v>
      </c>
    </row>
    <row r="6" spans="2:5" x14ac:dyDescent="0.25">
      <c r="B6" s="1">
        <f t="shared" si="0"/>
        <v>4</v>
      </c>
      <c r="C6" s="3">
        <v>-40</v>
      </c>
      <c r="D6" s="3">
        <f>C6</f>
        <v>-40</v>
      </c>
      <c r="E6" s="3">
        <v>0</v>
      </c>
    </row>
    <row r="7" spans="2:5" x14ac:dyDescent="0.25">
      <c r="B7" s="1">
        <f t="shared" si="0"/>
        <v>5</v>
      </c>
      <c r="C7" s="3">
        <v>-130</v>
      </c>
      <c r="D7" s="3">
        <v>20</v>
      </c>
      <c r="E7" s="3">
        <v>-150</v>
      </c>
    </row>
    <row r="8" spans="2:5" x14ac:dyDescent="0.25">
      <c r="C8" s="2">
        <f>SUM(C3:C7)</f>
        <v>300</v>
      </c>
      <c r="D8" s="2">
        <f t="shared" ref="D8:E8" si="1">SUM(D3:D7)</f>
        <v>710</v>
      </c>
      <c r="E8" s="2">
        <f t="shared" si="1"/>
        <v>1200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6"/>
  <sheetViews>
    <sheetView topLeftCell="B1" zoomScale="85" zoomScaleNormal="85" workbookViewId="0">
      <pane xSplit="1" ySplit="2" topLeftCell="C3" activePane="bottomRight" state="frozen"/>
      <selection activeCell="B1" sqref="B1"/>
      <selection pane="topRight" activeCell="C1" sqref="C1"/>
      <selection pane="bottomLeft" activeCell="B3" sqref="B3"/>
      <selection pane="bottomRight" activeCell="N7" sqref="N7:N10"/>
    </sheetView>
  </sheetViews>
  <sheetFormatPr defaultRowHeight="15" x14ac:dyDescent="0.25"/>
  <cols>
    <col min="1" max="1" width="1" style="1" customWidth="1"/>
    <col min="2" max="2" width="3.28515625" style="1" customWidth="1"/>
    <col min="3" max="16384" width="9.140625" style="1"/>
  </cols>
  <sheetData>
    <row r="2" spans="2:14" ht="36" x14ac:dyDescent="0.25">
      <c r="C2" s="4" t="s">
        <v>4</v>
      </c>
      <c r="D2" s="4" t="s">
        <v>5</v>
      </c>
      <c r="E2" s="4" t="s">
        <v>6</v>
      </c>
      <c r="F2" s="4" t="s">
        <v>7</v>
      </c>
      <c r="G2" s="4" t="s">
        <v>16</v>
      </c>
      <c r="H2" s="4" t="s">
        <v>11</v>
      </c>
      <c r="I2" s="4" t="s">
        <v>12</v>
      </c>
      <c r="J2" s="4" t="s">
        <v>20</v>
      </c>
      <c r="K2" s="4" t="s">
        <v>13</v>
      </c>
      <c r="L2" s="4" t="s">
        <v>14</v>
      </c>
      <c r="M2" s="4" t="s">
        <v>15</v>
      </c>
      <c r="N2" s="4" t="s">
        <v>1</v>
      </c>
    </row>
    <row r="3" spans="2:14" x14ac:dyDescent="0.25">
      <c r="B3" s="5" t="s">
        <v>17</v>
      </c>
      <c r="C3" s="5">
        <v>40300</v>
      </c>
      <c r="D3" s="5">
        <v>25600</v>
      </c>
      <c r="E3" s="5">
        <v>45400</v>
      </c>
      <c r="F3" s="5">
        <v>195000</v>
      </c>
      <c r="G3" s="5">
        <v>-68250</v>
      </c>
      <c r="H3" s="5">
        <v>34800</v>
      </c>
      <c r="I3" s="5">
        <v>9300</v>
      </c>
      <c r="J3" s="5">
        <v>0</v>
      </c>
      <c r="K3" s="5">
        <v>14000</v>
      </c>
      <c r="L3" s="5">
        <v>165500</v>
      </c>
      <c r="M3" s="5">
        <v>14450</v>
      </c>
      <c r="N3" s="5">
        <v>0</v>
      </c>
    </row>
    <row r="4" spans="2:14" x14ac:dyDescent="0.25">
      <c r="B4" s="1">
        <v>1</v>
      </c>
      <c r="C4" s="6">
        <v>180000</v>
      </c>
      <c r="D4" s="6"/>
      <c r="E4" s="6"/>
      <c r="F4" s="6"/>
      <c r="G4" s="6"/>
      <c r="H4" s="6"/>
      <c r="I4" s="6"/>
      <c r="J4" s="6">
        <v>180000</v>
      </c>
      <c r="K4" s="6"/>
      <c r="L4" s="6"/>
      <c r="M4" s="6"/>
      <c r="N4" s="6"/>
    </row>
    <row r="5" spans="2:14" x14ac:dyDescent="0.25">
      <c r="B5" s="1">
        <v>2</v>
      </c>
      <c r="C5" s="6">
        <f>75400-D5</f>
        <v>28700</v>
      </c>
      <c r="D5" s="6">
        <v>46700</v>
      </c>
      <c r="E5" s="6">
        <f>-E3*80%</f>
        <v>-36320</v>
      </c>
      <c r="F5" s="6"/>
      <c r="G5" s="6"/>
      <c r="H5" s="6"/>
      <c r="I5" s="6"/>
      <c r="J5" s="6"/>
      <c r="K5" s="6"/>
      <c r="L5" s="6"/>
      <c r="M5" s="6"/>
      <c r="N5" s="6">
        <f>SUM(C5:E5)</f>
        <v>39080</v>
      </c>
    </row>
    <row r="6" spans="2:14" x14ac:dyDescent="0.25">
      <c r="B6" s="1">
        <v>3</v>
      </c>
      <c r="C6" s="6">
        <f>SUM(H6:K6)</f>
        <v>-58100</v>
      </c>
      <c r="D6" s="6"/>
      <c r="E6" s="6"/>
      <c r="F6" s="6"/>
      <c r="G6" s="6"/>
      <c r="H6" s="6">
        <v>-34800</v>
      </c>
      <c r="I6" s="6">
        <v>-9300</v>
      </c>
      <c r="J6" s="6"/>
      <c r="K6" s="6">
        <v>-14000</v>
      </c>
      <c r="L6" s="6"/>
      <c r="M6" s="6"/>
      <c r="N6" s="6"/>
    </row>
    <row r="7" spans="2:14" x14ac:dyDescent="0.25">
      <c r="B7" s="1">
        <v>4</v>
      </c>
      <c r="C7" s="6">
        <v>-4300</v>
      </c>
      <c r="D7" s="6"/>
      <c r="E7" s="6"/>
      <c r="F7" s="6"/>
      <c r="G7" s="6"/>
      <c r="H7" s="6"/>
      <c r="I7" s="6"/>
      <c r="J7" s="6"/>
      <c r="K7" s="6"/>
      <c r="L7" s="6"/>
      <c r="M7" s="6"/>
      <c r="N7" s="6">
        <v>-4300</v>
      </c>
    </row>
    <row r="8" spans="2:14" x14ac:dyDescent="0.25">
      <c r="B8" s="1">
        <v>5</v>
      </c>
      <c r="C8" s="6">
        <f>D3</f>
        <v>25600</v>
      </c>
      <c r="D8" s="6">
        <f>-C8</f>
        <v>-25600</v>
      </c>
      <c r="E8" s="6"/>
      <c r="F8" s="6"/>
      <c r="G8" s="6"/>
      <c r="H8" s="6"/>
      <c r="I8" s="6"/>
      <c r="J8" s="6"/>
      <c r="K8" s="6"/>
      <c r="L8" s="6"/>
      <c r="M8" s="6"/>
      <c r="N8" s="6"/>
    </row>
    <row r="9" spans="2:14" x14ac:dyDescent="0.25">
      <c r="B9" s="1">
        <v>6</v>
      </c>
      <c r="C9" s="6"/>
      <c r="D9" s="6"/>
      <c r="E9" s="6"/>
      <c r="F9" s="6"/>
      <c r="G9" s="6">
        <f>-F3/60</f>
        <v>-3250</v>
      </c>
      <c r="H9" s="6"/>
      <c r="I9" s="6"/>
      <c r="J9" s="6"/>
      <c r="K9" s="6"/>
      <c r="L9" s="6"/>
      <c r="M9" s="6"/>
      <c r="N9" s="6">
        <f>G9</f>
        <v>-3250</v>
      </c>
    </row>
    <row r="10" spans="2:14" x14ac:dyDescent="0.25">
      <c r="B10" s="1">
        <v>7</v>
      </c>
      <c r="C10" s="6"/>
      <c r="D10" s="6"/>
      <c r="E10" s="6"/>
      <c r="F10" s="6"/>
      <c r="G10" s="6"/>
      <c r="H10" s="6"/>
      <c r="I10" s="6">
        <v>12000</v>
      </c>
      <c r="J10" s="6"/>
      <c r="K10" s="6"/>
      <c r="L10" s="6"/>
      <c r="M10" s="6"/>
      <c r="N10" s="6">
        <f>-I10</f>
        <v>-12000</v>
      </c>
    </row>
    <row r="11" spans="2:14" x14ac:dyDescent="0.25">
      <c r="B11" s="1">
        <v>8</v>
      </c>
      <c r="C11" s="6"/>
      <c r="D11" s="6"/>
      <c r="E11" s="6"/>
      <c r="F11" s="6"/>
      <c r="G11" s="6"/>
      <c r="H11" s="6"/>
      <c r="I11" s="6"/>
      <c r="J11" s="6"/>
      <c r="K11" s="6">
        <v>5000</v>
      </c>
      <c r="L11" s="6"/>
      <c r="M11" s="6">
        <f>-K11</f>
        <v>-5000</v>
      </c>
      <c r="N11" s="6"/>
    </row>
    <row r="12" spans="2:14" x14ac:dyDescent="0.25">
      <c r="C12" s="6"/>
      <c r="D12" s="6"/>
      <c r="E12" s="6"/>
      <c r="F12" s="6"/>
      <c r="G12" s="6"/>
      <c r="H12" s="6"/>
      <c r="I12" s="6"/>
      <c r="J12" s="6"/>
      <c r="K12" s="6"/>
      <c r="L12" s="6"/>
      <c r="M12" s="6">
        <f>-N12</f>
        <v>19530</v>
      </c>
      <c r="N12" s="6">
        <f>-SUM(N4:N11)</f>
        <v>-19530</v>
      </c>
    </row>
    <row r="13" spans="2:14" x14ac:dyDescent="0.25">
      <c r="B13" s="5" t="s">
        <v>18</v>
      </c>
      <c r="C13" s="5">
        <f t="shared" ref="C13:N13" si="0">SUM(C3:C12)</f>
        <v>212200</v>
      </c>
      <c r="D13" s="5">
        <f t="shared" si="0"/>
        <v>46700</v>
      </c>
      <c r="E13" s="5">
        <f t="shared" si="0"/>
        <v>9080</v>
      </c>
      <c r="F13" s="5">
        <f t="shared" si="0"/>
        <v>195000</v>
      </c>
      <c r="G13" s="5">
        <f t="shared" si="0"/>
        <v>-71500</v>
      </c>
      <c r="H13" s="5">
        <f t="shared" si="0"/>
        <v>0</v>
      </c>
      <c r="I13" s="5">
        <f t="shared" si="0"/>
        <v>12000</v>
      </c>
      <c r="J13" s="5">
        <f t="shared" si="0"/>
        <v>180000</v>
      </c>
      <c r="K13" s="5">
        <f t="shared" si="0"/>
        <v>5000</v>
      </c>
      <c r="L13" s="5">
        <f t="shared" si="0"/>
        <v>165500</v>
      </c>
      <c r="M13" s="5">
        <f t="shared" si="0"/>
        <v>28980</v>
      </c>
      <c r="N13" s="5">
        <f t="shared" si="0"/>
        <v>0</v>
      </c>
    </row>
    <row r="15" spans="2:14" x14ac:dyDescent="0.25">
      <c r="C15" s="1" t="s">
        <v>3</v>
      </c>
      <c r="D15" s="1">
        <f>SUM(C13:G13)</f>
        <v>391480</v>
      </c>
    </row>
    <row r="16" spans="2:14" x14ac:dyDescent="0.25">
      <c r="C16" s="1" t="s">
        <v>19</v>
      </c>
      <c r="D16" s="1">
        <f>SUM(H13:N13)</f>
        <v>391480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E62"/>
  <sheetViews>
    <sheetView topLeftCell="A7" zoomScale="90" zoomScaleNormal="90" workbookViewId="0">
      <selection activeCell="F14" sqref="F14"/>
    </sheetView>
  </sheetViews>
  <sheetFormatPr defaultRowHeight="15" x14ac:dyDescent="0.25"/>
  <cols>
    <col min="1" max="1" width="1" style="7" customWidth="1"/>
    <col min="2" max="2" width="3.28515625" style="7" customWidth="1"/>
    <col min="3" max="3" width="38.42578125" style="7" bestFit="1" customWidth="1"/>
    <col min="4" max="4" width="10.42578125" style="7" bestFit="1" customWidth="1"/>
    <col min="5" max="5" width="10" style="7" bestFit="1" customWidth="1"/>
    <col min="6" max="16384" width="9.140625" style="7"/>
  </cols>
  <sheetData>
    <row r="2" spans="3:5" x14ac:dyDescent="0.25">
      <c r="C2" s="42" t="s">
        <v>21</v>
      </c>
      <c r="D2" s="43"/>
      <c r="E2" s="44"/>
    </row>
    <row r="3" spans="3:5" x14ac:dyDescent="0.25">
      <c r="C3" s="11" t="s">
        <v>3</v>
      </c>
      <c r="D3" s="8">
        <v>42004</v>
      </c>
      <c r="E3" s="16">
        <v>42035</v>
      </c>
    </row>
    <row r="4" spans="3:5" x14ac:dyDescent="0.25">
      <c r="C4" s="12" t="s">
        <v>4</v>
      </c>
      <c r="D4" s="9">
        <v>40300</v>
      </c>
      <c r="E4" s="17">
        <f>'QUESTÃO 3 - lançamentos'!C13</f>
        <v>212200</v>
      </c>
    </row>
    <row r="5" spans="3:5" x14ac:dyDescent="0.25">
      <c r="C5" s="12" t="s">
        <v>5</v>
      </c>
      <c r="D5" s="9">
        <v>25600</v>
      </c>
      <c r="E5" s="17">
        <f>'QUESTÃO 3 - lançamentos'!D13</f>
        <v>46700</v>
      </c>
    </row>
    <row r="6" spans="3:5" x14ac:dyDescent="0.25">
      <c r="C6" s="12" t="s">
        <v>6</v>
      </c>
      <c r="D6" s="9">
        <v>45400</v>
      </c>
      <c r="E6" s="17">
        <f>'QUESTÃO 3 - lançamentos'!E13</f>
        <v>9080</v>
      </c>
    </row>
    <row r="7" spans="3:5" x14ac:dyDescent="0.25">
      <c r="C7" s="12" t="s">
        <v>7</v>
      </c>
      <c r="D7" s="9">
        <v>195000</v>
      </c>
      <c r="E7" s="17">
        <f>'QUESTÃO 3 - lançamentos'!F13</f>
        <v>195000</v>
      </c>
    </row>
    <row r="8" spans="3:5" x14ac:dyDescent="0.25">
      <c r="C8" s="12" t="s">
        <v>8</v>
      </c>
      <c r="D8" s="9">
        <v>-68250</v>
      </c>
      <c r="E8" s="17">
        <f>'QUESTÃO 3 - lançamentos'!G13</f>
        <v>-71500</v>
      </c>
    </row>
    <row r="9" spans="3:5" x14ac:dyDescent="0.25">
      <c r="C9" s="14" t="s">
        <v>9</v>
      </c>
      <c r="D9" s="15">
        <f>SUM(D4:D8)</f>
        <v>238050</v>
      </c>
      <c r="E9" s="15">
        <f>SUM(E4:E8)</f>
        <v>391480</v>
      </c>
    </row>
    <row r="10" spans="3:5" x14ac:dyDescent="0.25">
      <c r="C10" s="13" t="s">
        <v>10</v>
      </c>
      <c r="D10" s="10">
        <v>42004</v>
      </c>
      <c r="E10" s="16">
        <v>42035</v>
      </c>
    </row>
    <row r="11" spans="3:5" x14ac:dyDescent="0.25">
      <c r="C11" s="12" t="s">
        <v>11</v>
      </c>
      <c r="D11" s="9">
        <v>34800</v>
      </c>
      <c r="E11" s="17">
        <f>'QUESTÃO 3 - lançamentos'!H13</f>
        <v>0</v>
      </c>
    </row>
    <row r="12" spans="3:5" x14ac:dyDescent="0.25">
      <c r="C12" s="12" t="s">
        <v>12</v>
      </c>
      <c r="D12" s="9">
        <v>9300</v>
      </c>
      <c r="E12" s="17">
        <f>'QUESTÃO 3 - lançamentos'!I13</f>
        <v>12000</v>
      </c>
    </row>
    <row r="13" spans="3:5" x14ac:dyDescent="0.25">
      <c r="C13" s="12" t="s">
        <v>13</v>
      </c>
      <c r="D13" s="9">
        <v>14000</v>
      </c>
      <c r="E13" s="17">
        <f>'QUESTÃO 3 - lançamentos'!K13</f>
        <v>5000</v>
      </c>
    </row>
    <row r="14" spans="3:5" x14ac:dyDescent="0.25">
      <c r="C14" s="12" t="s">
        <v>22</v>
      </c>
      <c r="D14" s="9">
        <v>0</v>
      </c>
      <c r="E14" s="17">
        <f>'QUESTÃO 3 - lançamentos'!J13</f>
        <v>180000</v>
      </c>
    </row>
    <row r="15" spans="3:5" x14ac:dyDescent="0.25">
      <c r="C15" s="12" t="s">
        <v>14</v>
      </c>
      <c r="D15" s="9">
        <v>165500</v>
      </c>
      <c r="E15" s="17">
        <f>'QUESTÃO 3 - lançamentos'!L13</f>
        <v>165500</v>
      </c>
    </row>
    <row r="16" spans="3:5" x14ac:dyDescent="0.25">
      <c r="C16" s="18" t="s">
        <v>15</v>
      </c>
      <c r="D16" s="19">
        <v>14450</v>
      </c>
      <c r="E16" s="20">
        <f>'QUESTÃO 3 - lançamentos'!M13</f>
        <v>28980</v>
      </c>
    </row>
    <row r="17" spans="3:5" x14ac:dyDescent="0.25">
      <c r="C17" s="14" t="s">
        <v>9</v>
      </c>
      <c r="D17" s="15">
        <f>SUM(D11:D16)</f>
        <v>238050</v>
      </c>
      <c r="E17" s="15">
        <f>SUM(E11:E16)</f>
        <v>391480</v>
      </c>
    </row>
    <row r="19" spans="3:5" x14ac:dyDescent="0.25">
      <c r="C19" s="45" t="s">
        <v>27</v>
      </c>
      <c r="D19" s="46"/>
      <c r="E19" s="47"/>
    </row>
    <row r="20" spans="3:5" x14ac:dyDescent="0.25">
      <c r="C20" s="22" t="s">
        <v>23</v>
      </c>
      <c r="D20" s="23"/>
      <c r="E20" s="24">
        <f>SUM(D15:D16)</f>
        <v>179950</v>
      </c>
    </row>
    <row r="21" spans="3:5" x14ac:dyDescent="0.25">
      <c r="C21" s="25" t="s">
        <v>24</v>
      </c>
      <c r="D21" s="26"/>
      <c r="E21" s="17">
        <f>'QUESTÃO 3 - lançamentos'!M12</f>
        <v>19530</v>
      </c>
    </row>
    <row r="22" spans="3:5" x14ac:dyDescent="0.25">
      <c r="C22" s="25" t="s">
        <v>25</v>
      </c>
      <c r="D22" s="26"/>
      <c r="E22" s="17">
        <f>'QUESTÃO 3 - lançamentos'!M11</f>
        <v>-5000</v>
      </c>
    </row>
    <row r="23" spans="3:5" x14ac:dyDescent="0.25">
      <c r="C23" s="27" t="s">
        <v>26</v>
      </c>
      <c r="D23" s="28"/>
      <c r="E23" s="29">
        <f>SUM(E20:E22)</f>
        <v>194480</v>
      </c>
    </row>
    <row r="24" spans="3:5" x14ac:dyDescent="0.25">
      <c r="C24" s="21"/>
    </row>
    <row r="25" spans="3:5" x14ac:dyDescent="0.25">
      <c r="C25" s="45" t="s">
        <v>28</v>
      </c>
      <c r="D25" s="46"/>
      <c r="E25" s="47"/>
    </row>
    <row r="26" spans="3:5" x14ac:dyDescent="0.25">
      <c r="C26" s="22" t="s">
        <v>29</v>
      </c>
      <c r="D26" s="23"/>
      <c r="E26" s="24">
        <v>75400</v>
      </c>
    </row>
    <row r="27" spans="3:5" x14ac:dyDescent="0.25">
      <c r="C27" s="25" t="s">
        <v>30</v>
      </c>
      <c r="D27" s="26"/>
      <c r="E27" s="17">
        <f>'QUESTÃO 3 - lançamentos'!E5</f>
        <v>-36320</v>
      </c>
    </row>
    <row r="28" spans="3:5" x14ac:dyDescent="0.25">
      <c r="C28" s="22" t="s">
        <v>31</v>
      </c>
      <c r="D28" s="23"/>
      <c r="E28" s="24">
        <f>SUM(E26:E27)</f>
        <v>39080</v>
      </c>
    </row>
    <row r="29" spans="3:5" x14ac:dyDescent="0.25">
      <c r="C29" s="25" t="s">
        <v>32</v>
      </c>
      <c r="D29" s="26"/>
      <c r="E29" s="17">
        <f>'QUESTÃO 3 - lançamentos'!N10</f>
        <v>-12000</v>
      </c>
    </row>
    <row r="30" spans="3:5" x14ac:dyDescent="0.25">
      <c r="C30" s="25" t="s">
        <v>33</v>
      </c>
      <c r="D30" s="26"/>
      <c r="E30" s="17">
        <f>'QUESTÃO 3 - lançamentos'!N9</f>
        <v>-3250</v>
      </c>
    </row>
    <row r="31" spans="3:5" x14ac:dyDescent="0.25">
      <c r="C31" s="25" t="s">
        <v>34</v>
      </c>
      <c r="D31" s="26"/>
      <c r="E31" s="17">
        <f>'QUESTÃO 3 - lançamentos'!N7</f>
        <v>-4300</v>
      </c>
    </row>
    <row r="32" spans="3:5" x14ac:dyDescent="0.25">
      <c r="C32" s="27" t="s">
        <v>35</v>
      </c>
      <c r="D32" s="28"/>
      <c r="E32" s="29">
        <f>SUM(E28:E31)</f>
        <v>19530</v>
      </c>
    </row>
    <row r="34" spans="3:5" x14ac:dyDescent="0.25">
      <c r="C34" s="45" t="s">
        <v>36</v>
      </c>
      <c r="D34" s="46"/>
      <c r="E34" s="47"/>
    </row>
    <row r="35" spans="3:5" x14ac:dyDescent="0.25">
      <c r="C35" s="30" t="s">
        <v>37</v>
      </c>
      <c r="D35" s="31"/>
      <c r="E35" s="32"/>
    </row>
    <row r="36" spans="3:5" x14ac:dyDescent="0.25">
      <c r="C36" s="25" t="s">
        <v>41</v>
      </c>
      <c r="D36" s="26"/>
      <c r="E36" s="17">
        <f>E32</f>
        <v>19530</v>
      </c>
    </row>
    <row r="37" spans="3:5" x14ac:dyDescent="0.25">
      <c r="C37" s="25" t="s">
        <v>42</v>
      </c>
      <c r="D37" s="26"/>
      <c r="E37" s="17">
        <f>-E30</f>
        <v>3250</v>
      </c>
    </row>
    <row r="38" spans="3:5" x14ac:dyDescent="0.25">
      <c r="C38" s="25" t="s">
        <v>43</v>
      </c>
      <c r="D38" s="26"/>
      <c r="E38" s="17">
        <f>-E31</f>
        <v>4300</v>
      </c>
    </row>
    <row r="39" spans="3:5" x14ac:dyDescent="0.25">
      <c r="C39" s="48" t="s">
        <v>45</v>
      </c>
      <c r="D39" s="49"/>
      <c r="E39" s="24">
        <f>SUM(E36:E38)</f>
        <v>27080</v>
      </c>
    </row>
    <row r="40" spans="3:5" x14ac:dyDescent="0.25">
      <c r="C40" s="25" t="s">
        <v>46</v>
      </c>
      <c r="D40" s="26"/>
      <c r="E40" s="17">
        <f>D5-E5</f>
        <v>-21100</v>
      </c>
    </row>
    <row r="41" spans="3:5" x14ac:dyDescent="0.25">
      <c r="C41" s="25" t="s">
        <v>47</v>
      </c>
      <c r="D41" s="26"/>
      <c r="E41" s="17">
        <f>D6-E6</f>
        <v>36320</v>
      </c>
    </row>
    <row r="42" spans="3:5" x14ac:dyDescent="0.25">
      <c r="C42" s="25" t="s">
        <v>48</v>
      </c>
      <c r="D42" s="26"/>
      <c r="E42" s="17">
        <f>E11-D11</f>
        <v>-34800</v>
      </c>
    </row>
    <row r="43" spans="3:5" x14ac:dyDescent="0.25">
      <c r="C43" s="25" t="s">
        <v>49</v>
      </c>
      <c r="D43" s="26"/>
      <c r="E43" s="17">
        <f>E12-D12</f>
        <v>2700</v>
      </c>
    </row>
    <row r="44" spans="3:5" x14ac:dyDescent="0.25">
      <c r="C44" s="25"/>
      <c r="D44" s="26"/>
      <c r="E44" s="17"/>
    </row>
    <row r="45" spans="3:5" x14ac:dyDescent="0.25">
      <c r="C45" s="27" t="s">
        <v>9</v>
      </c>
      <c r="D45" s="28"/>
      <c r="E45" s="29">
        <f>SUM(E39:E44)</f>
        <v>10200</v>
      </c>
    </row>
    <row r="46" spans="3:5" x14ac:dyDescent="0.25">
      <c r="C46" s="30" t="s">
        <v>38</v>
      </c>
      <c r="D46" s="31"/>
      <c r="E46" s="32"/>
    </row>
    <row r="47" spans="3:5" x14ac:dyDescent="0.25">
      <c r="C47" s="25"/>
      <c r="D47" s="26"/>
      <c r="E47" s="17"/>
    </row>
    <row r="48" spans="3:5" x14ac:dyDescent="0.25">
      <c r="C48" s="25"/>
      <c r="D48" s="26"/>
      <c r="E48" s="17"/>
    </row>
    <row r="49" spans="3:5" x14ac:dyDescent="0.25">
      <c r="C49" s="25"/>
      <c r="D49" s="26"/>
      <c r="E49" s="17"/>
    </row>
    <row r="50" spans="3:5" x14ac:dyDescent="0.25">
      <c r="C50" s="27" t="s">
        <v>9</v>
      </c>
      <c r="D50" s="28"/>
      <c r="E50" s="29">
        <f>SUM(E47:E49)</f>
        <v>0</v>
      </c>
    </row>
    <row r="51" spans="3:5" x14ac:dyDescent="0.25">
      <c r="C51" s="30" t="s">
        <v>39</v>
      </c>
      <c r="D51" s="31"/>
      <c r="E51" s="32"/>
    </row>
    <row r="52" spans="3:5" x14ac:dyDescent="0.25">
      <c r="C52" s="25" t="s">
        <v>50</v>
      </c>
      <c r="D52" s="26"/>
      <c r="E52" s="17">
        <f>E13-D13</f>
        <v>-9000</v>
      </c>
    </row>
    <row r="53" spans="3:5" x14ac:dyDescent="0.25">
      <c r="C53" s="40" t="s">
        <v>54</v>
      </c>
      <c r="D53" s="41"/>
      <c r="E53" s="17">
        <f>E22</f>
        <v>-5000</v>
      </c>
    </row>
    <row r="54" spans="3:5" x14ac:dyDescent="0.25">
      <c r="C54" s="25" t="s">
        <v>51</v>
      </c>
      <c r="D54" s="26"/>
      <c r="E54" s="17">
        <f>E14-D14</f>
        <v>180000</v>
      </c>
    </row>
    <row r="55" spans="3:5" x14ac:dyDescent="0.25">
      <c r="C55" s="25" t="s">
        <v>44</v>
      </c>
      <c r="D55" s="26"/>
      <c r="E55" s="17">
        <f>-E38</f>
        <v>-4300</v>
      </c>
    </row>
    <row r="56" spans="3:5" x14ac:dyDescent="0.25">
      <c r="C56" s="25"/>
      <c r="D56" s="26"/>
      <c r="E56" s="17"/>
    </row>
    <row r="57" spans="3:5" x14ac:dyDescent="0.25">
      <c r="C57" s="27" t="s">
        <v>9</v>
      </c>
      <c r="D57" s="28"/>
      <c r="E57" s="29">
        <f>SUM(E52:E56)</f>
        <v>161700</v>
      </c>
    </row>
    <row r="58" spans="3:5" x14ac:dyDescent="0.25">
      <c r="C58" s="27" t="s">
        <v>40</v>
      </c>
      <c r="D58" s="28"/>
      <c r="E58" s="29">
        <f>E45+E50+E57</f>
        <v>171900</v>
      </c>
    </row>
    <row r="59" spans="3:5" x14ac:dyDescent="0.25">
      <c r="C59" s="33" t="s">
        <v>52</v>
      </c>
      <c r="D59" s="34"/>
      <c r="E59" s="35">
        <f>D4</f>
        <v>40300</v>
      </c>
    </row>
    <row r="60" spans="3:5" x14ac:dyDescent="0.25">
      <c r="C60" s="36" t="s">
        <v>53</v>
      </c>
      <c r="D60" s="37"/>
      <c r="E60" s="38">
        <f>E4</f>
        <v>212200</v>
      </c>
    </row>
    <row r="61" spans="3:5" x14ac:dyDescent="0.25">
      <c r="C61" s="50" t="s">
        <v>58</v>
      </c>
      <c r="D61" s="51"/>
      <c r="E61" s="52">
        <f>E60-E59</f>
        <v>171900</v>
      </c>
    </row>
    <row r="62" spans="3:5" x14ac:dyDescent="0.25">
      <c r="E62" s="7" t="str">
        <f>IF(E61=E58,"OK","VER")</f>
        <v>OK</v>
      </c>
    </row>
  </sheetData>
  <mergeCells count="6">
    <mergeCell ref="C53:D53"/>
    <mergeCell ref="C2:E2"/>
    <mergeCell ref="C19:E19"/>
    <mergeCell ref="C25:E25"/>
    <mergeCell ref="C34:E34"/>
    <mergeCell ref="C39:D3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Questão 1</vt:lpstr>
      <vt:lpstr>QUESTÃO 2</vt:lpstr>
      <vt:lpstr>QUESTÃO 3 - lançamentos</vt:lpstr>
      <vt:lpstr>QUESTÃO 3 - demonstr contábeis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Felipe Santos</cp:lastModifiedBy>
  <dcterms:created xsi:type="dcterms:W3CDTF">2016-10-07T17:17:21Z</dcterms:created>
  <dcterms:modified xsi:type="dcterms:W3CDTF">2017-05-17T14:00:45Z</dcterms:modified>
</cp:coreProperties>
</file>