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1760"/>
  </bookViews>
  <sheets>
    <sheet name="Ex 2 postado" sheetId="1" r:id="rId1"/>
  </sheets>
  <calcPr calcId="152511"/>
</workbook>
</file>

<file path=xl/calcChain.xml><?xml version="1.0" encoding="utf-8"?>
<calcChain xmlns="http://schemas.openxmlformats.org/spreadsheetml/2006/main">
  <c r="I27" i="1"/>
  <c r="D29" l="1"/>
  <c r="E31" l="1"/>
  <c r="D31"/>
  <c r="E29"/>
  <c r="E28"/>
  <c r="D28"/>
  <c r="E26"/>
  <c r="D26"/>
  <c r="E20"/>
  <c r="E25" s="1"/>
  <c r="D20"/>
  <c r="D25" s="1"/>
  <c r="C20"/>
  <c r="C21" s="1"/>
  <c r="O14"/>
  <c r="O16" s="1"/>
  <c r="O18" s="1"/>
  <c r="O19" s="1"/>
  <c r="O20" s="1"/>
  <c r="N14"/>
  <c r="N16" s="1"/>
  <c r="N18" s="1"/>
  <c r="N19" s="1"/>
  <c r="N20" s="1"/>
  <c r="M14"/>
  <c r="M16" s="1"/>
  <c r="M18" s="1"/>
  <c r="M19" s="1"/>
  <c r="M20" s="1"/>
  <c r="J12"/>
  <c r="I12"/>
  <c r="H12"/>
  <c r="J11"/>
  <c r="I11"/>
  <c r="H11"/>
  <c r="J9"/>
  <c r="I9"/>
  <c r="J8"/>
  <c r="I8"/>
  <c r="J7"/>
  <c r="I7"/>
  <c r="I23" s="1"/>
  <c r="J6"/>
  <c r="J27" s="1"/>
  <c r="I6"/>
  <c r="J5"/>
  <c r="I5"/>
  <c r="J4"/>
  <c r="I4"/>
  <c r="J3"/>
  <c r="J17" s="1"/>
  <c r="I3"/>
  <c r="I18" s="1"/>
  <c r="I15" l="1"/>
  <c r="I21"/>
  <c r="I30" s="1"/>
  <c r="J15"/>
  <c r="I17"/>
  <c r="I19" s="1"/>
  <c r="J21"/>
  <c r="J30" s="1"/>
  <c r="J23"/>
  <c r="J13"/>
  <c r="J14" s="1"/>
  <c r="J16" s="1"/>
  <c r="J18"/>
  <c r="J19" s="1"/>
  <c r="I13"/>
  <c r="I14" s="1"/>
  <c r="I16" s="1"/>
  <c r="E21"/>
  <c r="E24" s="1"/>
  <c r="E27" s="1"/>
  <c r="E30" s="1"/>
  <c r="E32" s="1"/>
  <c r="D21"/>
  <c r="D24" s="1"/>
  <c r="D27" s="1"/>
  <c r="D30" s="1"/>
  <c r="D32" s="1"/>
  <c r="J20" l="1"/>
  <c r="J31" s="1"/>
  <c r="I20"/>
  <c r="I36" s="1"/>
  <c r="I22"/>
  <c r="I40"/>
  <c r="I31"/>
  <c r="J36"/>
  <c r="J22"/>
  <c r="J35" s="1"/>
  <c r="J41" s="1"/>
  <c r="J40"/>
  <c r="J37" l="1"/>
  <c r="J38" s="1"/>
  <c r="J24"/>
  <c r="J25" s="1"/>
  <c r="J28" s="1"/>
  <c r="J29" s="1"/>
  <c r="I35"/>
  <c r="I41" s="1"/>
  <c r="I42" s="1"/>
  <c r="I24"/>
  <c r="I25" s="1"/>
  <c r="J42"/>
  <c r="J26" l="1"/>
  <c r="I28"/>
  <c r="I29" s="1"/>
  <c r="I26"/>
  <c r="I37"/>
  <c r="I38" s="1"/>
</calcChain>
</file>

<file path=xl/sharedStrings.xml><?xml version="1.0" encoding="utf-8"?>
<sst xmlns="http://schemas.openxmlformats.org/spreadsheetml/2006/main" count="83" uniqueCount="66">
  <si>
    <t>SALDOS DE FINAL DE PERÍODO</t>
  </si>
  <si>
    <t>SALDOS MÉDIOS</t>
  </si>
  <si>
    <t>ANO 2008</t>
  </si>
  <si>
    <t>ANO 2009</t>
  </si>
  <si>
    <t>ANO 2010</t>
  </si>
  <si>
    <t>Investimentos Financeiros</t>
  </si>
  <si>
    <t>Capital de Giro Líquido</t>
  </si>
  <si>
    <t>Investimentos Operacionais de Longo Prazo</t>
  </si>
  <si>
    <t>INVESTIMENTO TOTAL</t>
  </si>
  <si>
    <t>Dívidas (passivo oneroso)</t>
  </si>
  <si>
    <t>Capital Próprio</t>
  </si>
  <si>
    <t>FINANCIAMENTO TOTAL</t>
  </si>
  <si>
    <t>DADOS PARA ANÁLISE DE RENTABILIDADE</t>
  </si>
  <si>
    <t>DADOS do SETOR</t>
  </si>
  <si>
    <t>DRE</t>
  </si>
  <si>
    <t>Margem Bruta</t>
  </si>
  <si>
    <t>Vendas</t>
  </si>
  <si>
    <t>Margem Líquida</t>
  </si>
  <si>
    <t>Custo das Vendas</t>
  </si>
  <si>
    <t>Giro do Investimento</t>
  </si>
  <si>
    <t>Lucro Bruto</t>
  </si>
  <si>
    <t>RsI operacional</t>
  </si>
  <si>
    <t>Depreciação</t>
  </si>
  <si>
    <t>Investimento Operacional / Investimento Total</t>
  </si>
  <si>
    <t>Kd (custo da dívida)</t>
  </si>
  <si>
    <t>Despesas Operacionais</t>
  </si>
  <si>
    <t>RsI Operacional - contribuição no RsI total (A)</t>
  </si>
  <si>
    <t>Spread</t>
  </si>
  <si>
    <t>Resutaldo antes dos Efeitos Financeiros</t>
  </si>
  <si>
    <t>RsI financeiro</t>
  </si>
  <si>
    <t>Dividas / Capital Próprio</t>
  </si>
  <si>
    <t>Receitas Financeiras</t>
  </si>
  <si>
    <t>Investimento Financeiro / Investimento Total</t>
  </si>
  <si>
    <t>Spread Alavancado</t>
  </si>
  <si>
    <t>Despesas Financeiras</t>
  </si>
  <si>
    <t>RsI Financeiro - contribuição no RsI total (B)</t>
  </si>
  <si>
    <t>RsE (Retorno do Capital Próprio)</t>
  </si>
  <si>
    <t>Resultado Financeiro</t>
  </si>
  <si>
    <t>RsI TOTAL (A+B)</t>
  </si>
  <si>
    <t>GAF</t>
  </si>
  <si>
    <t>Resultado Líquido</t>
  </si>
  <si>
    <t>Ke (médio do setor)</t>
  </si>
  <si>
    <t>Ke (médio da empresa)</t>
  </si>
  <si>
    <t>FLUXOS DE CAIXA (LIVRES)</t>
  </si>
  <si>
    <t>(+) Resultado Financeiro</t>
  </si>
  <si>
    <t>(+) Depreciação</t>
  </si>
  <si>
    <t>(=) Caixa Operacional Gerado</t>
  </si>
  <si>
    <t>(+-) Variações do Capital de Giro Líquido</t>
  </si>
  <si>
    <t>(RsPL - Ke) = Spread Econômico</t>
  </si>
  <si>
    <t>(-) Investimentos de Longo Prazo</t>
  </si>
  <si>
    <t>(x) PL = EVA</t>
  </si>
  <si>
    <t>(=) Fluxo de Caixa Livre da Firma</t>
  </si>
  <si>
    <t>WACC/CMPC</t>
  </si>
  <si>
    <t>(+-) Fluxo de Caixa das Dívidas</t>
  </si>
  <si>
    <r>
      <t>EVA =ROI-</t>
    </r>
    <r>
      <rPr>
        <b/>
        <sz val="12"/>
        <color rgb="FFFF0000"/>
        <rFont val="Calibri"/>
        <family val="2"/>
      </rPr>
      <t>WACC</t>
    </r>
    <r>
      <rPr>
        <b/>
        <sz val="12"/>
        <color theme="1"/>
        <rFont val="Calibri"/>
        <family val="2"/>
      </rPr>
      <t xml:space="preserve"> * Invest</t>
    </r>
  </si>
  <si>
    <t>(=) Fluxo de Caixa Livre do Acionista</t>
  </si>
  <si>
    <t>Decomposição do efeito do GAF</t>
  </si>
  <si>
    <t>Quanto a empresa ganha com emprestimo? PO*Spread</t>
  </si>
  <si>
    <t>ROI aplicado ao capital proprio gera</t>
  </si>
  <si>
    <t>Retorno total para acionista (com alavancagem)</t>
  </si>
  <si>
    <t xml:space="preserve">ROE ou RsE </t>
  </si>
  <si>
    <t>ROI</t>
  </si>
  <si>
    <t>Ganho com eempres / Capital pro</t>
  </si>
  <si>
    <t>ROE</t>
  </si>
  <si>
    <t>Margem Líquida Operacional</t>
  </si>
  <si>
    <t xml:space="preserve">RsI TOTAL 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</si>
</sst>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[$-416]dd\-mmm\-yy;@"/>
    <numFmt numFmtId="165" formatCode="0.0%"/>
    <numFmt numFmtId="166" formatCode="#,##0.0_);[Red]\(#,##0.0\)"/>
    <numFmt numFmtId="167" formatCode="0_);[Red]\(0\)"/>
    <numFmt numFmtId="168" formatCode="#,##0.0000;[Red]\-#,##0.0000"/>
    <numFmt numFmtId="169" formatCode="#,##0_ ;\-#,##0\ "/>
    <numFmt numFmtId="170" formatCode="#,##0.0;[Red]\-#,##0.0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8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38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8" fontId="3" fillId="0" borderId="0" xfId="0" applyNumberFormat="1" applyFont="1"/>
    <xf numFmtId="165" fontId="3" fillId="0" borderId="0" xfId="2" applyNumberFormat="1" applyFont="1"/>
    <xf numFmtId="38" fontId="3" fillId="0" borderId="2" xfId="0" applyNumberFormat="1" applyFont="1" applyBorder="1" applyAlignment="1">
      <alignment horizontal="left" indent="1"/>
    </xf>
    <xf numFmtId="38" fontId="3" fillId="0" borderId="2" xfId="0" applyNumberFormat="1" applyFont="1" applyBorder="1" applyAlignment="1">
      <alignment horizontal="center"/>
    </xf>
    <xf numFmtId="38" fontId="3" fillId="2" borderId="2" xfId="0" applyNumberFormat="1" applyFont="1" applyFill="1" applyBorder="1" applyAlignment="1">
      <alignment horizontal="center"/>
    </xf>
    <xf numFmtId="43" fontId="3" fillId="0" borderId="0" xfId="1" applyFont="1"/>
    <xf numFmtId="166" fontId="3" fillId="0" borderId="0" xfId="0" applyNumberFormat="1" applyFont="1"/>
    <xf numFmtId="9" fontId="3" fillId="0" borderId="0" xfId="2" applyFont="1"/>
    <xf numFmtId="38" fontId="4" fillId="0" borderId="2" xfId="0" applyNumberFormat="1" applyFont="1" applyBorder="1"/>
    <xf numFmtId="38" fontId="4" fillId="0" borderId="2" xfId="0" applyNumberFormat="1" applyFont="1" applyBorder="1" applyAlignment="1">
      <alignment horizontal="center"/>
    </xf>
    <xf numFmtId="38" fontId="4" fillId="2" borderId="2" xfId="0" applyNumberFormat="1" applyFont="1" applyFill="1" applyBorder="1" applyAlignment="1">
      <alignment horizontal="center"/>
    </xf>
    <xf numFmtId="38" fontId="4" fillId="0" borderId="3" xfId="0" applyNumberFormat="1" applyFont="1" applyBorder="1"/>
    <xf numFmtId="38" fontId="4" fillId="0" borderId="3" xfId="0" applyNumberFormat="1" applyFont="1" applyBorder="1" applyAlignment="1">
      <alignment horizontal="center"/>
    </xf>
    <xf numFmtId="38" fontId="4" fillId="2" borderId="3" xfId="0" applyNumberFormat="1" applyFont="1" applyFill="1" applyBorder="1" applyAlignment="1">
      <alignment horizontal="center"/>
    </xf>
    <xf numFmtId="38" fontId="3" fillId="0" borderId="0" xfId="0" applyNumberFormat="1" applyFont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38" fontId="3" fillId="0" borderId="4" xfId="0" applyNumberFormat="1" applyFont="1" applyBorder="1"/>
    <xf numFmtId="165" fontId="3" fillId="0" borderId="4" xfId="2" applyNumberFormat="1" applyFont="1" applyBorder="1" applyAlignment="1">
      <alignment horizontal="center"/>
    </xf>
    <xf numFmtId="38" fontId="3" fillId="0" borderId="2" xfId="0" applyNumberFormat="1" applyFont="1" applyBorder="1"/>
    <xf numFmtId="165" fontId="3" fillId="0" borderId="2" xfId="2" applyNumberFormat="1" applyFont="1" applyBorder="1" applyAlignment="1">
      <alignment horizontal="center"/>
    </xf>
    <xf numFmtId="40" fontId="3" fillId="0" borderId="2" xfId="0" applyNumberFormat="1" applyFont="1" applyBorder="1"/>
    <xf numFmtId="40" fontId="3" fillId="2" borderId="2" xfId="0" applyNumberFormat="1" applyFont="1" applyFill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165" fontId="4" fillId="2" borderId="2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165" fontId="4" fillId="0" borderId="2" xfId="2" applyNumberFormat="1" applyFont="1" applyBorder="1" applyAlignment="1">
      <alignment horizontal="center"/>
    </xf>
    <xf numFmtId="165" fontId="3" fillId="2" borderId="2" xfId="2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38" fontId="4" fillId="0" borderId="4" xfId="0" applyNumberFormat="1" applyFont="1" applyBorder="1"/>
    <xf numFmtId="165" fontId="4" fillId="0" borderId="4" xfId="2" applyNumberFormat="1" applyFont="1" applyBorder="1" applyAlignment="1">
      <alignment horizontal="center"/>
    </xf>
    <xf numFmtId="38" fontId="4" fillId="0" borderId="3" xfId="0" applyNumberFormat="1" applyFont="1" applyBorder="1" applyAlignment="1">
      <alignment horizontal="left"/>
    </xf>
    <xf numFmtId="165" fontId="4" fillId="2" borderId="3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165" fontId="4" fillId="0" borderId="3" xfId="2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left" indent="1"/>
    </xf>
    <xf numFmtId="38" fontId="4" fillId="0" borderId="1" xfId="0" applyNumberFormat="1" applyFont="1" applyBorder="1"/>
    <xf numFmtId="165" fontId="4" fillId="2" borderId="1" xfId="2" applyNumberFormat="1" applyFont="1" applyFill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40" fontId="4" fillId="0" borderId="1" xfId="0" applyNumberFormat="1" applyFont="1" applyBorder="1" applyAlignment="1">
      <alignment horizontal="left" indent="1"/>
    </xf>
    <xf numFmtId="40" fontId="4" fillId="0" borderId="1" xfId="0" applyNumberFormat="1" applyFont="1" applyBorder="1" applyAlignment="1">
      <alignment horizontal="center"/>
    </xf>
    <xf numFmtId="165" fontId="4" fillId="2" borderId="4" xfId="2" applyNumberFormat="1" applyFont="1" applyFill="1" applyBorder="1" applyAlignment="1">
      <alignment horizontal="center"/>
    </xf>
    <xf numFmtId="38" fontId="4" fillId="0" borderId="1" xfId="0" applyNumberFormat="1" applyFont="1" applyBorder="1" applyAlignment="1">
      <alignment horizontal="left"/>
    </xf>
    <xf numFmtId="38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38" fontId="5" fillId="0" borderId="2" xfId="0" applyNumberFormat="1" applyFont="1" applyBorder="1"/>
    <xf numFmtId="38" fontId="5" fillId="0" borderId="2" xfId="0" applyNumberFormat="1" applyFont="1" applyBorder="1" applyAlignment="1">
      <alignment horizontal="center"/>
    </xf>
    <xf numFmtId="38" fontId="6" fillId="0" borderId="2" xfId="0" applyNumberFormat="1" applyFont="1" applyBorder="1" applyAlignment="1">
      <alignment horizontal="left" indent="1"/>
    </xf>
    <xf numFmtId="38" fontId="6" fillId="0" borderId="2" xfId="0" applyNumberFormat="1" applyFont="1" applyBorder="1" applyAlignment="1">
      <alignment horizontal="center"/>
    </xf>
    <xf numFmtId="40" fontId="4" fillId="2" borderId="1" xfId="0" applyNumberFormat="1" applyFont="1" applyFill="1" applyBorder="1" applyAlignment="1">
      <alignment horizontal="center"/>
    </xf>
    <xf numFmtId="168" fontId="3" fillId="0" borderId="0" xfId="0" applyNumberFormat="1" applyFont="1"/>
    <xf numFmtId="40" fontId="3" fillId="0" borderId="4" xfId="0" applyNumberFormat="1" applyFont="1" applyBorder="1"/>
    <xf numFmtId="40" fontId="3" fillId="2" borderId="4" xfId="0" applyNumberFormat="1" applyFont="1" applyFill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10" fontId="3" fillId="0" borderId="0" xfId="2" applyNumberFormat="1" applyFont="1"/>
    <xf numFmtId="40" fontId="3" fillId="0" borderId="3" xfId="0" applyNumberFormat="1" applyFont="1" applyBorder="1"/>
    <xf numFmtId="40" fontId="3" fillId="2" borderId="3" xfId="0" applyNumberFormat="1" applyFont="1" applyFill="1" applyBorder="1" applyAlignment="1">
      <alignment horizontal="center"/>
    </xf>
    <xf numFmtId="40" fontId="3" fillId="0" borderId="3" xfId="0" applyNumberFormat="1" applyFont="1" applyBorder="1" applyAlignment="1">
      <alignment horizontal="center"/>
    </xf>
    <xf numFmtId="38" fontId="5" fillId="0" borderId="3" xfId="0" applyNumberFormat="1" applyFont="1" applyBorder="1"/>
    <xf numFmtId="38" fontId="5" fillId="0" borderId="3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38" fontId="4" fillId="0" borderId="4" xfId="0" applyNumberFormat="1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38" fontId="3" fillId="0" borderId="5" xfId="0" applyNumberFormat="1" applyFont="1" applyBorder="1" applyAlignment="1">
      <alignment horizontal="left" indent="1"/>
    </xf>
    <xf numFmtId="165" fontId="3" fillId="0" borderId="0" xfId="2" applyNumberFormat="1" applyFont="1" applyAlignment="1">
      <alignment horizontal="center"/>
    </xf>
    <xf numFmtId="40" fontId="3" fillId="0" borderId="0" xfId="0" applyNumberFormat="1" applyFont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7"/>
  <sheetViews>
    <sheetView showGridLines="0" tabSelected="1" topLeftCell="C1" zoomScale="80" zoomScaleNormal="80" zoomScalePageLayoutView="80" workbookViewId="0">
      <selection activeCell="L30" sqref="L30"/>
    </sheetView>
  </sheetViews>
  <sheetFormatPr defaultColWidth="10.875" defaultRowHeight="15.75"/>
  <cols>
    <col min="1" max="1" width="1.375" style="3" customWidth="1"/>
    <col min="2" max="2" width="39.375" style="3" customWidth="1"/>
    <col min="3" max="5" width="9.375" style="17" bestFit="1" customWidth="1"/>
    <col min="6" max="6" width="1.375" style="3" customWidth="1"/>
    <col min="7" max="7" width="49.5" style="3" bestFit="1" customWidth="1"/>
    <col min="8" max="10" width="9.625" style="17" bestFit="1" customWidth="1"/>
    <col min="11" max="11" width="2" style="3" customWidth="1"/>
    <col min="12" max="12" width="29.125" style="3" bestFit="1" customWidth="1"/>
    <col min="13" max="13" width="8" style="3" bestFit="1" customWidth="1"/>
    <col min="14" max="14" width="8.5" style="3" bestFit="1" customWidth="1"/>
    <col min="15" max="15" width="7.375" style="3" bestFit="1" customWidth="1"/>
    <col min="16" max="16384" width="10.875" style="3"/>
  </cols>
  <sheetData>
    <row r="2" spans="2:15">
      <c r="B2" s="1" t="s">
        <v>0</v>
      </c>
      <c r="C2" s="2">
        <v>39813</v>
      </c>
      <c r="D2" s="2">
        <v>40178</v>
      </c>
      <c r="E2" s="2">
        <v>40543</v>
      </c>
      <c r="G2" s="1" t="s">
        <v>1</v>
      </c>
      <c r="H2" s="2" t="s">
        <v>2</v>
      </c>
      <c r="I2" s="2" t="s">
        <v>3</v>
      </c>
      <c r="J2" s="2" t="s">
        <v>4</v>
      </c>
      <c r="M2" s="4"/>
      <c r="N2" s="4"/>
      <c r="O2" s="4"/>
    </row>
    <row r="3" spans="2:15">
      <c r="B3" s="5" t="s">
        <v>5</v>
      </c>
      <c r="C3" s="6">
        <v>300</v>
      </c>
      <c r="D3" s="6">
        <v>8.0750000000000455</v>
      </c>
      <c r="E3" s="6">
        <v>3.3250000000000455</v>
      </c>
      <c r="G3" s="5" t="s">
        <v>5</v>
      </c>
      <c r="H3" s="7"/>
      <c r="I3" s="6">
        <f t="shared" ref="I3:J9" si="0">AVERAGE(C3:D3)</f>
        <v>154.03750000000002</v>
      </c>
      <c r="J3" s="6">
        <f t="shared" si="0"/>
        <v>5.7000000000000455</v>
      </c>
      <c r="M3" s="4"/>
      <c r="N3" s="4"/>
      <c r="O3" s="4"/>
    </row>
    <row r="4" spans="2:15">
      <c r="B4" s="5" t="s">
        <v>6</v>
      </c>
      <c r="C4" s="6">
        <v>300</v>
      </c>
      <c r="D4" s="6">
        <v>200</v>
      </c>
      <c r="E4" s="6">
        <v>150</v>
      </c>
      <c r="G4" s="5" t="s">
        <v>6</v>
      </c>
      <c r="H4" s="7"/>
      <c r="I4" s="6">
        <f t="shared" si="0"/>
        <v>250</v>
      </c>
      <c r="J4" s="6">
        <f t="shared" si="0"/>
        <v>175</v>
      </c>
      <c r="L4" s="69"/>
      <c r="M4" s="8"/>
      <c r="N4" s="9"/>
      <c r="O4" s="9"/>
    </row>
    <row r="5" spans="2:15">
      <c r="B5" s="5" t="s">
        <v>7</v>
      </c>
      <c r="C5" s="6">
        <v>400</v>
      </c>
      <c r="D5" s="6">
        <v>530</v>
      </c>
      <c r="E5" s="6">
        <v>720</v>
      </c>
      <c r="G5" s="5" t="s">
        <v>7</v>
      </c>
      <c r="H5" s="7"/>
      <c r="I5" s="6">
        <f t="shared" si="0"/>
        <v>465</v>
      </c>
      <c r="J5" s="6">
        <f t="shared" si="0"/>
        <v>625</v>
      </c>
      <c r="L5" s="69"/>
      <c r="M5" s="4"/>
      <c r="N5" s="10"/>
      <c r="O5" s="10"/>
    </row>
    <row r="6" spans="2:15">
      <c r="B6" s="11" t="s">
        <v>8</v>
      </c>
      <c r="C6" s="12">
        <v>1000</v>
      </c>
      <c r="D6" s="12">
        <v>738.07500000000005</v>
      </c>
      <c r="E6" s="12">
        <v>873.32500000000005</v>
      </c>
      <c r="G6" s="11" t="s">
        <v>8</v>
      </c>
      <c r="H6" s="13"/>
      <c r="I6" s="12">
        <f t="shared" si="0"/>
        <v>869.03750000000002</v>
      </c>
      <c r="J6" s="12">
        <f t="shared" si="0"/>
        <v>805.7</v>
      </c>
      <c r="L6" s="69"/>
      <c r="M6" s="69"/>
      <c r="N6" s="69"/>
      <c r="O6" s="10"/>
    </row>
    <row r="7" spans="2:15">
      <c r="B7" s="5" t="s">
        <v>9</v>
      </c>
      <c r="C7" s="6">
        <v>500</v>
      </c>
      <c r="D7" s="6">
        <v>600</v>
      </c>
      <c r="E7" s="6">
        <v>700</v>
      </c>
      <c r="G7" s="5" t="s">
        <v>9</v>
      </c>
      <c r="H7" s="7"/>
      <c r="I7" s="6">
        <f t="shared" si="0"/>
        <v>550</v>
      </c>
      <c r="J7" s="6">
        <f t="shared" si="0"/>
        <v>650</v>
      </c>
      <c r="M7" s="4"/>
      <c r="N7" s="10"/>
      <c r="O7" s="10"/>
    </row>
    <row r="8" spans="2:15">
      <c r="B8" s="5" t="s">
        <v>10</v>
      </c>
      <c r="C8" s="6">
        <v>500</v>
      </c>
      <c r="D8" s="6">
        <v>138.07500000000005</v>
      </c>
      <c r="E8" s="6">
        <v>173.32500000000007</v>
      </c>
      <c r="G8" s="5" t="s">
        <v>10</v>
      </c>
      <c r="H8" s="7"/>
      <c r="I8" s="6">
        <f t="shared" si="0"/>
        <v>319.03750000000002</v>
      </c>
      <c r="J8" s="6">
        <f t="shared" si="0"/>
        <v>155.70000000000005</v>
      </c>
      <c r="N8" s="9"/>
      <c r="O8" s="9"/>
    </row>
    <row r="9" spans="2:15">
      <c r="B9" s="14" t="s">
        <v>11</v>
      </c>
      <c r="C9" s="15">
        <v>1000</v>
      </c>
      <c r="D9" s="15">
        <v>738.07500000000005</v>
      </c>
      <c r="E9" s="15">
        <v>873.32500000000005</v>
      </c>
      <c r="G9" s="14" t="s">
        <v>11</v>
      </c>
      <c r="H9" s="16"/>
      <c r="I9" s="15">
        <f t="shared" si="0"/>
        <v>869.03750000000002</v>
      </c>
      <c r="J9" s="15">
        <f t="shared" si="0"/>
        <v>805.7</v>
      </c>
    </row>
    <row r="10" spans="2:15">
      <c r="G10" s="1" t="s">
        <v>12</v>
      </c>
      <c r="H10" s="18">
        <v>2008</v>
      </c>
      <c r="I10" s="18">
        <v>2009</v>
      </c>
      <c r="J10" s="18">
        <v>2010</v>
      </c>
      <c r="L10" s="1" t="s">
        <v>13</v>
      </c>
      <c r="M10" s="18">
        <v>2008</v>
      </c>
      <c r="N10" s="18">
        <v>2009</v>
      </c>
      <c r="O10" s="18">
        <v>2010</v>
      </c>
    </row>
    <row r="11" spans="2:15">
      <c r="B11" s="1" t="s">
        <v>14</v>
      </c>
      <c r="C11" s="18">
        <v>2008</v>
      </c>
      <c r="D11" s="18">
        <v>2009</v>
      </c>
      <c r="E11" s="18">
        <v>2010</v>
      </c>
      <c r="G11" s="19" t="s">
        <v>15</v>
      </c>
      <c r="H11" s="20">
        <f>C14/C12</f>
        <v>0.03</v>
      </c>
      <c r="I11" s="20">
        <f>D14/D12</f>
        <v>4.1000000000000009E-2</v>
      </c>
      <c r="J11" s="20">
        <f>E14/E12</f>
        <v>5.2999999999999999E-2</v>
      </c>
      <c r="L11" s="19" t="s">
        <v>15</v>
      </c>
      <c r="M11" s="20">
        <v>0.04</v>
      </c>
      <c r="N11" s="20">
        <v>4.2000000000000003E-2</v>
      </c>
      <c r="O11" s="20">
        <v>0.05</v>
      </c>
    </row>
    <row r="12" spans="2:15">
      <c r="B12" s="11" t="s">
        <v>16</v>
      </c>
      <c r="C12" s="12">
        <v>2100</v>
      </c>
      <c r="D12" s="12">
        <v>3722.9999999999995</v>
      </c>
      <c r="E12" s="12">
        <v>4350</v>
      </c>
      <c r="G12" s="21" t="s">
        <v>64</v>
      </c>
      <c r="H12" s="22">
        <f>C17/C12</f>
        <v>0.02</v>
      </c>
      <c r="I12" s="22">
        <f>D17/D12</f>
        <v>2.5000000000000001E-2</v>
      </c>
      <c r="J12" s="22">
        <f>E17/E12</f>
        <v>3.5000000000000003E-2</v>
      </c>
      <c r="L12" s="21" t="s">
        <v>17</v>
      </c>
      <c r="M12" s="22">
        <v>2.5000000000000001E-2</v>
      </c>
      <c r="N12" s="22">
        <v>2.5999999999999999E-2</v>
      </c>
      <c r="O12" s="22">
        <v>2.7E-2</v>
      </c>
    </row>
    <row r="13" spans="2:15">
      <c r="B13" s="21" t="s">
        <v>18</v>
      </c>
      <c r="C13" s="6">
        <v>-2037</v>
      </c>
      <c r="D13" s="6">
        <v>-3570.3569999999995</v>
      </c>
      <c r="E13" s="6">
        <v>-4119.45</v>
      </c>
      <c r="G13" s="23" t="s">
        <v>19</v>
      </c>
      <c r="H13" s="24"/>
      <c r="I13" s="25">
        <f>D12/(I6-I3)</f>
        <v>5.2069930069930059</v>
      </c>
      <c r="J13" s="25">
        <f>E12/(J6-J3)</f>
        <v>5.4375</v>
      </c>
      <c r="L13" s="23" t="s">
        <v>19</v>
      </c>
      <c r="M13" s="25">
        <v>5</v>
      </c>
      <c r="N13" s="25">
        <v>5.0999999999999996</v>
      </c>
      <c r="O13" s="25">
        <v>5.2</v>
      </c>
    </row>
    <row r="14" spans="2:15">
      <c r="B14" s="11" t="s">
        <v>20</v>
      </c>
      <c r="C14" s="12">
        <v>63</v>
      </c>
      <c r="D14" s="12">
        <v>152.643</v>
      </c>
      <c r="E14" s="12">
        <v>230.54999999999998</v>
      </c>
      <c r="G14" s="11" t="s">
        <v>21</v>
      </c>
      <c r="H14" s="26"/>
      <c r="I14" s="27">
        <f>I13*I12</f>
        <v>0.13017482517482515</v>
      </c>
      <c r="J14" s="28">
        <f>J13*J12</f>
        <v>0.19031250000000002</v>
      </c>
      <c r="L14" s="11" t="s">
        <v>21</v>
      </c>
      <c r="M14" s="28">
        <f>M13*M12</f>
        <v>0.125</v>
      </c>
      <c r="N14" s="28">
        <f>N13*N12</f>
        <v>0.1326</v>
      </c>
      <c r="O14" s="28">
        <f>O13*O12</f>
        <v>0.1404</v>
      </c>
    </row>
    <row r="15" spans="2:15">
      <c r="B15" s="5" t="s">
        <v>22</v>
      </c>
      <c r="C15" s="6">
        <v>-15</v>
      </c>
      <c r="D15" s="6">
        <v>-15</v>
      </c>
      <c r="E15" s="6">
        <v>-15</v>
      </c>
      <c r="G15" s="5" t="s">
        <v>23</v>
      </c>
      <c r="H15" s="29"/>
      <c r="I15" s="30">
        <f>(I4+I5)/I6</f>
        <v>0.82274930598506968</v>
      </c>
      <c r="J15" s="22">
        <f>(J4+J5)/J6</f>
        <v>0.9929254064788382</v>
      </c>
      <c r="L15" s="31" t="s">
        <v>24</v>
      </c>
      <c r="M15" s="32">
        <v>0.13</v>
      </c>
      <c r="N15" s="32">
        <v>0.12</v>
      </c>
      <c r="O15" s="32">
        <v>0.1</v>
      </c>
    </row>
    <row r="16" spans="2:15">
      <c r="B16" s="5" t="s">
        <v>25</v>
      </c>
      <c r="C16" s="6">
        <v>-6</v>
      </c>
      <c r="D16" s="6">
        <v>-44.568000000000012</v>
      </c>
      <c r="E16" s="6">
        <v>-63.299999999999955</v>
      </c>
      <c r="G16" s="33" t="s">
        <v>26</v>
      </c>
      <c r="H16" s="34"/>
      <c r="I16" s="35">
        <f>I15*I14</f>
        <v>0.10710124706931516</v>
      </c>
      <c r="J16" s="36">
        <f>J15*J14</f>
        <v>0.18896611642050393</v>
      </c>
      <c r="L16" s="5" t="s">
        <v>27</v>
      </c>
      <c r="M16" s="22">
        <f>M14-M15</f>
        <v>-5.0000000000000044E-3</v>
      </c>
      <c r="N16" s="22">
        <f>N14-N15</f>
        <v>1.26E-2</v>
      </c>
      <c r="O16" s="22">
        <f>O14-O15</f>
        <v>4.0399999999999991E-2</v>
      </c>
    </row>
    <row r="17" spans="2:15">
      <c r="B17" s="11" t="s">
        <v>28</v>
      </c>
      <c r="C17" s="12">
        <v>42</v>
      </c>
      <c r="D17" s="12">
        <v>93.074999999999989</v>
      </c>
      <c r="E17" s="12">
        <v>152.25000000000003</v>
      </c>
      <c r="G17" s="11" t="s">
        <v>29</v>
      </c>
      <c r="H17" s="26"/>
      <c r="I17" s="28">
        <f>D18/I3</f>
        <v>0.12983851334902213</v>
      </c>
      <c r="J17" s="28">
        <f>E18/J3</f>
        <v>0.52631578947367996</v>
      </c>
      <c r="L17" s="37" t="s">
        <v>30</v>
      </c>
      <c r="M17" s="25">
        <v>1.2</v>
      </c>
      <c r="N17" s="25">
        <v>1.3</v>
      </c>
      <c r="O17" s="25">
        <v>1.4</v>
      </c>
    </row>
    <row r="18" spans="2:15">
      <c r="B18" s="5" t="s">
        <v>31</v>
      </c>
      <c r="C18" s="6">
        <v>60</v>
      </c>
      <c r="D18" s="6">
        <v>20</v>
      </c>
      <c r="E18" s="6">
        <v>3</v>
      </c>
      <c r="G18" s="5" t="s">
        <v>32</v>
      </c>
      <c r="H18" s="29"/>
      <c r="I18" s="22">
        <f>I3/I6</f>
        <v>0.17725069401493032</v>
      </c>
      <c r="J18" s="22">
        <f>J3/J6</f>
        <v>7.0745935211617783E-3</v>
      </c>
      <c r="L18" s="11" t="s">
        <v>33</v>
      </c>
      <c r="M18" s="28">
        <f>M17*M16</f>
        <v>-6.0000000000000053E-3</v>
      </c>
      <c r="N18" s="28">
        <f>N17*N16</f>
        <v>1.6380000000000002E-2</v>
      </c>
      <c r="O18" s="28">
        <f>O17*O16</f>
        <v>5.6559999999999985E-2</v>
      </c>
    </row>
    <row r="19" spans="2:15">
      <c r="B19" s="5" t="s">
        <v>34</v>
      </c>
      <c r="C19" s="6">
        <v>-100</v>
      </c>
      <c r="D19" s="6">
        <v>-70</v>
      </c>
      <c r="E19" s="6">
        <v>-120</v>
      </c>
      <c r="G19" s="33" t="s">
        <v>35</v>
      </c>
      <c r="H19" s="34"/>
      <c r="I19" s="36">
        <f>I18*I17</f>
        <v>2.3013966600980967E-2</v>
      </c>
      <c r="J19" s="36">
        <f>J18*J17</f>
        <v>3.7234702742956426E-3</v>
      </c>
      <c r="L19" s="14" t="s">
        <v>36</v>
      </c>
      <c r="M19" s="36">
        <f>M18+M14</f>
        <v>0.11899999999999999</v>
      </c>
      <c r="N19" s="36">
        <f>N18+N14</f>
        <v>0.14898</v>
      </c>
      <c r="O19" s="36">
        <f>O18+O14</f>
        <v>0.19695999999999997</v>
      </c>
    </row>
    <row r="20" spans="2:15">
      <c r="B20" s="11" t="s">
        <v>37</v>
      </c>
      <c r="C20" s="12">
        <f>SUM(C18:C19)</f>
        <v>-40</v>
      </c>
      <c r="D20" s="12">
        <f>SUM(D18:D19)</f>
        <v>-50</v>
      </c>
      <c r="E20" s="12">
        <f>SUM(E18:E19)</f>
        <v>-117</v>
      </c>
      <c r="G20" s="38" t="s">
        <v>38</v>
      </c>
      <c r="H20" s="39"/>
      <c r="I20" s="40">
        <f>I19+I16</f>
        <v>0.13011521367029613</v>
      </c>
      <c r="J20" s="40">
        <f>J19+J16</f>
        <v>0.19268958669479958</v>
      </c>
      <c r="L20" s="41" t="s">
        <v>39</v>
      </c>
      <c r="M20" s="42">
        <f>M19/M14</f>
        <v>0.95199999999999996</v>
      </c>
      <c r="N20" s="42">
        <f>N19/N14</f>
        <v>1.1235294117647059</v>
      </c>
      <c r="O20" s="42">
        <f>O19/O14</f>
        <v>1.4028490028490026</v>
      </c>
    </row>
    <row r="21" spans="2:15">
      <c r="B21" s="14" t="s">
        <v>40</v>
      </c>
      <c r="C21" s="15">
        <f>C20+C17</f>
        <v>2</v>
      </c>
      <c r="D21" s="15">
        <f>D20+D17</f>
        <v>43.074999999999989</v>
      </c>
      <c r="E21" s="15">
        <f>E20+E17</f>
        <v>35.250000000000028</v>
      </c>
      <c r="G21" s="31" t="s">
        <v>24</v>
      </c>
      <c r="H21" s="43"/>
      <c r="I21" s="32">
        <f>-D19/I7</f>
        <v>0.12727272727272726</v>
      </c>
      <c r="J21" s="32">
        <f>-E19/J7</f>
        <v>0.18461538461538463</v>
      </c>
      <c r="L21" s="38" t="s">
        <v>41</v>
      </c>
      <c r="M21" s="40">
        <v>0.15</v>
      </c>
      <c r="N21" s="40">
        <v>0.16</v>
      </c>
      <c r="O21" s="40">
        <v>0.17</v>
      </c>
    </row>
    <row r="22" spans="2:15">
      <c r="G22" s="5" t="s">
        <v>27</v>
      </c>
      <c r="H22" s="29"/>
      <c r="I22" s="22">
        <f>I20-I21</f>
        <v>2.8424863975688719E-3</v>
      </c>
      <c r="J22" s="22">
        <f>J20-J21</f>
        <v>8.0742020794149494E-3</v>
      </c>
      <c r="L22" s="44" t="s">
        <v>42</v>
      </c>
      <c r="M22" s="40">
        <v>0.18</v>
      </c>
      <c r="N22" s="40">
        <v>0.16</v>
      </c>
      <c r="O22" s="40">
        <v>0.21</v>
      </c>
    </row>
    <row r="23" spans="2:15">
      <c r="B23" s="45" t="s">
        <v>43</v>
      </c>
      <c r="C23" s="46">
        <v>2008</v>
      </c>
      <c r="D23" s="46">
        <v>2009</v>
      </c>
      <c r="E23" s="46">
        <v>2010</v>
      </c>
      <c r="G23" s="37" t="s">
        <v>30</v>
      </c>
      <c r="H23" s="24"/>
      <c r="I23" s="25">
        <f>I7/I8</f>
        <v>1.7239352740665281</v>
      </c>
      <c r="J23" s="25">
        <f>J7/J8</f>
        <v>4.1746949261400115</v>
      </c>
    </row>
    <row r="24" spans="2:15">
      <c r="B24" s="47" t="s">
        <v>40</v>
      </c>
      <c r="C24" s="48"/>
      <c r="D24" s="48">
        <f>D21</f>
        <v>43.074999999999989</v>
      </c>
      <c r="E24" s="48">
        <f>E21</f>
        <v>35.250000000000028</v>
      </c>
      <c r="G24" s="11" t="s">
        <v>33</v>
      </c>
      <c r="H24" s="26"/>
      <c r="I24" s="28">
        <f>I23*I22</f>
        <v>4.9002625668232713E-3</v>
      </c>
      <c r="J24" s="28">
        <f>J23*J22</f>
        <v>3.3707330453562716E-2</v>
      </c>
    </row>
    <row r="25" spans="2:15">
      <c r="B25" s="49" t="s">
        <v>44</v>
      </c>
      <c r="C25" s="50"/>
      <c r="D25" s="50">
        <f>-D20</f>
        <v>50</v>
      </c>
      <c r="E25" s="50">
        <f>-E20</f>
        <v>117</v>
      </c>
      <c r="G25" s="14" t="s">
        <v>36</v>
      </c>
      <c r="H25" s="34"/>
      <c r="I25" s="36">
        <f>I24+I20</f>
        <v>0.1350154762371194</v>
      </c>
      <c r="J25" s="36">
        <f>J24+J20</f>
        <v>0.2263969171483623</v>
      </c>
      <c r="O25" s="4"/>
    </row>
    <row r="26" spans="2:15">
      <c r="B26" s="49" t="s">
        <v>45</v>
      </c>
      <c r="C26" s="50"/>
      <c r="D26" s="50">
        <f>-D15</f>
        <v>15</v>
      </c>
      <c r="E26" s="50">
        <f>-E15</f>
        <v>15</v>
      </c>
      <c r="G26" s="41" t="s">
        <v>39</v>
      </c>
      <c r="H26" s="51"/>
      <c r="I26" s="42">
        <f>I25/I20</f>
        <v>1.0376609500810585</v>
      </c>
      <c r="J26" s="42">
        <f>J25/J20</f>
        <v>1.1749307320221287</v>
      </c>
    </row>
    <row r="27" spans="2:15">
      <c r="B27" s="47" t="s">
        <v>46</v>
      </c>
      <c r="C27" s="48"/>
      <c r="D27" s="48">
        <f>SUM(D24:D26)</f>
        <v>108.07499999999999</v>
      </c>
      <c r="E27" s="48">
        <f>SUM(E24:E26)</f>
        <v>167.25000000000003</v>
      </c>
      <c r="G27" s="41" t="s">
        <v>65</v>
      </c>
      <c r="H27" s="51"/>
      <c r="I27" s="40">
        <f>(D17+D18)/I6</f>
        <v>0.13011521367029613</v>
      </c>
      <c r="J27" s="40">
        <f>(E17+E18)/J6</f>
        <v>0.19268958669479958</v>
      </c>
      <c r="M27" s="52"/>
    </row>
    <row r="28" spans="2:15">
      <c r="B28" s="49" t="s">
        <v>47</v>
      </c>
      <c r="C28" s="50"/>
      <c r="D28" s="50">
        <f>C4-D4</f>
        <v>100</v>
      </c>
      <c r="E28" s="50">
        <f>D4-E4</f>
        <v>50</v>
      </c>
      <c r="G28" s="53" t="s">
        <v>48</v>
      </c>
      <c r="H28" s="54"/>
      <c r="I28" s="20">
        <f>+I25-N22</f>
        <v>-2.4984523762880601E-2</v>
      </c>
      <c r="J28" s="20">
        <f>+J25-O22</f>
        <v>1.6396917148362306E-2</v>
      </c>
      <c r="N28" s="4"/>
    </row>
    <row r="29" spans="2:15">
      <c r="B29" s="49" t="s">
        <v>49</v>
      </c>
      <c r="C29" s="50"/>
      <c r="D29" s="55">
        <f>C5-D5+D15</f>
        <v>-145</v>
      </c>
      <c r="E29" s="55">
        <f>D5-E5+E15</f>
        <v>-205</v>
      </c>
      <c r="G29" s="23" t="s">
        <v>50</v>
      </c>
      <c r="H29" s="24"/>
      <c r="I29" s="25">
        <f>I28*I8</f>
        <v>-7.9710000000000205</v>
      </c>
      <c r="J29" s="25">
        <f>J28*J8</f>
        <v>2.5530000000000119</v>
      </c>
    </row>
    <row r="30" spans="2:15">
      <c r="B30" s="47" t="s">
        <v>51</v>
      </c>
      <c r="C30" s="48"/>
      <c r="D30" s="56">
        <f>SUM(D27:D29)</f>
        <v>63.074999999999989</v>
      </c>
      <c r="E30" s="56">
        <f>SUM(E27:E29)</f>
        <v>12.250000000000028</v>
      </c>
      <c r="G30" s="23" t="s">
        <v>52</v>
      </c>
      <c r="H30" s="24"/>
      <c r="I30" s="22">
        <f>($I$7/$I$6)*I21+($I$8/$I$6)*N22</f>
        <v>0.13928743005911712</v>
      </c>
      <c r="J30" s="22">
        <f>($J$7/$J$6)*J21+($J$8/$J$6)*O22</f>
        <v>0.18952091349137395</v>
      </c>
      <c r="M30" s="57"/>
      <c r="N30" s="57"/>
      <c r="O30" s="57"/>
    </row>
    <row r="31" spans="2:15">
      <c r="B31" s="49" t="s">
        <v>53</v>
      </c>
      <c r="C31" s="50"/>
      <c r="D31" s="55">
        <f>D7-C7+D19</f>
        <v>30</v>
      </c>
      <c r="E31" s="55">
        <f>E7-D7+E19</f>
        <v>-20</v>
      </c>
      <c r="G31" s="58" t="s">
        <v>54</v>
      </c>
      <c r="H31" s="59"/>
      <c r="I31" s="60">
        <f>(I20-I30)*I6</f>
        <v>-7.9710000000000178</v>
      </c>
      <c r="J31" s="60">
        <f>(J20-J30)*J6</f>
        <v>2.5530000000000226</v>
      </c>
    </row>
    <row r="32" spans="2:15">
      <c r="B32" s="61" t="s">
        <v>55</v>
      </c>
      <c r="C32" s="62"/>
      <c r="D32" s="63">
        <f>SUM(D30:D31)</f>
        <v>93.074999999999989</v>
      </c>
      <c r="E32" s="63">
        <f>SUM(E30:E31)</f>
        <v>-7.7499999999999716</v>
      </c>
    </row>
    <row r="33" spans="2:10">
      <c r="B33"/>
      <c r="C33"/>
      <c r="D33"/>
      <c r="E33"/>
      <c r="G33"/>
      <c r="H33"/>
      <c r="I33"/>
      <c r="J33"/>
    </row>
    <row r="34" spans="2:10">
      <c r="G34" s="18" t="s">
        <v>56</v>
      </c>
      <c r="H34" s="18"/>
      <c r="I34" s="18">
        <v>2009</v>
      </c>
      <c r="J34" s="18">
        <v>2010</v>
      </c>
    </row>
    <row r="35" spans="2:10">
      <c r="G35" s="31" t="s">
        <v>57</v>
      </c>
      <c r="H35" s="64"/>
      <c r="I35" s="65">
        <f>I22*I7</f>
        <v>1.5633675186628795</v>
      </c>
      <c r="J35" s="64">
        <f>J22*J7</f>
        <v>5.248231351619717</v>
      </c>
    </row>
    <row r="36" spans="2:10">
      <c r="G36" s="5" t="s">
        <v>58</v>
      </c>
      <c r="H36" s="6"/>
      <c r="I36" s="66">
        <f>I20*I8</f>
        <v>41.511632481337102</v>
      </c>
      <c r="J36" s="6">
        <f>J20*J8</f>
        <v>30.001768648380303</v>
      </c>
    </row>
    <row r="37" spans="2:10">
      <c r="G37" s="67" t="s">
        <v>59</v>
      </c>
      <c r="H37" s="6"/>
      <c r="I37" s="66">
        <f>I36+I35</f>
        <v>43.074999999999982</v>
      </c>
      <c r="J37" s="6">
        <f>J36+J35</f>
        <v>35.250000000000021</v>
      </c>
    </row>
    <row r="38" spans="2:10">
      <c r="G38" s="14" t="s">
        <v>60</v>
      </c>
      <c r="H38" s="15"/>
      <c r="I38" s="36">
        <f>I37/I8</f>
        <v>0.1350154762371194</v>
      </c>
      <c r="J38" s="36">
        <f>J37/J8</f>
        <v>0.2263969171483623</v>
      </c>
    </row>
    <row r="39" spans="2:10">
      <c r="G39" s="1"/>
      <c r="H39" s="18"/>
      <c r="I39" s="18"/>
      <c r="J39" s="18"/>
    </row>
    <row r="40" spans="2:10">
      <c r="G40" s="31" t="s">
        <v>61</v>
      </c>
      <c r="H40" s="64"/>
      <c r="I40" s="32">
        <f>I20</f>
        <v>0.13011521367029613</v>
      </c>
      <c r="J40" s="32">
        <f>J20</f>
        <v>0.19268958669479958</v>
      </c>
    </row>
    <row r="41" spans="2:10">
      <c r="G41" s="5" t="s">
        <v>62</v>
      </c>
      <c r="H41" s="6"/>
      <c r="I41" s="22">
        <f>I35/I8</f>
        <v>4.9002625668232713E-3</v>
      </c>
      <c r="J41" s="22">
        <f>J35/J8</f>
        <v>3.3707330453562723E-2</v>
      </c>
    </row>
    <row r="42" spans="2:10">
      <c r="G42" s="67" t="s">
        <v>63</v>
      </c>
      <c r="H42" s="6"/>
      <c r="I42" s="22">
        <f>I41+I40</f>
        <v>0.1350154762371194</v>
      </c>
      <c r="J42" s="22">
        <f>J41+J40</f>
        <v>0.2263969171483623</v>
      </c>
    </row>
    <row r="43" spans="2:10">
      <c r="G43" s="14"/>
      <c r="H43" s="15"/>
      <c r="I43" s="15"/>
      <c r="J43" s="15"/>
    </row>
    <row r="67" spans="3:5">
      <c r="C67" s="68"/>
      <c r="D67" s="68"/>
      <c r="E67" s="68"/>
    </row>
  </sheetData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 2 postado</vt:lpstr>
    </vt:vector>
  </TitlesOfParts>
  <Company>Ricardo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Júlia Tortoli</cp:lastModifiedBy>
  <cp:lastPrinted>2017-04-24T12:44:03Z</cp:lastPrinted>
  <dcterms:created xsi:type="dcterms:W3CDTF">2016-09-27T13:48:36Z</dcterms:created>
  <dcterms:modified xsi:type="dcterms:W3CDTF">2017-04-28T23:51:20Z</dcterms:modified>
</cp:coreProperties>
</file>