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Dropbox\disciplinas2017\Modelagem_Grad\2017\"/>
    </mc:Choice>
  </mc:AlternateContent>
  <bookViews>
    <workbookView xWindow="0" yWindow="0" windowWidth="28800" windowHeight="12210" activeTab="1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Plan1!$A$6:$T$672</definedName>
    <definedName name="ALBEDO">Plan2!$AZ$4</definedName>
    <definedName name="AO">Plan2!$AE$8</definedName>
    <definedName name="armmax">Plan2!$B$8</definedName>
    <definedName name="B">Plan2!$AI$4</definedName>
    <definedName name="cc">Plan2!$B$3</definedName>
    <definedName name="ccc">Plan2!#REF!</definedName>
    <definedName name="ccef">Plan2!$AI$4</definedName>
    <definedName name="cck">Plan2!$AE$6</definedName>
    <definedName name="ccmax">Plan2!$AI$5</definedName>
    <definedName name="ccmp">Plan2!$AE$7</definedName>
    <definedName name="CG">Plan2!#REF!</definedName>
    <definedName name="CO2A">Plan2!$AI$2</definedName>
    <definedName name="co2ref">Plan2!$AL$6</definedName>
    <definedName name="co2rref">Plan2!$AL$6</definedName>
    <definedName name="ct">Plan2!$AL$3</definedName>
    <definedName name="eard">Plan2!$AE$7</definedName>
    <definedName name="ekmc">Plan2!$AI$5</definedName>
    <definedName name="ekmo">Plan2!#REF!</definedName>
    <definedName name="Evmax">Plan2!$AI$4</definedName>
    <definedName name="gama">Plan2!$AL$7</definedName>
    <definedName name="H">Plan2!$AI$5</definedName>
    <definedName name="IC">Plan2!$AZ$6</definedName>
    <definedName name="K">Plan2!$AZ$5</definedName>
    <definedName name="kkco2">Plan2!$AL$5</definedName>
    <definedName name="kmcc3">Plan2!#REF!</definedName>
    <definedName name="kmcc4">Plan2!#REF!</definedName>
    <definedName name="kmoc3">Plan2!#REF!</definedName>
    <definedName name="kmoc4">Plan2!$AH$2</definedName>
    <definedName name="lat">Plan2!$N$3</definedName>
    <definedName name="parmax">Plan2!#REF!</definedName>
    <definedName name="phtmax">Plan2!#REF!</definedName>
    <definedName name="Pmax">Plan2!$AI$3</definedName>
    <definedName name="pmp">Plan2!$B$4</definedName>
    <definedName name="pratio">Plan2!$AE$9</definedName>
    <definedName name="RUE">Plan2!$AZ$3</definedName>
    <definedName name="Tb">Plan2!$BD$2</definedName>
    <definedName name="tbs">Plan2!$BD$3</definedName>
    <definedName name="TO">Plan2!$BD$4</definedName>
    <definedName name="TOmin">Plan2!$AI$6</definedName>
    <definedName name="too">Plan2!$AI$7</definedName>
    <definedName name="TOs">Plan2!$BD$5</definedName>
    <definedName name="Ts">Plan2!$AI$9</definedName>
    <definedName name="UMIDADE">Plan2!$AZ$7</definedName>
    <definedName name="vcmax">Plan2!#REF!</definedName>
    <definedName name="vjmax">Plan2!#REF!</definedName>
    <definedName name="ze">Plan2!$B$5</definedName>
  </definedNames>
  <calcPr calcId="171027"/>
</workbook>
</file>

<file path=xl/calcChain.xml><?xml version="1.0" encoding="utf-8"?>
<calcChain xmlns="http://schemas.openxmlformats.org/spreadsheetml/2006/main">
  <c r="BM8" i="2" l="1"/>
  <c r="BH11" i="2" l="1"/>
  <c r="AF11" i="2"/>
  <c r="AE11" i="2"/>
  <c r="AZ375" i="2" l="1"/>
  <c r="AZ374" i="2"/>
  <c r="AZ373" i="2"/>
  <c r="AZ372" i="2"/>
  <c r="AZ371" i="2"/>
  <c r="AZ370" i="2"/>
  <c r="AZ369" i="2"/>
  <c r="AZ368" i="2"/>
  <c r="AZ367" i="2"/>
  <c r="AZ366" i="2"/>
  <c r="AZ365" i="2"/>
  <c r="AZ364" i="2"/>
  <c r="AZ363" i="2"/>
  <c r="AZ362" i="2"/>
  <c r="AZ361" i="2"/>
  <c r="AZ360" i="2"/>
  <c r="AZ359" i="2"/>
  <c r="AZ358" i="2"/>
  <c r="AZ357" i="2"/>
  <c r="AZ356" i="2"/>
  <c r="AZ355" i="2"/>
  <c r="AZ354" i="2"/>
  <c r="AZ353" i="2"/>
  <c r="AZ352" i="2"/>
  <c r="AZ351" i="2"/>
  <c r="AZ350" i="2"/>
  <c r="AZ349" i="2"/>
  <c r="AZ348" i="2"/>
  <c r="AZ347" i="2"/>
  <c r="AZ346" i="2"/>
  <c r="AZ345" i="2"/>
  <c r="AZ344" i="2"/>
  <c r="AZ343" i="2"/>
  <c r="AZ342" i="2"/>
  <c r="AZ341" i="2"/>
  <c r="AZ340" i="2"/>
  <c r="AZ339" i="2"/>
  <c r="AZ338" i="2"/>
  <c r="AZ337" i="2"/>
  <c r="AZ336" i="2"/>
  <c r="AZ335" i="2"/>
  <c r="AZ334" i="2"/>
  <c r="AZ333" i="2"/>
  <c r="AZ332" i="2"/>
  <c r="AZ331" i="2"/>
  <c r="AZ330" i="2"/>
  <c r="AZ329" i="2"/>
  <c r="AZ328" i="2"/>
  <c r="AZ327" i="2"/>
  <c r="AZ326" i="2"/>
  <c r="AZ325" i="2"/>
  <c r="AZ324" i="2"/>
  <c r="AZ323" i="2"/>
  <c r="AZ322" i="2"/>
  <c r="AZ321" i="2"/>
  <c r="AZ320" i="2"/>
  <c r="AZ319" i="2"/>
  <c r="AZ318" i="2"/>
  <c r="AZ317" i="2"/>
  <c r="AZ316" i="2"/>
  <c r="AZ315" i="2"/>
  <c r="AZ314" i="2"/>
  <c r="AZ313" i="2"/>
  <c r="AZ312" i="2"/>
  <c r="AZ311" i="2"/>
  <c r="AZ310" i="2"/>
  <c r="AZ309" i="2"/>
  <c r="AZ308" i="2"/>
  <c r="AZ307" i="2"/>
  <c r="AZ306" i="2"/>
  <c r="AZ305" i="2"/>
  <c r="AZ304" i="2"/>
  <c r="AZ303" i="2"/>
  <c r="AZ302" i="2"/>
  <c r="AZ301" i="2"/>
  <c r="AZ300" i="2"/>
  <c r="AZ299" i="2"/>
  <c r="AZ298" i="2"/>
  <c r="AZ297" i="2"/>
  <c r="AZ296" i="2"/>
  <c r="AZ295" i="2"/>
  <c r="AZ294" i="2"/>
  <c r="AZ293" i="2"/>
  <c r="AZ292" i="2"/>
  <c r="AZ291" i="2"/>
  <c r="AZ290" i="2"/>
  <c r="AZ289" i="2"/>
  <c r="AZ288" i="2"/>
  <c r="AZ287" i="2"/>
  <c r="AZ286" i="2"/>
  <c r="AZ285" i="2"/>
  <c r="AZ284" i="2"/>
  <c r="AZ283" i="2"/>
  <c r="AZ282" i="2"/>
  <c r="AZ281" i="2"/>
  <c r="AZ280" i="2"/>
  <c r="AZ279" i="2"/>
  <c r="AZ278" i="2"/>
  <c r="AZ277" i="2"/>
  <c r="AZ276" i="2"/>
  <c r="AZ275" i="2"/>
  <c r="AZ274" i="2"/>
  <c r="AZ273" i="2"/>
  <c r="AZ272" i="2"/>
  <c r="AZ271" i="2"/>
  <c r="AZ270" i="2"/>
  <c r="AZ269" i="2"/>
  <c r="AZ268" i="2"/>
  <c r="AZ267" i="2"/>
  <c r="AZ266" i="2"/>
  <c r="AZ265" i="2"/>
  <c r="AZ264" i="2"/>
  <c r="AZ263" i="2"/>
  <c r="AZ262" i="2"/>
  <c r="AZ261" i="2"/>
  <c r="AZ260" i="2"/>
  <c r="AZ259" i="2"/>
  <c r="AZ258" i="2"/>
  <c r="AZ257" i="2"/>
  <c r="AZ256" i="2"/>
  <c r="AZ255" i="2"/>
  <c r="AZ254" i="2"/>
  <c r="AZ253" i="2"/>
  <c r="AZ252" i="2"/>
  <c r="AZ251" i="2"/>
  <c r="AZ250" i="2"/>
  <c r="AZ249" i="2"/>
  <c r="AZ248" i="2"/>
  <c r="AZ247" i="2"/>
  <c r="AZ246" i="2"/>
  <c r="AZ245" i="2"/>
  <c r="AZ244" i="2"/>
  <c r="AZ243" i="2"/>
  <c r="AZ242" i="2"/>
  <c r="AZ241" i="2"/>
  <c r="AZ240" i="2"/>
  <c r="AZ239" i="2"/>
  <c r="AZ238" i="2"/>
  <c r="AZ237" i="2"/>
  <c r="AZ236" i="2"/>
  <c r="AZ235" i="2"/>
  <c r="AZ234" i="2"/>
  <c r="AZ233" i="2"/>
  <c r="AZ232" i="2"/>
  <c r="AZ231" i="2"/>
  <c r="AZ230" i="2"/>
  <c r="AZ229" i="2"/>
  <c r="AZ228" i="2"/>
  <c r="AZ227" i="2"/>
  <c r="AZ226" i="2"/>
  <c r="AZ225" i="2"/>
  <c r="AZ224" i="2"/>
  <c r="AZ223" i="2"/>
  <c r="AZ222" i="2"/>
  <c r="AZ221" i="2"/>
  <c r="AZ220" i="2"/>
  <c r="AZ219" i="2"/>
  <c r="AZ218" i="2"/>
  <c r="AZ217" i="2"/>
  <c r="AZ216" i="2"/>
  <c r="AZ215" i="2"/>
  <c r="AZ214" i="2"/>
  <c r="AZ213" i="2"/>
  <c r="AZ212" i="2"/>
  <c r="AZ211" i="2"/>
  <c r="AZ210" i="2"/>
  <c r="AZ209" i="2"/>
  <c r="AZ208" i="2"/>
  <c r="AZ207" i="2"/>
  <c r="AZ206" i="2"/>
  <c r="AZ205" i="2"/>
  <c r="AZ204" i="2"/>
  <c r="AZ203" i="2"/>
  <c r="AZ202" i="2"/>
  <c r="AZ201" i="2"/>
  <c r="AZ200" i="2"/>
  <c r="AZ199" i="2"/>
  <c r="AZ198" i="2"/>
  <c r="AZ197" i="2"/>
  <c r="AZ196" i="2"/>
  <c r="AZ195" i="2"/>
  <c r="AZ194" i="2"/>
  <c r="AZ193" i="2"/>
  <c r="AZ192" i="2"/>
  <c r="AZ191" i="2"/>
  <c r="AZ190" i="2"/>
  <c r="AZ189" i="2"/>
  <c r="AZ188" i="2"/>
  <c r="AZ187" i="2"/>
  <c r="AZ186" i="2"/>
  <c r="AZ185" i="2"/>
  <c r="AZ184" i="2"/>
  <c r="AZ183" i="2"/>
  <c r="AZ182" i="2"/>
  <c r="AZ181" i="2"/>
  <c r="AZ180" i="2"/>
  <c r="AZ179" i="2"/>
  <c r="AZ178" i="2"/>
  <c r="AZ177" i="2"/>
  <c r="AZ176" i="2"/>
  <c r="AZ175" i="2"/>
  <c r="AZ174" i="2"/>
  <c r="AZ173" i="2"/>
  <c r="AZ172" i="2"/>
  <c r="AZ171" i="2"/>
  <c r="AZ170" i="2"/>
  <c r="AZ169" i="2"/>
  <c r="AZ168" i="2"/>
  <c r="AZ167" i="2"/>
  <c r="AZ166" i="2"/>
  <c r="AZ165" i="2"/>
  <c r="AZ164" i="2"/>
  <c r="AZ163" i="2"/>
  <c r="AZ162" i="2"/>
  <c r="AZ161" i="2"/>
  <c r="AZ160" i="2"/>
  <c r="AZ159" i="2"/>
  <c r="AZ158" i="2"/>
  <c r="AZ157" i="2"/>
  <c r="AZ156" i="2"/>
  <c r="AZ155" i="2"/>
  <c r="AZ154" i="2"/>
  <c r="AZ153" i="2"/>
  <c r="AZ152" i="2"/>
  <c r="AZ151" i="2"/>
  <c r="AZ150" i="2"/>
  <c r="AZ149" i="2"/>
  <c r="AZ148" i="2"/>
  <c r="AZ147" i="2"/>
  <c r="AZ146" i="2"/>
  <c r="AZ145" i="2"/>
  <c r="AZ144" i="2"/>
  <c r="AZ143" i="2"/>
  <c r="AZ142" i="2"/>
  <c r="AZ141" i="2"/>
  <c r="AZ140" i="2"/>
  <c r="AZ139" i="2"/>
  <c r="AZ138" i="2"/>
  <c r="AZ137" i="2"/>
  <c r="AZ136" i="2"/>
  <c r="AZ135" i="2"/>
  <c r="AZ134" i="2"/>
  <c r="AZ133" i="2"/>
  <c r="AZ132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7" i="2"/>
  <c r="AZ116" i="2"/>
  <c r="AZ115" i="2"/>
  <c r="AZ114" i="2"/>
  <c r="AZ113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6" i="2"/>
  <c r="AZ95" i="2"/>
  <c r="AZ94" i="2"/>
  <c r="AZ93" i="2"/>
  <c r="AZ92" i="2"/>
  <c r="AZ91" i="2"/>
  <c r="AZ90" i="2"/>
  <c r="AZ89" i="2"/>
  <c r="AZ88" i="2"/>
  <c r="AZ87" i="2"/>
  <c r="AZ86" i="2"/>
  <c r="AZ85" i="2"/>
  <c r="AZ84" i="2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X375" i="2"/>
  <c r="AW375" i="2"/>
  <c r="AX374" i="2"/>
  <c r="AW374" i="2"/>
  <c r="AX373" i="2"/>
  <c r="AW373" i="2"/>
  <c r="AX372" i="2"/>
  <c r="AW372" i="2"/>
  <c r="AX371" i="2"/>
  <c r="AW371" i="2"/>
  <c r="AX370" i="2"/>
  <c r="AW370" i="2"/>
  <c r="AX369" i="2"/>
  <c r="AW369" i="2"/>
  <c r="AX368" i="2"/>
  <c r="AW368" i="2"/>
  <c r="AX367" i="2"/>
  <c r="AW367" i="2"/>
  <c r="AX366" i="2"/>
  <c r="AW366" i="2"/>
  <c r="AX365" i="2"/>
  <c r="AW365" i="2"/>
  <c r="AX364" i="2"/>
  <c r="AW364" i="2"/>
  <c r="AX363" i="2"/>
  <c r="AW363" i="2"/>
  <c r="AX362" i="2"/>
  <c r="AW362" i="2"/>
  <c r="AX361" i="2"/>
  <c r="AW361" i="2"/>
  <c r="AX360" i="2"/>
  <c r="AW360" i="2"/>
  <c r="AX359" i="2"/>
  <c r="AW359" i="2"/>
  <c r="AX358" i="2"/>
  <c r="AW358" i="2"/>
  <c r="AX357" i="2"/>
  <c r="AW357" i="2"/>
  <c r="AX356" i="2"/>
  <c r="AW356" i="2"/>
  <c r="AX355" i="2"/>
  <c r="AW355" i="2"/>
  <c r="AX354" i="2"/>
  <c r="AW354" i="2"/>
  <c r="AX353" i="2"/>
  <c r="AW353" i="2"/>
  <c r="AX352" i="2"/>
  <c r="AW352" i="2"/>
  <c r="AX351" i="2"/>
  <c r="AW351" i="2"/>
  <c r="AX350" i="2"/>
  <c r="AW350" i="2"/>
  <c r="AX349" i="2"/>
  <c r="AW349" i="2"/>
  <c r="AX348" i="2"/>
  <c r="AW348" i="2"/>
  <c r="AX347" i="2"/>
  <c r="AW347" i="2"/>
  <c r="AX346" i="2"/>
  <c r="AW346" i="2"/>
  <c r="AX345" i="2"/>
  <c r="AW345" i="2"/>
  <c r="AX344" i="2"/>
  <c r="AW344" i="2"/>
  <c r="AX343" i="2"/>
  <c r="AW343" i="2"/>
  <c r="AX342" i="2"/>
  <c r="AW342" i="2"/>
  <c r="AX341" i="2"/>
  <c r="AW341" i="2"/>
  <c r="AX340" i="2"/>
  <c r="AW340" i="2"/>
  <c r="AX339" i="2"/>
  <c r="AW339" i="2"/>
  <c r="AX338" i="2"/>
  <c r="AW338" i="2"/>
  <c r="AX337" i="2"/>
  <c r="AW337" i="2"/>
  <c r="AX336" i="2"/>
  <c r="AW336" i="2"/>
  <c r="AX335" i="2"/>
  <c r="AW335" i="2"/>
  <c r="AX334" i="2"/>
  <c r="AW334" i="2"/>
  <c r="AX333" i="2"/>
  <c r="AW333" i="2"/>
  <c r="AX332" i="2"/>
  <c r="AW332" i="2"/>
  <c r="AX331" i="2"/>
  <c r="AW331" i="2"/>
  <c r="AX330" i="2"/>
  <c r="AW330" i="2"/>
  <c r="AX329" i="2"/>
  <c r="AW329" i="2"/>
  <c r="AX328" i="2"/>
  <c r="AW328" i="2"/>
  <c r="AX327" i="2"/>
  <c r="AW327" i="2"/>
  <c r="AX326" i="2"/>
  <c r="AW326" i="2"/>
  <c r="AX325" i="2"/>
  <c r="AW325" i="2"/>
  <c r="AX324" i="2"/>
  <c r="AW324" i="2"/>
  <c r="AX323" i="2"/>
  <c r="AW323" i="2"/>
  <c r="AX322" i="2"/>
  <c r="AW322" i="2"/>
  <c r="AX321" i="2"/>
  <c r="AW321" i="2"/>
  <c r="AX320" i="2"/>
  <c r="AW320" i="2"/>
  <c r="AX319" i="2"/>
  <c r="AW319" i="2"/>
  <c r="AX318" i="2"/>
  <c r="AW318" i="2"/>
  <c r="AX317" i="2"/>
  <c r="AW317" i="2"/>
  <c r="AX316" i="2"/>
  <c r="AW316" i="2"/>
  <c r="AX315" i="2"/>
  <c r="AW315" i="2"/>
  <c r="AX314" i="2"/>
  <c r="AW314" i="2"/>
  <c r="AX313" i="2"/>
  <c r="AW313" i="2"/>
  <c r="AX312" i="2"/>
  <c r="AW312" i="2"/>
  <c r="AX311" i="2"/>
  <c r="AW311" i="2"/>
  <c r="AX310" i="2"/>
  <c r="AW310" i="2"/>
  <c r="AX309" i="2"/>
  <c r="AW309" i="2"/>
  <c r="AX308" i="2"/>
  <c r="AW308" i="2"/>
  <c r="AX307" i="2"/>
  <c r="AW307" i="2"/>
  <c r="AX306" i="2"/>
  <c r="AW306" i="2"/>
  <c r="AX305" i="2"/>
  <c r="AW305" i="2"/>
  <c r="AX304" i="2"/>
  <c r="AW304" i="2"/>
  <c r="AX303" i="2"/>
  <c r="AW303" i="2"/>
  <c r="AX302" i="2"/>
  <c r="AW302" i="2"/>
  <c r="AX301" i="2"/>
  <c r="AW301" i="2"/>
  <c r="AX300" i="2"/>
  <c r="AW300" i="2"/>
  <c r="AX299" i="2"/>
  <c r="AW299" i="2"/>
  <c r="AX298" i="2"/>
  <c r="AW298" i="2"/>
  <c r="AX297" i="2"/>
  <c r="AW297" i="2"/>
  <c r="AX296" i="2"/>
  <c r="AW296" i="2"/>
  <c r="AX295" i="2"/>
  <c r="AW295" i="2"/>
  <c r="AX294" i="2"/>
  <c r="AW294" i="2"/>
  <c r="AX293" i="2"/>
  <c r="AW293" i="2"/>
  <c r="AX292" i="2"/>
  <c r="AW292" i="2"/>
  <c r="AX291" i="2"/>
  <c r="AW291" i="2"/>
  <c r="AX290" i="2"/>
  <c r="AW290" i="2"/>
  <c r="AX289" i="2"/>
  <c r="AW289" i="2"/>
  <c r="AX288" i="2"/>
  <c r="AW288" i="2"/>
  <c r="AX287" i="2"/>
  <c r="AW287" i="2"/>
  <c r="AX286" i="2"/>
  <c r="AW286" i="2"/>
  <c r="AX285" i="2"/>
  <c r="AW285" i="2"/>
  <c r="AX284" i="2"/>
  <c r="AW284" i="2"/>
  <c r="AX283" i="2"/>
  <c r="AW283" i="2"/>
  <c r="AX282" i="2"/>
  <c r="AW282" i="2"/>
  <c r="AX281" i="2"/>
  <c r="AW281" i="2"/>
  <c r="AX280" i="2"/>
  <c r="AW280" i="2"/>
  <c r="AX279" i="2"/>
  <c r="AW279" i="2"/>
  <c r="AX278" i="2"/>
  <c r="AW278" i="2"/>
  <c r="AX277" i="2"/>
  <c r="AW277" i="2"/>
  <c r="AX276" i="2"/>
  <c r="AW276" i="2"/>
  <c r="AX275" i="2"/>
  <c r="AW275" i="2"/>
  <c r="AX274" i="2"/>
  <c r="AW274" i="2"/>
  <c r="AX273" i="2"/>
  <c r="AW273" i="2"/>
  <c r="AX272" i="2"/>
  <c r="AW272" i="2"/>
  <c r="AX271" i="2"/>
  <c r="AW271" i="2"/>
  <c r="AX270" i="2"/>
  <c r="AW270" i="2"/>
  <c r="AX269" i="2"/>
  <c r="AW269" i="2"/>
  <c r="AX268" i="2"/>
  <c r="AW268" i="2"/>
  <c r="AX267" i="2"/>
  <c r="AW267" i="2"/>
  <c r="AX266" i="2"/>
  <c r="AW266" i="2"/>
  <c r="AX265" i="2"/>
  <c r="AW265" i="2"/>
  <c r="AX264" i="2"/>
  <c r="AW264" i="2"/>
  <c r="AX263" i="2"/>
  <c r="AW263" i="2"/>
  <c r="AX262" i="2"/>
  <c r="AW262" i="2"/>
  <c r="AX261" i="2"/>
  <c r="AW261" i="2"/>
  <c r="AX260" i="2"/>
  <c r="AW260" i="2"/>
  <c r="AX259" i="2"/>
  <c r="AW259" i="2"/>
  <c r="AX258" i="2"/>
  <c r="AW258" i="2"/>
  <c r="AX257" i="2"/>
  <c r="AW257" i="2"/>
  <c r="AX256" i="2"/>
  <c r="AW256" i="2"/>
  <c r="AX255" i="2"/>
  <c r="AW255" i="2"/>
  <c r="AX254" i="2"/>
  <c r="AW254" i="2"/>
  <c r="AX253" i="2"/>
  <c r="AW253" i="2"/>
  <c r="AX252" i="2"/>
  <c r="AW252" i="2"/>
  <c r="AX251" i="2"/>
  <c r="AW251" i="2"/>
  <c r="AX250" i="2"/>
  <c r="AW250" i="2"/>
  <c r="AX249" i="2"/>
  <c r="AW249" i="2"/>
  <c r="AX248" i="2"/>
  <c r="AW248" i="2"/>
  <c r="AX247" i="2"/>
  <c r="AW247" i="2"/>
  <c r="AX246" i="2"/>
  <c r="AW246" i="2"/>
  <c r="AX245" i="2"/>
  <c r="AW245" i="2"/>
  <c r="AX244" i="2"/>
  <c r="AW244" i="2"/>
  <c r="AX243" i="2"/>
  <c r="AW243" i="2"/>
  <c r="AX242" i="2"/>
  <c r="AW242" i="2"/>
  <c r="AX241" i="2"/>
  <c r="AW241" i="2"/>
  <c r="AX240" i="2"/>
  <c r="AW240" i="2"/>
  <c r="AX239" i="2"/>
  <c r="AW239" i="2"/>
  <c r="AX238" i="2"/>
  <c r="AW238" i="2"/>
  <c r="AX237" i="2"/>
  <c r="AW237" i="2"/>
  <c r="AX236" i="2"/>
  <c r="AW236" i="2"/>
  <c r="AX235" i="2"/>
  <c r="AW235" i="2"/>
  <c r="AX234" i="2"/>
  <c r="AW234" i="2"/>
  <c r="AX233" i="2"/>
  <c r="AW233" i="2"/>
  <c r="AX232" i="2"/>
  <c r="AW232" i="2"/>
  <c r="AX231" i="2"/>
  <c r="AW231" i="2"/>
  <c r="AX230" i="2"/>
  <c r="AW230" i="2"/>
  <c r="AX229" i="2"/>
  <c r="AW229" i="2"/>
  <c r="AX228" i="2"/>
  <c r="AW228" i="2"/>
  <c r="AX227" i="2"/>
  <c r="AW227" i="2"/>
  <c r="AX226" i="2"/>
  <c r="AW226" i="2"/>
  <c r="AX225" i="2"/>
  <c r="AW225" i="2"/>
  <c r="AX224" i="2"/>
  <c r="AW224" i="2"/>
  <c r="AX223" i="2"/>
  <c r="AW223" i="2"/>
  <c r="AX222" i="2"/>
  <c r="AW222" i="2"/>
  <c r="AX221" i="2"/>
  <c r="AW221" i="2"/>
  <c r="AX220" i="2"/>
  <c r="AW220" i="2"/>
  <c r="AX219" i="2"/>
  <c r="AW219" i="2"/>
  <c r="AX218" i="2"/>
  <c r="AW218" i="2"/>
  <c r="AX217" i="2"/>
  <c r="AW217" i="2"/>
  <c r="AX216" i="2"/>
  <c r="AW216" i="2"/>
  <c r="AX215" i="2"/>
  <c r="AW215" i="2"/>
  <c r="AX214" i="2"/>
  <c r="AW214" i="2"/>
  <c r="AX213" i="2"/>
  <c r="AW213" i="2"/>
  <c r="AX212" i="2"/>
  <c r="AW212" i="2"/>
  <c r="AX211" i="2"/>
  <c r="AW211" i="2"/>
  <c r="AX210" i="2"/>
  <c r="AW210" i="2"/>
  <c r="AX209" i="2"/>
  <c r="AW209" i="2"/>
  <c r="AX208" i="2"/>
  <c r="AW208" i="2"/>
  <c r="AX207" i="2"/>
  <c r="AW207" i="2"/>
  <c r="AX206" i="2"/>
  <c r="AW206" i="2"/>
  <c r="AX205" i="2"/>
  <c r="AW205" i="2"/>
  <c r="AX204" i="2"/>
  <c r="AW204" i="2"/>
  <c r="AX203" i="2"/>
  <c r="AW203" i="2"/>
  <c r="AX202" i="2"/>
  <c r="AW202" i="2"/>
  <c r="AX201" i="2"/>
  <c r="AW201" i="2"/>
  <c r="AX200" i="2"/>
  <c r="AW200" i="2"/>
  <c r="AX199" i="2"/>
  <c r="AW199" i="2"/>
  <c r="AX198" i="2"/>
  <c r="AW198" i="2"/>
  <c r="AX197" i="2"/>
  <c r="AW197" i="2"/>
  <c r="AX196" i="2"/>
  <c r="AW196" i="2"/>
  <c r="AX195" i="2"/>
  <c r="AW195" i="2"/>
  <c r="AX194" i="2"/>
  <c r="AW194" i="2"/>
  <c r="AX193" i="2"/>
  <c r="AW193" i="2"/>
  <c r="AX192" i="2"/>
  <c r="AW192" i="2"/>
  <c r="AX191" i="2"/>
  <c r="AW191" i="2"/>
  <c r="AX190" i="2"/>
  <c r="AW190" i="2"/>
  <c r="AX189" i="2"/>
  <c r="AW189" i="2"/>
  <c r="AX188" i="2"/>
  <c r="AW188" i="2"/>
  <c r="AX187" i="2"/>
  <c r="AW187" i="2"/>
  <c r="AX186" i="2"/>
  <c r="AW186" i="2"/>
  <c r="AX185" i="2"/>
  <c r="AW185" i="2"/>
  <c r="AX184" i="2"/>
  <c r="AW184" i="2"/>
  <c r="AX183" i="2"/>
  <c r="AW183" i="2"/>
  <c r="AX182" i="2"/>
  <c r="AW182" i="2"/>
  <c r="AX181" i="2"/>
  <c r="AW181" i="2"/>
  <c r="AX180" i="2"/>
  <c r="AW180" i="2"/>
  <c r="AX179" i="2"/>
  <c r="AW179" i="2"/>
  <c r="AX178" i="2"/>
  <c r="AW178" i="2"/>
  <c r="AX177" i="2"/>
  <c r="AW177" i="2"/>
  <c r="AX176" i="2"/>
  <c r="AW176" i="2"/>
  <c r="AX175" i="2"/>
  <c r="AW175" i="2"/>
  <c r="AX174" i="2"/>
  <c r="AW174" i="2"/>
  <c r="AX173" i="2"/>
  <c r="AW173" i="2"/>
  <c r="AX172" i="2"/>
  <c r="AW172" i="2"/>
  <c r="AX171" i="2"/>
  <c r="AW171" i="2"/>
  <c r="AX170" i="2"/>
  <c r="AW170" i="2"/>
  <c r="AX169" i="2"/>
  <c r="AW169" i="2"/>
  <c r="AX168" i="2"/>
  <c r="AW168" i="2"/>
  <c r="AX167" i="2"/>
  <c r="AW167" i="2"/>
  <c r="AX166" i="2"/>
  <c r="AW166" i="2"/>
  <c r="AX165" i="2"/>
  <c r="AW165" i="2"/>
  <c r="AX164" i="2"/>
  <c r="AW164" i="2"/>
  <c r="AX163" i="2"/>
  <c r="AW163" i="2"/>
  <c r="AX162" i="2"/>
  <c r="AW162" i="2"/>
  <c r="AX161" i="2"/>
  <c r="AW161" i="2"/>
  <c r="AX160" i="2"/>
  <c r="AW160" i="2"/>
  <c r="AX159" i="2"/>
  <c r="AW159" i="2"/>
  <c r="AX158" i="2"/>
  <c r="AW158" i="2"/>
  <c r="AX157" i="2"/>
  <c r="AW157" i="2"/>
  <c r="AX156" i="2"/>
  <c r="AW156" i="2"/>
  <c r="AX155" i="2"/>
  <c r="AW155" i="2"/>
  <c r="AX154" i="2"/>
  <c r="AW154" i="2"/>
  <c r="AX153" i="2"/>
  <c r="AW153" i="2"/>
  <c r="AX152" i="2"/>
  <c r="AW152" i="2"/>
  <c r="AX151" i="2"/>
  <c r="AW151" i="2"/>
  <c r="AX150" i="2"/>
  <c r="AW150" i="2"/>
  <c r="AX149" i="2"/>
  <c r="AW149" i="2"/>
  <c r="AX148" i="2"/>
  <c r="AW148" i="2"/>
  <c r="AX147" i="2"/>
  <c r="AW147" i="2"/>
  <c r="AX146" i="2"/>
  <c r="AW146" i="2"/>
  <c r="AX145" i="2"/>
  <c r="AW145" i="2"/>
  <c r="AX144" i="2"/>
  <c r="AW144" i="2"/>
  <c r="AX143" i="2"/>
  <c r="AW143" i="2"/>
  <c r="AX142" i="2"/>
  <c r="AW142" i="2"/>
  <c r="AX141" i="2"/>
  <c r="AW141" i="2"/>
  <c r="AX140" i="2"/>
  <c r="AW140" i="2"/>
  <c r="AX139" i="2"/>
  <c r="AW139" i="2"/>
  <c r="AX138" i="2"/>
  <c r="AW138" i="2"/>
  <c r="AX137" i="2"/>
  <c r="AW137" i="2"/>
  <c r="AX136" i="2"/>
  <c r="AW136" i="2"/>
  <c r="AX135" i="2"/>
  <c r="AW135" i="2"/>
  <c r="AX134" i="2"/>
  <c r="AW134" i="2"/>
  <c r="AX133" i="2"/>
  <c r="AW133" i="2"/>
  <c r="AX132" i="2"/>
  <c r="AW132" i="2"/>
  <c r="AX131" i="2"/>
  <c r="AW131" i="2"/>
  <c r="AX130" i="2"/>
  <c r="AW130" i="2"/>
  <c r="AX129" i="2"/>
  <c r="AW129" i="2"/>
  <c r="AX128" i="2"/>
  <c r="AW128" i="2"/>
  <c r="AX127" i="2"/>
  <c r="AW127" i="2"/>
  <c r="AX126" i="2"/>
  <c r="AW126" i="2"/>
  <c r="AX125" i="2"/>
  <c r="AW125" i="2"/>
  <c r="AX124" i="2"/>
  <c r="AW124" i="2"/>
  <c r="AX123" i="2"/>
  <c r="AW123" i="2"/>
  <c r="AX122" i="2"/>
  <c r="AW122" i="2"/>
  <c r="AX121" i="2"/>
  <c r="AW121" i="2"/>
  <c r="AX120" i="2"/>
  <c r="AW120" i="2"/>
  <c r="AX119" i="2"/>
  <c r="AW119" i="2"/>
  <c r="AX118" i="2"/>
  <c r="AW118" i="2"/>
  <c r="AX117" i="2"/>
  <c r="AW117" i="2"/>
  <c r="AX116" i="2"/>
  <c r="AW116" i="2"/>
  <c r="AX115" i="2"/>
  <c r="AW115" i="2"/>
  <c r="AX114" i="2"/>
  <c r="AW114" i="2"/>
  <c r="AX113" i="2"/>
  <c r="AW113" i="2"/>
  <c r="AX112" i="2"/>
  <c r="AW112" i="2"/>
  <c r="AX111" i="2"/>
  <c r="AW111" i="2"/>
  <c r="AX110" i="2"/>
  <c r="AW110" i="2"/>
  <c r="AX109" i="2"/>
  <c r="AW109" i="2"/>
  <c r="AX108" i="2"/>
  <c r="AW108" i="2"/>
  <c r="AX107" i="2"/>
  <c r="AW107" i="2"/>
  <c r="AX106" i="2"/>
  <c r="AW106" i="2"/>
  <c r="AX105" i="2"/>
  <c r="AW105" i="2"/>
  <c r="AX104" i="2"/>
  <c r="AW104" i="2"/>
  <c r="AX103" i="2"/>
  <c r="AW103" i="2"/>
  <c r="AX102" i="2"/>
  <c r="AW102" i="2"/>
  <c r="AX101" i="2"/>
  <c r="AW101" i="2"/>
  <c r="AX100" i="2"/>
  <c r="AW100" i="2"/>
  <c r="AX99" i="2"/>
  <c r="AW99" i="2"/>
  <c r="AX98" i="2"/>
  <c r="AW98" i="2"/>
  <c r="AX97" i="2"/>
  <c r="AW97" i="2"/>
  <c r="AX96" i="2"/>
  <c r="AW96" i="2"/>
  <c r="AX95" i="2"/>
  <c r="AW95" i="2"/>
  <c r="AX94" i="2"/>
  <c r="AW94" i="2"/>
  <c r="AX93" i="2"/>
  <c r="AW93" i="2"/>
  <c r="AX92" i="2"/>
  <c r="AW92" i="2"/>
  <c r="AX91" i="2"/>
  <c r="AW91" i="2"/>
  <c r="AX90" i="2"/>
  <c r="AW90" i="2"/>
  <c r="AX89" i="2"/>
  <c r="AW89" i="2"/>
  <c r="AX88" i="2"/>
  <c r="AW88" i="2"/>
  <c r="AX87" i="2"/>
  <c r="AW87" i="2"/>
  <c r="AX86" i="2"/>
  <c r="AW86" i="2"/>
  <c r="AX85" i="2"/>
  <c r="AW85" i="2"/>
  <c r="AX84" i="2"/>
  <c r="AW84" i="2"/>
  <c r="AX83" i="2"/>
  <c r="AW83" i="2"/>
  <c r="AX82" i="2"/>
  <c r="AW82" i="2"/>
  <c r="AX81" i="2"/>
  <c r="AW81" i="2"/>
  <c r="AX80" i="2"/>
  <c r="AW80" i="2"/>
  <c r="AX79" i="2"/>
  <c r="AW79" i="2"/>
  <c r="AX78" i="2"/>
  <c r="AW78" i="2"/>
  <c r="AX77" i="2"/>
  <c r="AW77" i="2"/>
  <c r="AX76" i="2"/>
  <c r="AW76" i="2"/>
  <c r="AX75" i="2"/>
  <c r="AW75" i="2"/>
  <c r="AX74" i="2"/>
  <c r="AW74" i="2"/>
  <c r="AX73" i="2"/>
  <c r="AW73" i="2"/>
  <c r="AX72" i="2"/>
  <c r="AW72" i="2"/>
  <c r="AX71" i="2"/>
  <c r="AW71" i="2"/>
  <c r="AX70" i="2"/>
  <c r="AW70" i="2"/>
  <c r="AX69" i="2"/>
  <c r="AW69" i="2"/>
  <c r="AX68" i="2"/>
  <c r="AW68" i="2"/>
  <c r="AX67" i="2"/>
  <c r="AW67" i="2"/>
  <c r="AX66" i="2"/>
  <c r="AW66" i="2"/>
  <c r="AX65" i="2"/>
  <c r="AW65" i="2"/>
  <c r="AX64" i="2"/>
  <c r="AW64" i="2"/>
  <c r="AX63" i="2"/>
  <c r="AW63" i="2"/>
  <c r="AX62" i="2"/>
  <c r="AW62" i="2"/>
  <c r="AX61" i="2"/>
  <c r="AW61" i="2"/>
  <c r="AX60" i="2"/>
  <c r="AW60" i="2"/>
  <c r="AX59" i="2"/>
  <c r="AW59" i="2"/>
  <c r="AX58" i="2"/>
  <c r="AW58" i="2"/>
  <c r="AX57" i="2"/>
  <c r="AW57" i="2"/>
  <c r="AX56" i="2"/>
  <c r="AW56" i="2"/>
  <c r="AX55" i="2"/>
  <c r="AW55" i="2"/>
  <c r="AX54" i="2"/>
  <c r="AW54" i="2"/>
  <c r="AX53" i="2"/>
  <c r="AW53" i="2"/>
  <c r="AX52" i="2"/>
  <c r="AW52" i="2"/>
  <c r="AX51" i="2"/>
  <c r="AW51" i="2"/>
  <c r="AX50" i="2"/>
  <c r="AW50" i="2"/>
  <c r="AX49" i="2"/>
  <c r="AW49" i="2"/>
  <c r="AX48" i="2"/>
  <c r="AW48" i="2"/>
  <c r="AX47" i="2"/>
  <c r="AW47" i="2"/>
  <c r="AX46" i="2"/>
  <c r="AW46" i="2"/>
  <c r="AX45" i="2"/>
  <c r="AW45" i="2"/>
  <c r="AX44" i="2"/>
  <c r="AW44" i="2"/>
  <c r="AX43" i="2"/>
  <c r="AW43" i="2"/>
  <c r="AX42" i="2"/>
  <c r="AW42" i="2"/>
  <c r="AX41" i="2"/>
  <c r="AW41" i="2"/>
  <c r="AX40" i="2"/>
  <c r="AW40" i="2"/>
  <c r="AX39" i="2"/>
  <c r="AW39" i="2"/>
  <c r="AX38" i="2"/>
  <c r="AW38" i="2"/>
  <c r="AX37" i="2"/>
  <c r="AW37" i="2"/>
  <c r="AX36" i="2"/>
  <c r="AW36" i="2"/>
  <c r="AX35" i="2"/>
  <c r="AW35" i="2"/>
  <c r="AX34" i="2"/>
  <c r="AW34" i="2"/>
  <c r="AX33" i="2"/>
  <c r="AW33" i="2"/>
  <c r="AX32" i="2"/>
  <c r="AW32" i="2"/>
  <c r="AX31" i="2"/>
  <c r="AW31" i="2"/>
  <c r="AX30" i="2"/>
  <c r="AW30" i="2"/>
  <c r="AX29" i="2"/>
  <c r="AW29" i="2"/>
  <c r="AX28" i="2"/>
  <c r="AW28" i="2"/>
  <c r="AX27" i="2"/>
  <c r="AW27" i="2"/>
  <c r="AX26" i="2"/>
  <c r="AW26" i="2"/>
  <c r="AX25" i="2"/>
  <c r="AW25" i="2"/>
  <c r="AW12" i="2"/>
  <c r="AX12" i="2"/>
  <c r="AZ12" i="2"/>
  <c r="AW13" i="2"/>
  <c r="AX13" i="2"/>
  <c r="AZ13" i="2"/>
  <c r="AW14" i="2"/>
  <c r="AX14" i="2"/>
  <c r="AZ14" i="2"/>
  <c r="AW15" i="2"/>
  <c r="AX15" i="2"/>
  <c r="AZ15" i="2"/>
  <c r="AW16" i="2"/>
  <c r="AX16" i="2"/>
  <c r="AZ16" i="2"/>
  <c r="AW17" i="2"/>
  <c r="AX17" i="2"/>
  <c r="AZ17" i="2"/>
  <c r="AW18" i="2"/>
  <c r="AX18" i="2"/>
  <c r="AZ18" i="2"/>
  <c r="AW19" i="2"/>
  <c r="AX19" i="2"/>
  <c r="AZ19" i="2"/>
  <c r="AW20" i="2"/>
  <c r="AX20" i="2"/>
  <c r="AZ20" i="2"/>
  <c r="AW21" i="2"/>
  <c r="AX21" i="2"/>
  <c r="AZ21" i="2"/>
  <c r="AW22" i="2"/>
  <c r="AX22" i="2"/>
  <c r="AZ22" i="2"/>
  <c r="AW23" i="2"/>
  <c r="AX23" i="2"/>
  <c r="AZ23" i="2"/>
  <c r="AW24" i="2"/>
  <c r="AX24" i="2"/>
  <c r="AZ24" i="2"/>
  <c r="AZ11" i="2"/>
  <c r="AW11" i="2"/>
  <c r="AX11" i="2"/>
  <c r="AM12" i="2"/>
  <c r="AM13" i="2"/>
  <c r="AM14" i="2"/>
  <c r="AM15" i="2"/>
  <c r="AM16" i="2"/>
  <c r="AM17" i="2"/>
  <c r="AN17" i="2" s="1"/>
  <c r="AU17" i="2" s="1"/>
  <c r="AM18" i="2"/>
  <c r="AM19" i="2"/>
  <c r="AM20" i="2"/>
  <c r="AM21" i="2"/>
  <c r="AM22" i="2"/>
  <c r="AM23" i="2"/>
  <c r="AM24" i="2"/>
  <c r="AM25" i="2"/>
  <c r="AN25" i="2" s="1"/>
  <c r="AU25" i="2" s="1"/>
  <c r="AM26" i="2"/>
  <c r="AM27" i="2"/>
  <c r="AM28" i="2"/>
  <c r="AM29" i="2"/>
  <c r="AM30" i="2"/>
  <c r="AM31" i="2"/>
  <c r="AM32" i="2"/>
  <c r="AM33" i="2"/>
  <c r="AN33" i="2" s="1"/>
  <c r="AU33" i="2" s="1"/>
  <c r="AM34" i="2"/>
  <c r="AM35" i="2"/>
  <c r="AM36" i="2"/>
  <c r="AM37" i="2"/>
  <c r="AM38" i="2"/>
  <c r="AM39" i="2"/>
  <c r="AM40" i="2"/>
  <c r="AM41" i="2"/>
  <c r="AN41" i="2" s="1"/>
  <c r="AU41" i="2" s="1"/>
  <c r="AM42" i="2"/>
  <c r="AM43" i="2"/>
  <c r="AM44" i="2"/>
  <c r="AM45" i="2"/>
  <c r="AM46" i="2"/>
  <c r="AM47" i="2"/>
  <c r="AM48" i="2"/>
  <c r="AM49" i="2"/>
  <c r="AN49" i="2" s="1"/>
  <c r="AU49" i="2" s="1"/>
  <c r="AM50" i="2"/>
  <c r="AM51" i="2"/>
  <c r="AM52" i="2"/>
  <c r="AM53" i="2"/>
  <c r="AM54" i="2"/>
  <c r="AM55" i="2"/>
  <c r="AM56" i="2"/>
  <c r="AM57" i="2"/>
  <c r="AN57" i="2" s="1"/>
  <c r="AU57" i="2" s="1"/>
  <c r="AM58" i="2"/>
  <c r="AM59" i="2"/>
  <c r="AM60" i="2"/>
  <c r="AM61" i="2"/>
  <c r="AM62" i="2"/>
  <c r="AM63" i="2"/>
  <c r="AM64" i="2"/>
  <c r="AM65" i="2"/>
  <c r="AN65" i="2" s="1"/>
  <c r="AU65" i="2" s="1"/>
  <c r="AM66" i="2"/>
  <c r="AM67" i="2"/>
  <c r="AM68" i="2"/>
  <c r="AM69" i="2"/>
  <c r="AM70" i="2"/>
  <c r="AM71" i="2"/>
  <c r="AM72" i="2"/>
  <c r="AM73" i="2"/>
  <c r="AN73" i="2" s="1"/>
  <c r="AU73" i="2" s="1"/>
  <c r="AM74" i="2"/>
  <c r="AM75" i="2"/>
  <c r="AM76" i="2"/>
  <c r="AM77" i="2"/>
  <c r="AM78" i="2"/>
  <c r="AM79" i="2"/>
  <c r="AM80" i="2"/>
  <c r="AM81" i="2"/>
  <c r="AN81" i="2" s="1"/>
  <c r="AU81" i="2" s="1"/>
  <c r="AM82" i="2"/>
  <c r="AM83" i="2"/>
  <c r="AM84" i="2"/>
  <c r="AM85" i="2"/>
  <c r="AM86" i="2"/>
  <c r="AM87" i="2"/>
  <c r="AM88" i="2"/>
  <c r="AM89" i="2"/>
  <c r="AN89" i="2" s="1"/>
  <c r="AU89" i="2" s="1"/>
  <c r="AM90" i="2"/>
  <c r="AM91" i="2"/>
  <c r="AM92" i="2"/>
  <c r="AM93" i="2"/>
  <c r="AM94" i="2"/>
  <c r="AM95" i="2"/>
  <c r="AM96" i="2"/>
  <c r="AM97" i="2"/>
  <c r="AN97" i="2" s="1"/>
  <c r="AU97" i="2" s="1"/>
  <c r="AM98" i="2"/>
  <c r="AM99" i="2"/>
  <c r="AM100" i="2"/>
  <c r="AM101" i="2"/>
  <c r="AM102" i="2"/>
  <c r="AM103" i="2"/>
  <c r="AM104" i="2"/>
  <c r="AM105" i="2"/>
  <c r="AN105" i="2" s="1"/>
  <c r="AU105" i="2" s="1"/>
  <c r="AM106" i="2"/>
  <c r="AM107" i="2"/>
  <c r="AM108" i="2"/>
  <c r="AM109" i="2"/>
  <c r="AM110" i="2"/>
  <c r="AM111" i="2"/>
  <c r="AM112" i="2"/>
  <c r="AM113" i="2"/>
  <c r="AN113" i="2" s="1"/>
  <c r="AU113" i="2" s="1"/>
  <c r="AM114" i="2"/>
  <c r="AM115" i="2"/>
  <c r="AM116" i="2"/>
  <c r="AM117" i="2"/>
  <c r="AM118" i="2"/>
  <c r="AM119" i="2"/>
  <c r="AM120" i="2"/>
  <c r="AM121" i="2"/>
  <c r="AN121" i="2" s="1"/>
  <c r="AU121" i="2" s="1"/>
  <c r="AM122" i="2"/>
  <c r="AM123" i="2"/>
  <c r="AM124" i="2"/>
  <c r="AM125" i="2"/>
  <c r="AM126" i="2"/>
  <c r="AM127" i="2"/>
  <c r="AM128" i="2"/>
  <c r="AM129" i="2"/>
  <c r="AN129" i="2" s="1"/>
  <c r="AU129" i="2" s="1"/>
  <c r="AM130" i="2"/>
  <c r="AM131" i="2"/>
  <c r="AM132" i="2"/>
  <c r="AM133" i="2"/>
  <c r="AM134" i="2"/>
  <c r="AM135" i="2"/>
  <c r="AM136" i="2"/>
  <c r="AM137" i="2"/>
  <c r="AN137" i="2" s="1"/>
  <c r="AU137" i="2" s="1"/>
  <c r="AM138" i="2"/>
  <c r="AM139" i="2"/>
  <c r="AM140" i="2"/>
  <c r="AM141" i="2"/>
  <c r="AM142" i="2"/>
  <c r="AM143" i="2"/>
  <c r="AM144" i="2"/>
  <c r="AM145" i="2"/>
  <c r="AN145" i="2" s="1"/>
  <c r="AU145" i="2" s="1"/>
  <c r="AM146" i="2"/>
  <c r="AM147" i="2"/>
  <c r="AM148" i="2"/>
  <c r="AM149" i="2"/>
  <c r="AM150" i="2"/>
  <c r="AM151" i="2"/>
  <c r="AM152" i="2"/>
  <c r="AM153" i="2"/>
  <c r="AN153" i="2" s="1"/>
  <c r="AU153" i="2" s="1"/>
  <c r="AM154" i="2"/>
  <c r="AM155" i="2"/>
  <c r="AM156" i="2"/>
  <c r="AM157" i="2"/>
  <c r="AM158" i="2"/>
  <c r="AM159" i="2"/>
  <c r="AM160" i="2"/>
  <c r="AM161" i="2"/>
  <c r="AN161" i="2" s="1"/>
  <c r="AU161" i="2" s="1"/>
  <c r="AM162" i="2"/>
  <c r="AM163" i="2"/>
  <c r="AM164" i="2"/>
  <c r="AM165" i="2"/>
  <c r="AM166" i="2"/>
  <c r="AM167" i="2"/>
  <c r="AM168" i="2"/>
  <c r="AM169" i="2"/>
  <c r="AN169" i="2" s="1"/>
  <c r="AU169" i="2" s="1"/>
  <c r="AM170" i="2"/>
  <c r="AM171" i="2"/>
  <c r="AM172" i="2"/>
  <c r="AM173" i="2"/>
  <c r="AM174" i="2"/>
  <c r="AM175" i="2"/>
  <c r="AM176" i="2"/>
  <c r="AM177" i="2"/>
  <c r="AN177" i="2" s="1"/>
  <c r="AU177" i="2" s="1"/>
  <c r="AM178" i="2"/>
  <c r="AM179" i="2"/>
  <c r="AM180" i="2"/>
  <c r="AM181" i="2"/>
  <c r="AM182" i="2"/>
  <c r="AM183" i="2"/>
  <c r="AM184" i="2"/>
  <c r="AM185" i="2"/>
  <c r="AN185" i="2" s="1"/>
  <c r="AU185" i="2" s="1"/>
  <c r="AM186" i="2"/>
  <c r="AM187" i="2"/>
  <c r="AM188" i="2"/>
  <c r="AM189" i="2"/>
  <c r="AM190" i="2"/>
  <c r="AM191" i="2"/>
  <c r="AM192" i="2"/>
  <c r="AM193" i="2"/>
  <c r="AN193" i="2" s="1"/>
  <c r="AU193" i="2" s="1"/>
  <c r="AM194" i="2"/>
  <c r="AM195" i="2"/>
  <c r="AM196" i="2"/>
  <c r="AM197" i="2"/>
  <c r="AM198" i="2"/>
  <c r="AM199" i="2"/>
  <c r="AM200" i="2"/>
  <c r="AM201" i="2"/>
  <c r="AN201" i="2" s="1"/>
  <c r="AU201" i="2" s="1"/>
  <c r="AM202" i="2"/>
  <c r="AM203" i="2"/>
  <c r="AM204" i="2"/>
  <c r="AM205" i="2"/>
  <c r="AM206" i="2"/>
  <c r="AM207" i="2"/>
  <c r="AM208" i="2"/>
  <c r="AM209" i="2"/>
  <c r="AN209" i="2" s="1"/>
  <c r="AU209" i="2" s="1"/>
  <c r="AM210" i="2"/>
  <c r="AM211" i="2"/>
  <c r="AM212" i="2"/>
  <c r="AM213" i="2"/>
  <c r="AM214" i="2"/>
  <c r="AM215" i="2"/>
  <c r="AM216" i="2"/>
  <c r="AM217" i="2"/>
  <c r="AN217" i="2" s="1"/>
  <c r="AU217" i="2" s="1"/>
  <c r="AM218" i="2"/>
  <c r="AM219" i="2"/>
  <c r="AM220" i="2"/>
  <c r="AM221" i="2"/>
  <c r="AM222" i="2"/>
  <c r="AM223" i="2"/>
  <c r="AM224" i="2"/>
  <c r="AM225" i="2"/>
  <c r="AN225" i="2" s="1"/>
  <c r="AU225" i="2" s="1"/>
  <c r="AM226" i="2"/>
  <c r="AM227" i="2"/>
  <c r="AM228" i="2"/>
  <c r="AM229" i="2"/>
  <c r="AM230" i="2"/>
  <c r="AM231" i="2"/>
  <c r="AM232" i="2"/>
  <c r="AM233" i="2"/>
  <c r="AN233" i="2" s="1"/>
  <c r="AU233" i="2" s="1"/>
  <c r="AM234" i="2"/>
  <c r="AM235" i="2"/>
  <c r="AM236" i="2"/>
  <c r="AM237" i="2"/>
  <c r="AM238" i="2"/>
  <c r="AM239" i="2"/>
  <c r="AM240" i="2"/>
  <c r="AM241" i="2"/>
  <c r="AN241" i="2" s="1"/>
  <c r="AU241" i="2" s="1"/>
  <c r="AM242" i="2"/>
  <c r="AM243" i="2"/>
  <c r="AM244" i="2"/>
  <c r="AM245" i="2"/>
  <c r="AM246" i="2"/>
  <c r="AM247" i="2"/>
  <c r="AM248" i="2"/>
  <c r="AM249" i="2"/>
  <c r="AN249" i="2" s="1"/>
  <c r="AU249" i="2" s="1"/>
  <c r="AM250" i="2"/>
  <c r="AM251" i="2"/>
  <c r="AM252" i="2"/>
  <c r="AM253" i="2"/>
  <c r="AM254" i="2"/>
  <c r="AM255" i="2"/>
  <c r="AM256" i="2"/>
  <c r="AM257" i="2"/>
  <c r="AN257" i="2" s="1"/>
  <c r="AU257" i="2" s="1"/>
  <c r="AM258" i="2"/>
  <c r="AM259" i="2"/>
  <c r="AM260" i="2"/>
  <c r="AM261" i="2"/>
  <c r="AM262" i="2"/>
  <c r="AM263" i="2"/>
  <c r="AM264" i="2"/>
  <c r="AM265" i="2"/>
  <c r="AN265" i="2" s="1"/>
  <c r="AU265" i="2" s="1"/>
  <c r="AM266" i="2"/>
  <c r="AM267" i="2"/>
  <c r="AM268" i="2"/>
  <c r="AM269" i="2"/>
  <c r="AM270" i="2"/>
  <c r="AM271" i="2"/>
  <c r="AM272" i="2"/>
  <c r="AM273" i="2"/>
  <c r="AN273" i="2" s="1"/>
  <c r="AU273" i="2" s="1"/>
  <c r="AM274" i="2"/>
  <c r="AM275" i="2"/>
  <c r="AM276" i="2"/>
  <c r="AM277" i="2"/>
  <c r="AM278" i="2"/>
  <c r="AM279" i="2"/>
  <c r="AM280" i="2"/>
  <c r="AM281" i="2"/>
  <c r="AN281" i="2" s="1"/>
  <c r="AU281" i="2" s="1"/>
  <c r="AM282" i="2"/>
  <c r="AM283" i="2"/>
  <c r="AM284" i="2"/>
  <c r="AM285" i="2"/>
  <c r="AM286" i="2"/>
  <c r="AM287" i="2"/>
  <c r="AM288" i="2"/>
  <c r="AM289" i="2"/>
  <c r="AN289" i="2" s="1"/>
  <c r="AU289" i="2" s="1"/>
  <c r="AM290" i="2"/>
  <c r="AM291" i="2"/>
  <c r="AM292" i="2"/>
  <c r="AM293" i="2"/>
  <c r="AM294" i="2"/>
  <c r="AM295" i="2"/>
  <c r="AM296" i="2"/>
  <c r="AM297" i="2"/>
  <c r="AN297" i="2" s="1"/>
  <c r="AU297" i="2" s="1"/>
  <c r="AM298" i="2"/>
  <c r="AM299" i="2"/>
  <c r="AM300" i="2"/>
  <c r="AM301" i="2"/>
  <c r="AM302" i="2"/>
  <c r="AM303" i="2"/>
  <c r="AM304" i="2"/>
  <c r="AM305" i="2"/>
  <c r="AN305" i="2" s="1"/>
  <c r="AU305" i="2" s="1"/>
  <c r="AM306" i="2"/>
  <c r="AM307" i="2"/>
  <c r="AM308" i="2"/>
  <c r="AM309" i="2"/>
  <c r="AM310" i="2"/>
  <c r="AM311" i="2"/>
  <c r="AM312" i="2"/>
  <c r="AM313" i="2"/>
  <c r="AN313" i="2" s="1"/>
  <c r="AU313" i="2" s="1"/>
  <c r="AM314" i="2"/>
  <c r="AM315" i="2"/>
  <c r="AM316" i="2"/>
  <c r="AM317" i="2"/>
  <c r="AM318" i="2"/>
  <c r="AM319" i="2"/>
  <c r="AM320" i="2"/>
  <c r="AM321" i="2"/>
  <c r="AN321" i="2" s="1"/>
  <c r="AU321" i="2" s="1"/>
  <c r="AM322" i="2"/>
  <c r="AM323" i="2"/>
  <c r="AM324" i="2"/>
  <c r="AM325" i="2"/>
  <c r="AM326" i="2"/>
  <c r="AM327" i="2"/>
  <c r="AM328" i="2"/>
  <c r="AM329" i="2"/>
  <c r="AN329" i="2" s="1"/>
  <c r="AU329" i="2" s="1"/>
  <c r="AM330" i="2"/>
  <c r="AM331" i="2"/>
  <c r="AM332" i="2"/>
  <c r="AM333" i="2"/>
  <c r="AM334" i="2"/>
  <c r="AM335" i="2"/>
  <c r="AM336" i="2"/>
  <c r="AM337" i="2"/>
  <c r="AN337" i="2" s="1"/>
  <c r="AU337" i="2" s="1"/>
  <c r="AM338" i="2"/>
  <c r="AM339" i="2"/>
  <c r="AM340" i="2"/>
  <c r="AM341" i="2"/>
  <c r="AM342" i="2"/>
  <c r="AM343" i="2"/>
  <c r="AM344" i="2"/>
  <c r="AM345" i="2"/>
  <c r="AN345" i="2" s="1"/>
  <c r="AU345" i="2" s="1"/>
  <c r="AM346" i="2"/>
  <c r="AM347" i="2"/>
  <c r="AM348" i="2"/>
  <c r="AM349" i="2"/>
  <c r="AM350" i="2"/>
  <c r="AM351" i="2"/>
  <c r="AM352" i="2"/>
  <c r="AM353" i="2"/>
  <c r="AN353" i="2" s="1"/>
  <c r="AU353" i="2" s="1"/>
  <c r="AM354" i="2"/>
  <c r="AM355" i="2"/>
  <c r="AM356" i="2"/>
  <c r="AM357" i="2"/>
  <c r="AM358" i="2"/>
  <c r="AM359" i="2"/>
  <c r="AM360" i="2"/>
  <c r="AM361" i="2"/>
  <c r="AN361" i="2" s="1"/>
  <c r="AU361" i="2" s="1"/>
  <c r="AM362" i="2"/>
  <c r="AM363" i="2"/>
  <c r="AM364" i="2"/>
  <c r="AM365" i="2"/>
  <c r="AM366" i="2"/>
  <c r="AM367" i="2"/>
  <c r="AM368" i="2"/>
  <c r="AM369" i="2"/>
  <c r="AN369" i="2" s="1"/>
  <c r="AU369" i="2" s="1"/>
  <c r="AM370" i="2"/>
  <c r="AM371" i="2"/>
  <c r="AM372" i="2"/>
  <c r="AM373" i="2"/>
  <c r="AM374" i="2"/>
  <c r="AM375" i="2"/>
  <c r="AM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11" i="2"/>
  <c r="AN364" i="2" l="1"/>
  <c r="AU364" i="2" s="1"/>
  <c r="AN340" i="2"/>
  <c r="AU340" i="2" s="1"/>
  <c r="AN324" i="2"/>
  <c r="AU324" i="2" s="1"/>
  <c r="AN300" i="2"/>
  <c r="AU300" i="2" s="1"/>
  <c r="AN276" i="2"/>
  <c r="AU276" i="2" s="1"/>
  <c r="AN252" i="2"/>
  <c r="AU252" i="2" s="1"/>
  <c r="AN228" i="2"/>
  <c r="AU228" i="2" s="1"/>
  <c r="AN204" i="2"/>
  <c r="AU204" i="2" s="1"/>
  <c r="AN180" i="2"/>
  <c r="AU180" i="2" s="1"/>
  <c r="AN156" i="2"/>
  <c r="AU156" i="2" s="1"/>
  <c r="AN132" i="2"/>
  <c r="AU132" i="2" s="1"/>
  <c r="AN108" i="2"/>
  <c r="AU108" i="2" s="1"/>
  <c r="AN76" i="2"/>
  <c r="AU76" i="2" s="1"/>
  <c r="AN52" i="2"/>
  <c r="AU52" i="2" s="1"/>
  <c r="AN28" i="2"/>
  <c r="AU28" i="2" s="1"/>
  <c r="AN356" i="2"/>
  <c r="AU356" i="2" s="1"/>
  <c r="AN316" i="2"/>
  <c r="AU316" i="2" s="1"/>
  <c r="AN292" i="2"/>
  <c r="AU292" i="2" s="1"/>
  <c r="AN268" i="2"/>
  <c r="AU268" i="2" s="1"/>
  <c r="AN244" i="2"/>
  <c r="AU244" i="2" s="1"/>
  <c r="AN220" i="2"/>
  <c r="AU220" i="2" s="1"/>
  <c r="AN196" i="2"/>
  <c r="AU196" i="2" s="1"/>
  <c r="AN172" i="2"/>
  <c r="AU172" i="2" s="1"/>
  <c r="AN140" i="2"/>
  <c r="AU140" i="2" s="1"/>
  <c r="AN116" i="2"/>
  <c r="AU116" i="2" s="1"/>
  <c r="AN92" i="2"/>
  <c r="AU92" i="2" s="1"/>
  <c r="AN68" i="2"/>
  <c r="AU68" i="2" s="1"/>
  <c r="AN44" i="2"/>
  <c r="AU44" i="2" s="1"/>
  <c r="AN371" i="2"/>
  <c r="AU371" i="2" s="1"/>
  <c r="AN363" i="2"/>
  <c r="AU363" i="2" s="1"/>
  <c r="AN355" i="2"/>
  <c r="AU355" i="2" s="1"/>
  <c r="AN347" i="2"/>
  <c r="AU347" i="2" s="1"/>
  <c r="AN339" i="2"/>
  <c r="AU339" i="2" s="1"/>
  <c r="AN331" i="2"/>
  <c r="AU331" i="2" s="1"/>
  <c r="AN323" i="2"/>
  <c r="AU323" i="2" s="1"/>
  <c r="AN315" i="2"/>
  <c r="AU315" i="2" s="1"/>
  <c r="AN307" i="2"/>
  <c r="AU307" i="2" s="1"/>
  <c r="AN299" i="2"/>
  <c r="AU299" i="2" s="1"/>
  <c r="AN291" i="2"/>
  <c r="AU291" i="2" s="1"/>
  <c r="AN283" i="2"/>
  <c r="AU283" i="2" s="1"/>
  <c r="AN275" i="2"/>
  <c r="AU275" i="2" s="1"/>
  <c r="AN267" i="2"/>
  <c r="AU267" i="2" s="1"/>
  <c r="AN259" i="2"/>
  <c r="AU259" i="2" s="1"/>
  <c r="AN251" i="2"/>
  <c r="AU251" i="2" s="1"/>
  <c r="AN243" i="2"/>
  <c r="AU243" i="2" s="1"/>
  <c r="AN235" i="2"/>
  <c r="AU235" i="2" s="1"/>
  <c r="AN227" i="2"/>
  <c r="AU227" i="2" s="1"/>
  <c r="AN219" i="2"/>
  <c r="AU219" i="2" s="1"/>
  <c r="AN211" i="2"/>
  <c r="AU211" i="2" s="1"/>
  <c r="AN203" i="2"/>
  <c r="AU203" i="2" s="1"/>
  <c r="AN195" i="2"/>
  <c r="AU195" i="2" s="1"/>
  <c r="AN187" i="2"/>
  <c r="AU187" i="2" s="1"/>
  <c r="AN179" i="2"/>
  <c r="AU179" i="2" s="1"/>
  <c r="AN171" i="2"/>
  <c r="AU171" i="2" s="1"/>
  <c r="AN163" i="2"/>
  <c r="AU163" i="2" s="1"/>
  <c r="AN155" i="2"/>
  <c r="AU155" i="2" s="1"/>
  <c r="AN147" i="2"/>
  <c r="AU147" i="2" s="1"/>
  <c r="AN139" i="2"/>
  <c r="AU139" i="2" s="1"/>
  <c r="AN131" i="2"/>
  <c r="AU131" i="2" s="1"/>
  <c r="AN123" i="2"/>
  <c r="AU123" i="2" s="1"/>
  <c r="AN115" i="2"/>
  <c r="AU115" i="2" s="1"/>
  <c r="AN107" i="2"/>
  <c r="AU107" i="2" s="1"/>
  <c r="AN99" i="2"/>
  <c r="AU99" i="2" s="1"/>
  <c r="AN91" i="2"/>
  <c r="AU91" i="2" s="1"/>
  <c r="AN83" i="2"/>
  <c r="AU83" i="2" s="1"/>
  <c r="AN75" i="2"/>
  <c r="AU75" i="2" s="1"/>
  <c r="AN67" i="2"/>
  <c r="AU67" i="2" s="1"/>
  <c r="AN59" i="2"/>
  <c r="AU59" i="2" s="1"/>
  <c r="AN51" i="2"/>
  <c r="AU51" i="2" s="1"/>
  <c r="AN43" i="2"/>
  <c r="AU43" i="2" s="1"/>
  <c r="AN35" i="2"/>
  <c r="AU35" i="2" s="1"/>
  <c r="AN27" i="2"/>
  <c r="AU27" i="2" s="1"/>
  <c r="AN372" i="2"/>
  <c r="AU372" i="2" s="1"/>
  <c r="AN348" i="2"/>
  <c r="AU348" i="2" s="1"/>
  <c r="AN332" i="2"/>
  <c r="AU332" i="2" s="1"/>
  <c r="AN308" i="2"/>
  <c r="AU308" i="2" s="1"/>
  <c r="AN284" i="2"/>
  <c r="AU284" i="2" s="1"/>
  <c r="AN260" i="2"/>
  <c r="AU260" i="2" s="1"/>
  <c r="AN236" i="2"/>
  <c r="AU236" i="2" s="1"/>
  <c r="AN212" i="2"/>
  <c r="AU212" i="2" s="1"/>
  <c r="AN188" i="2"/>
  <c r="AU188" i="2" s="1"/>
  <c r="AN164" i="2"/>
  <c r="AU164" i="2" s="1"/>
  <c r="AN148" i="2"/>
  <c r="AU148" i="2" s="1"/>
  <c r="AN124" i="2"/>
  <c r="AU124" i="2" s="1"/>
  <c r="AN100" i="2"/>
  <c r="AU100" i="2" s="1"/>
  <c r="AN84" i="2"/>
  <c r="AU84" i="2" s="1"/>
  <c r="AN60" i="2"/>
  <c r="AU60" i="2" s="1"/>
  <c r="AN36" i="2"/>
  <c r="AU36" i="2" s="1"/>
  <c r="AN370" i="2"/>
  <c r="AU370" i="2" s="1"/>
  <c r="AN362" i="2"/>
  <c r="AU362" i="2" s="1"/>
  <c r="AN354" i="2"/>
  <c r="AU354" i="2" s="1"/>
  <c r="AN346" i="2"/>
  <c r="AU346" i="2" s="1"/>
  <c r="AN338" i="2"/>
  <c r="AU338" i="2" s="1"/>
  <c r="AN330" i="2"/>
  <c r="AU330" i="2" s="1"/>
  <c r="AN322" i="2"/>
  <c r="AU322" i="2" s="1"/>
  <c r="AN314" i="2"/>
  <c r="AU314" i="2" s="1"/>
  <c r="AN306" i="2"/>
  <c r="AU306" i="2" s="1"/>
  <c r="AN298" i="2"/>
  <c r="AU298" i="2" s="1"/>
  <c r="AN290" i="2"/>
  <c r="AU290" i="2" s="1"/>
  <c r="AN282" i="2"/>
  <c r="AU282" i="2" s="1"/>
  <c r="AN274" i="2"/>
  <c r="AU274" i="2" s="1"/>
  <c r="AN266" i="2"/>
  <c r="AU266" i="2" s="1"/>
  <c r="AN258" i="2"/>
  <c r="AU258" i="2" s="1"/>
  <c r="AN250" i="2"/>
  <c r="AU250" i="2" s="1"/>
  <c r="AN242" i="2"/>
  <c r="AU242" i="2" s="1"/>
  <c r="AN234" i="2"/>
  <c r="AU234" i="2" s="1"/>
  <c r="AN226" i="2"/>
  <c r="AU226" i="2" s="1"/>
  <c r="AN218" i="2"/>
  <c r="AU218" i="2" s="1"/>
  <c r="AN210" i="2"/>
  <c r="AU210" i="2" s="1"/>
  <c r="AN202" i="2"/>
  <c r="AU202" i="2" s="1"/>
  <c r="AN194" i="2"/>
  <c r="AU194" i="2" s="1"/>
  <c r="AN186" i="2"/>
  <c r="AU186" i="2" s="1"/>
  <c r="AN178" i="2"/>
  <c r="AU178" i="2" s="1"/>
  <c r="AN170" i="2"/>
  <c r="AU170" i="2" s="1"/>
  <c r="AN162" i="2"/>
  <c r="AU162" i="2" s="1"/>
  <c r="AN154" i="2"/>
  <c r="AU154" i="2" s="1"/>
  <c r="AN146" i="2"/>
  <c r="AU146" i="2" s="1"/>
  <c r="AN138" i="2"/>
  <c r="AU138" i="2" s="1"/>
  <c r="AN130" i="2"/>
  <c r="AU130" i="2" s="1"/>
  <c r="AN122" i="2"/>
  <c r="AU122" i="2" s="1"/>
  <c r="AN114" i="2"/>
  <c r="AU114" i="2" s="1"/>
  <c r="AN106" i="2"/>
  <c r="AU106" i="2" s="1"/>
  <c r="AN98" i="2"/>
  <c r="AU98" i="2" s="1"/>
  <c r="AN90" i="2"/>
  <c r="AU90" i="2" s="1"/>
  <c r="AN82" i="2"/>
  <c r="AU82" i="2" s="1"/>
  <c r="AN74" i="2"/>
  <c r="AU74" i="2" s="1"/>
  <c r="AN66" i="2"/>
  <c r="AU66" i="2" s="1"/>
  <c r="AN58" i="2"/>
  <c r="AU58" i="2" s="1"/>
  <c r="AN50" i="2"/>
  <c r="AU50" i="2" s="1"/>
  <c r="AN42" i="2"/>
  <c r="AU42" i="2" s="1"/>
  <c r="AN34" i="2"/>
  <c r="AU34" i="2" s="1"/>
  <c r="AN26" i="2"/>
  <c r="AU26" i="2" s="1"/>
  <c r="AN11" i="2"/>
  <c r="AU11" i="2" s="1"/>
  <c r="AN368" i="2"/>
  <c r="AU368" i="2" s="1"/>
  <c r="AN360" i="2"/>
  <c r="AU360" i="2" s="1"/>
  <c r="AN352" i="2"/>
  <c r="AU352" i="2" s="1"/>
  <c r="AN344" i="2"/>
  <c r="AU344" i="2" s="1"/>
  <c r="AN336" i="2"/>
  <c r="AU336" i="2" s="1"/>
  <c r="AN328" i="2"/>
  <c r="AU328" i="2" s="1"/>
  <c r="AN320" i="2"/>
  <c r="AU320" i="2" s="1"/>
  <c r="AN312" i="2"/>
  <c r="AU312" i="2" s="1"/>
  <c r="AN304" i="2"/>
  <c r="AU304" i="2" s="1"/>
  <c r="AN296" i="2"/>
  <c r="AU296" i="2" s="1"/>
  <c r="AN288" i="2"/>
  <c r="AU288" i="2" s="1"/>
  <c r="AN280" i="2"/>
  <c r="AU280" i="2" s="1"/>
  <c r="AN272" i="2"/>
  <c r="AU272" i="2" s="1"/>
  <c r="AN264" i="2"/>
  <c r="AU264" i="2" s="1"/>
  <c r="AN256" i="2"/>
  <c r="AU256" i="2" s="1"/>
  <c r="AN248" i="2"/>
  <c r="AU248" i="2" s="1"/>
  <c r="AN240" i="2"/>
  <c r="AU240" i="2" s="1"/>
  <c r="AN232" i="2"/>
  <c r="AU232" i="2" s="1"/>
  <c r="AN224" i="2"/>
  <c r="AU224" i="2" s="1"/>
  <c r="AN216" i="2"/>
  <c r="AU216" i="2" s="1"/>
  <c r="AN208" i="2"/>
  <c r="AU208" i="2" s="1"/>
  <c r="AN200" i="2"/>
  <c r="AU200" i="2" s="1"/>
  <c r="AN192" i="2"/>
  <c r="AU192" i="2" s="1"/>
  <c r="AN184" i="2"/>
  <c r="AU184" i="2" s="1"/>
  <c r="AN176" i="2"/>
  <c r="AU176" i="2" s="1"/>
  <c r="AN168" i="2"/>
  <c r="AU168" i="2" s="1"/>
  <c r="AN160" i="2"/>
  <c r="AU160" i="2" s="1"/>
  <c r="AN152" i="2"/>
  <c r="AU152" i="2" s="1"/>
  <c r="AN144" i="2"/>
  <c r="AU144" i="2" s="1"/>
  <c r="AN136" i="2"/>
  <c r="AU136" i="2" s="1"/>
  <c r="AN128" i="2"/>
  <c r="AU128" i="2" s="1"/>
  <c r="AN120" i="2"/>
  <c r="AU120" i="2" s="1"/>
  <c r="AN112" i="2"/>
  <c r="AU112" i="2" s="1"/>
  <c r="AN104" i="2"/>
  <c r="AU104" i="2" s="1"/>
  <c r="AN96" i="2"/>
  <c r="AU96" i="2" s="1"/>
  <c r="AN88" i="2"/>
  <c r="AU88" i="2" s="1"/>
  <c r="AN80" i="2"/>
  <c r="AU80" i="2" s="1"/>
  <c r="AN72" i="2"/>
  <c r="AU72" i="2" s="1"/>
  <c r="AN64" i="2"/>
  <c r="AU64" i="2" s="1"/>
  <c r="AN56" i="2"/>
  <c r="AU56" i="2" s="1"/>
  <c r="AN48" i="2"/>
  <c r="AU48" i="2" s="1"/>
  <c r="AN40" i="2"/>
  <c r="AU40" i="2" s="1"/>
  <c r="AN32" i="2"/>
  <c r="AU32" i="2" s="1"/>
  <c r="AN375" i="2"/>
  <c r="AU375" i="2" s="1"/>
  <c r="AN359" i="2"/>
  <c r="AU359" i="2" s="1"/>
  <c r="AN335" i="2"/>
  <c r="AU335" i="2" s="1"/>
  <c r="AN319" i="2"/>
  <c r="AU319" i="2" s="1"/>
  <c r="AN303" i="2"/>
  <c r="AU303" i="2" s="1"/>
  <c r="AN287" i="2"/>
  <c r="AU287" i="2" s="1"/>
  <c r="AN279" i="2"/>
  <c r="AU279" i="2" s="1"/>
  <c r="AN255" i="2"/>
  <c r="AU255" i="2" s="1"/>
  <c r="AN239" i="2"/>
  <c r="AU239" i="2" s="1"/>
  <c r="AN223" i="2"/>
  <c r="AU223" i="2" s="1"/>
  <c r="AN207" i="2"/>
  <c r="AU207" i="2" s="1"/>
  <c r="AN191" i="2"/>
  <c r="AU191" i="2" s="1"/>
  <c r="AN175" i="2"/>
  <c r="AU175" i="2" s="1"/>
  <c r="AN159" i="2"/>
  <c r="AU159" i="2" s="1"/>
  <c r="AN143" i="2"/>
  <c r="AU143" i="2" s="1"/>
  <c r="AN127" i="2"/>
  <c r="AU127" i="2" s="1"/>
  <c r="AN119" i="2"/>
  <c r="AU119" i="2" s="1"/>
  <c r="AN103" i="2"/>
  <c r="AU103" i="2" s="1"/>
  <c r="AN87" i="2"/>
  <c r="AU87" i="2" s="1"/>
  <c r="AN63" i="2"/>
  <c r="AU63" i="2" s="1"/>
  <c r="AN55" i="2"/>
  <c r="AU55" i="2" s="1"/>
  <c r="AN39" i="2"/>
  <c r="AU39" i="2" s="1"/>
  <c r="AN374" i="2"/>
  <c r="AU374" i="2" s="1"/>
  <c r="AN366" i="2"/>
  <c r="AU366" i="2" s="1"/>
  <c r="AN358" i="2"/>
  <c r="AU358" i="2" s="1"/>
  <c r="AN350" i="2"/>
  <c r="AU350" i="2" s="1"/>
  <c r="AN342" i="2"/>
  <c r="AU342" i="2" s="1"/>
  <c r="AN334" i="2"/>
  <c r="AU334" i="2" s="1"/>
  <c r="AN326" i="2"/>
  <c r="AU326" i="2" s="1"/>
  <c r="AN318" i="2"/>
  <c r="AU318" i="2" s="1"/>
  <c r="AN310" i="2"/>
  <c r="AU310" i="2" s="1"/>
  <c r="AN302" i="2"/>
  <c r="AU302" i="2" s="1"/>
  <c r="AN294" i="2"/>
  <c r="AU294" i="2" s="1"/>
  <c r="AN286" i="2"/>
  <c r="AU286" i="2" s="1"/>
  <c r="AN278" i="2"/>
  <c r="AU278" i="2" s="1"/>
  <c r="AN270" i="2"/>
  <c r="AU270" i="2" s="1"/>
  <c r="AN262" i="2"/>
  <c r="AU262" i="2" s="1"/>
  <c r="AN254" i="2"/>
  <c r="AU254" i="2" s="1"/>
  <c r="AN246" i="2"/>
  <c r="AU246" i="2" s="1"/>
  <c r="AN238" i="2"/>
  <c r="AU238" i="2" s="1"/>
  <c r="AN230" i="2"/>
  <c r="AU230" i="2" s="1"/>
  <c r="AN222" i="2"/>
  <c r="AU222" i="2" s="1"/>
  <c r="AN214" i="2"/>
  <c r="AU214" i="2" s="1"/>
  <c r="AN206" i="2"/>
  <c r="AU206" i="2" s="1"/>
  <c r="AN198" i="2"/>
  <c r="AU198" i="2" s="1"/>
  <c r="AN190" i="2"/>
  <c r="AU190" i="2" s="1"/>
  <c r="AN182" i="2"/>
  <c r="AU182" i="2" s="1"/>
  <c r="AN174" i="2"/>
  <c r="AU174" i="2" s="1"/>
  <c r="AN166" i="2"/>
  <c r="AU166" i="2" s="1"/>
  <c r="AN158" i="2"/>
  <c r="AU158" i="2" s="1"/>
  <c r="AN150" i="2"/>
  <c r="AU150" i="2" s="1"/>
  <c r="AN142" i="2"/>
  <c r="AU142" i="2" s="1"/>
  <c r="AN134" i="2"/>
  <c r="AU134" i="2" s="1"/>
  <c r="AN126" i="2"/>
  <c r="AU126" i="2" s="1"/>
  <c r="AN118" i="2"/>
  <c r="AU118" i="2" s="1"/>
  <c r="AN110" i="2"/>
  <c r="AU110" i="2" s="1"/>
  <c r="AN102" i="2"/>
  <c r="AU102" i="2" s="1"/>
  <c r="AN94" i="2"/>
  <c r="AU94" i="2" s="1"/>
  <c r="AN86" i="2"/>
  <c r="AU86" i="2" s="1"/>
  <c r="AN78" i="2"/>
  <c r="AU78" i="2" s="1"/>
  <c r="AN70" i="2"/>
  <c r="AU70" i="2" s="1"/>
  <c r="AN62" i="2"/>
  <c r="AU62" i="2" s="1"/>
  <c r="AN54" i="2"/>
  <c r="AU54" i="2" s="1"/>
  <c r="AN46" i="2"/>
  <c r="AU46" i="2" s="1"/>
  <c r="AN38" i="2"/>
  <c r="AU38" i="2" s="1"/>
  <c r="AN30" i="2"/>
  <c r="AU30" i="2" s="1"/>
  <c r="AN367" i="2"/>
  <c r="AU367" i="2" s="1"/>
  <c r="AN351" i="2"/>
  <c r="AU351" i="2" s="1"/>
  <c r="AN343" i="2"/>
  <c r="AU343" i="2" s="1"/>
  <c r="AN327" i="2"/>
  <c r="AU327" i="2" s="1"/>
  <c r="AN311" i="2"/>
  <c r="AU311" i="2" s="1"/>
  <c r="AN295" i="2"/>
  <c r="AU295" i="2" s="1"/>
  <c r="AN271" i="2"/>
  <c r="AU271" i="2" s="1"/>
  <c r="AN263" i="2"/>
  <c r="AU263" i="2" s="1"/>
  <c r="AN247" i="2"/>
  <c r="AU247" i="2" s="1"/>
  <c r="AN231" i="2"/>
  <c r="AU231" i="2" s="1"/>
  <c r="AN215" i="2"/>
  <c r="AU215" i="2" s="1"/>
  <c r="AN199" i="2"/>
  <c r="AU199" i="2" s="1"/>
  <c r="AN183" i="2"/>
  <c r="AU183" i="2" s="1"/>
  <c r="AN167" i="2"/>
  <c r="AU167" i="2" s="1"/>
  <c r="AN151" i="2"/>
  <c r="AU151" i="2" s="1"/>
  <c r="AN135" i="2"/>
  <c r="AU135" i="2" s="1"/>
  <c r="AN111" i="2"/>
  <c r="AU111" i="2" s="1"/>
  <c r="AN95" i="2"/>
  <c r="AU95" i="2" s="1"/>
  <c r="AN79" i="2"/>
  <c r="AU79" i="2" s="1"/>
  <c r="AN71" i="2"/>
  <c r="AU71" i="2" s="1"/>
  <c r="AN47" i="2"/>
  <c r="AU47" i="2" s="1"/>
  <c r="AN31" i="2"/>
  <c r="AU31" i="2" s="1"/>
  <c r="AN373" i="2"/>
  <c r="AU373" i="2" s="1"/>
  <c r="AN365" i="2"/>
  <c r="AU365" i="2" s="1"/>
  <c r="AN357" i="2"/>
  <c r="AU357" i="2" s="1"/>
  <c r="AN349" i="2"/>
  <c r="AU349" i="2" s="1"/>
  <c r="AN341" i="2"/>
  <c r="AU341" i="2" s="1"/>
  <c r="AN333" i="2"/>
  <c r="AU333" i="2" s="1"/>
  <c r="AN325" i="2"/>
  <c r="AU325" i="2" s="1"/>
  <c r="AN317" i="2"/>
  <c r="AU317" i="2" s="1"/>
  <c r="AN309" i="2"/>
  <c r="AU309" i="2" s="1"/>
  <c r="AN301" i="2"/>
  <c r="AU301" i="2" s="1"/>
  <c r="AN293" i="2"/>
  <c r="AU293" i="2" s="1"/>
  <c r="AN285" i="2"/>
  <c r="AU285" i="2" s="1"/>
  <c r="AN277" i="2"/>
  <c r="AU277" i="2" s="1"/>
  <c r="AN269" i="2"/>
  <c r="AU269" i="2" s="1"/>
  <c r="AN261" i="2"/>
  <c r="AU261" i="2" s="1"/>
  <c r="AN253" i="2"/>
  <c r="AU253" i="2" s="1"/>
  <c r="AN245" i="2"/>
  <c r="AU245" i="2" s="1"/>
  <c r="AN237" i="2"/>
  <c r="AU237" i="2" s="1"/>
  <c r="AN229" i="2"/>
  <c r="AU229" i="2" s="1"/>
  <c r="AN221" i="2"/>
  <c r="AU221" i="2" s="1"/>
  <c r="AN213" i="2"/>
  <c r="AU213" i="2" s="1"/>
  <c r="AN205" i="2"/>
  <c r="AU205" i="2" s="1"/>
  <c r="AN197" i="2"/>
  <c r="AU197" i="2" s="1"/>
  <c r="AN189" i="2"/>
  <c r="AU189" i="2" s="1"/>
  <c r="AN181" i="2"/>
  <c r="AU181" i="2" s="1"/>
  <c r="AN173" i="2"/>
  <c r="AU173" i="2" s="1"/>
  <c r="AN165" i="2"/>
  <c r="AU165" i="2" s="1"/>
  <c r="AN157" i="2"/>
  <c r="AU157" i="2" s="1"/>
  <c r="AN149" i="2"/>
  <c r="AU149" i="2" s="1"/>
  <c r="AN141" i="2"/>
  <c r="AU141" i="2" s="1"/>
  <c r="AN133" i="2"/>
  <c r="AU133" i="2" s="1"/>
  <c r="AN125" i="2"/>
  <c r="AU125" i="2" s="1"/>
  <c r="AN117" i="2"/>
  <c r="AU117" i="2" s="1"/>
  <c r="AN109" i="2"/>
  <c r="AU109" i="2" s="1"/>
  <c r="AN101" i="2"/>
  <c r="AU101" i="2" s="1"/>
  <c r="AN93" i="2"/>
  <c r="AU93" i="2" s="1"/>
  <c r="AN85" i="2"/>
  <c r="AU85" i="2" s="1"/>
  <c r="AN77" i="2"/>
  <c r="AU77" i="2" s="1"/>
  <c r="AN69" i="2"/>
  <c r="AU69" i="2" s="1"/>
  <c r="AN61" i="2"/>
  <c r="AU61" i="2" s="1"/>
  <c r="AN53" i="2"/>
  <c r="AU53" i="2" s="1"/>
  <c r="AN45" i="2"/>
  <c r="AU45" i="2" s="1"/>
  <c r="AN37" i="2"/>
  <c r="AU37" i="2" s="1"/>
  <c r="AN29" i="2"/>
  <c r="AU29" i="2" s="1"/>
  <c r="AN21" i="2"/>
  <c r="AU21" i="2" s="1"/>
  <c r="AN13" i="2"/>
  <c r="AU13" i="2" s="1"/>
  <c r="AN24" i="2"/>
  <c r="AU24" i="2" s="1"/>
  <c r="AN20" i="2"/>
  <c r="AU20" i="2" s="1"/>
  <c r="AN16" i="2"/>
  <c r="AU16" i="2" s="1"/>
  <c r="AN12" i="2"/>
  <c r="AU12" i="2" s="1"/>
  <c r="AN23" i="2"/>
  <c r="AU23" i="2" s="1"/>
  <c r="AN19" i="2"/>
  <c r="AU19" i="2" s="1"/>
  <c r="AN15" i="2"/>
  <c r="AU15" i="2" s="1"/>
  <c r="AN22" i="2"/>
  <c r="AU22" i="2" s="1"/>
  <c r="AN18" i="2"/>
  <c r="AU18" i="2" s="1"/>
  <c r="AN14" i="2"/>
  <c r="AU14" i="2" s="1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11" i="2"/>
  <c r="BC3" i="3" l="1"/>
  <c r="BC2" i="3"/>
  <c r="AJ23" i="2" l="1"/>
  <c r="AJ12" i="2"/>
  <c r="AJ13" i="2"/>
  <c r="AJ14" i="2"/>
  <c r="AJ15" i="2"/>
  <c r="AJ16" i="2"/>
  <c r="AJ17" i="2"/>
  <c r="AJ18" i="2"/>
  <c r="AJ19" i="2"/>
  <c r="AJ20" i="2"/>
  <c r="AJ21" i="2"/>
  <c r="AJ22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11" i="2"/>
  <c r="BL11" i="2"/>
  <c r="AI11" i="2"/>
  <c r="BN11" i="2" s="1"/>
  <c r="BM11" i="2" l="1"/>
  <c r="AS11" i="2"/>
  <c r="AC12" i="2"/>
  <c r="AD12" i="2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11" i="2"/>
  <c r="H11" i="2"/>
  <c r="I11" i="2" s="1"/>
  <c r="AF12" i="2" l="1"/>
  <c r="AS12" i="2" s="1"/>
  <c r="BH12" i="2"/>
  <c r="AE12" i="2"/>
  <c r="AP11" i="2"/>
  <c r="AR11" i="2"/>
  <c r="AD13" i="2"/>
  <c r="H12" i="2"/>
  <c r="K13" i="2"/>
  <c r="J11" i="2"/>
  <c r="K11" i="2"/>
  <c r="V11" i="2" s="1"/>
  <c r="AG11" i="2" s="1"/>
  <c r="K12" i="2"/>
  <c r="AD14" i="2" l="1"/>
  <c r="I12" i="2"/>
  <c r="K14" i="2"/>
  <c r="H13" i="2"/>
  <c r="AD15" i="2" l="1"/>
  <c r="V12" i="2"/>
  <c r="I13" i="2"/>
  <c r="J12" i="2"/>
  <c r="H14" i="2"/>
  <c r="K15" i="2"/>
  <c r="H15" i="2"/>
  <c r="AD16" i="2" l="1"/>
  <c r="V13" i="2"/>
  <c r="I15" i="2"/>
  <c r="I14" i="2"/>
  <c r="J13" i="2"/>
  <c r="K16" i="2"/>
  <c r="H16" i="2"/>
  <c r="AD17" i="2" l="1"/>
  <c r="J15" i="2"/>
  <c r="V15" i="2"/>
  <c r="V14" i="2"/>
  <c r="J14" i="2"/>
  <c r="I16" i="2"/>
  <c r="K17" i="2"/>
  <c r="H17" i="2"/>
  <c r="AD18" i="2" l="1"/>
  <c r="J16" i="2"/>
  <c r="V16" i="2"/>
  <c r="I17" i="2"/>
  <c r="H18" i="2"/>
  <c r="K18" i="2"/>
  <c r="AD19" i="2" l="1"/>
  <c r="V17" i="2"/>
  <c r="J17" i="2"/>
  <c r="I18" i="2"/>
  <c r="H19" i="2"/>
  <c r="K19" i="2"/>
  <c r="AD20" i="2" l="1"/>
  <c r="V18" i="2"/>
  <c r="AQ4" i="2"/>
  <c r="AQ3" i="2"/>
  <c r="AR3" i="2" s="1"/>
  <c r="AQ5" i="2"/>
  <c r="AQ6" i="2"/>
  <c r="AQ7" i="2"/>
  <c r="I19" i="2"/>
  <c r="J18" i="2"/>
  <c r="H20" i="2"/>
  <c r="K20" i="2"/>
  <c r="AF13" i="2" l="1"/>
  <c r="AS13" i="2" s="1"/>
  <c r="AE13" i="2"/>
  <c r="AF14" i="2"/>
  <c r="AS14" i="2" s="1"/>
  <c r="AE14" i="2"/>
  <c r="AF15" i="2"/>
  <c r="AS15" i="2" s="1"/>
  <c r="AE15" i="2"/>
  <c r="AF16" i="2"/>
  <c r="AS16" i="2" s="1"/>
  <c r="AE16" i="2"/>
  <c r="AF17" i="2"/>
  <c r="AS17" i="2" s="1"/>
  <c r="AE17" i="2"/>
  <c r="AF18" i="2"/>
  <c r="AS18" i="2" s="1"/>
  <c r="AE18" i="2"/>
  <c r="AG18" i="2" s="1"/>
  <c r="AF19" i="2"/>
  <c r="AS19" i="2" s="1"/>
  <c r="AE19" i="2"/>
  <c r="AF20" i="2"/>
  <c r="AS20" i="2" s="1"/>
  <c r="AE20" i="2"/>
  <c r="AI12" i="2"/>
  <c r="AI13" i="2"/>
  <c r="AI14" i="2"/>
  <c r="AI15" i="2"/>
  <c r="AI16" i="2"/>
  <c r="AI17" i="2"/>
  <c r="AI18" i="2"/>
  <c r="AI20" i="2"/>
  <c r="AI19" i="2"/>
  <c r="AG12" i="2"/>
  <c r="AG13" i="2"/>
  <c r="AG14" i="2"/>
  <c r="AG15" i="2"/>
  <c r="AG16" i="2"/>
  <c r="AG17" i="2"/>
  <c r="AD21" i="2"/>
  <c r="V19" i="2"/>
  <c r="AR4" i="2"/>
  <c r="AR5" i="2" s="1"/>
  <c r="AR6" i="2" s="1"/>
  <c r="AR7" i="2" s="1"/>
  <c r="I20" i="2"/>
  <c r="J19" i="2"/>
  <c r="K21" i="2"/>
  <c r="H21" i="2"/>
  <c r="AF21" i="2" l="1"/>
  <c r="AS21" i="2" s="1"/>
  <c r="AE21" i="2"/>
  <c r="AP15" i="2"/>
  <c r="AR15" i="2"/>
  <c r="AP20" i="2"/>
  <c r="AR20" i="2"/>
  <c r="AP17" i="2"/>
  <c r="AR17" i="2"/>
  <c r="AP18" i="2"/>
  <c r="AR18" i="2"/>
  <c r="AP16" i="2"/>
  <c r="AR16" i="2"/>
  <c r="AP14" i="2"/>
  <c r="AR14" i="2"/>
  <c r="AP12" i="2"/>
  <c r="AR12" i="2"/>
  <c r="AP13" i="2"/>
  <c r="AR13" i="2"/>
  <c r="AP19" i="2"/>
  <c r="AR19" i="2"/>
  <c r="AI21" i="2"/>
  <c r="AG19" i="2"/>
  <c r="AD22" i="2"/>
  <c r="J20" i="2"/>
  <c r="I21" i="2"/>
  <c r="V20" i="2"/>
  <c r="AG20" i="2" s="1"/>
  <c r="K22" i="2"/>
  <c r="H22" i="2"/>
  <c r="AF22" i="2" l="1"/>
  <c r="AS22" i="2" s="1"/>
  <c r="AE22" i="2"/>
  <c r="AP21" i="2"/>
  <c r="AR21" i="2"/>
  <c r="AI22" i="2"/>
  <c r="AD23" i="2"/>
  <c r="J21" i="2"/>
  <c r="I22" i="2"/>
  <c r="V21" i="2"/>
  <c r="AG21" i="2" s="1"/>
  <c r="K23" i="2"/>
  <c r="H23" i="2"/>
  <c r="AF23" i="2" l="1"/>
  <c r="AS23" i="2" s="1"/>
  <c r="AE23" i="2"/>
  <c r="AP22" i="2"/>
  <c r="AR22" i="2"/>
  <c r="AI23" i="2"/>
  <c r="AD24" i="2"/>
  <c r="J22" i="2"/>
  <c r="I23" i="2"/>
  <c r="V22" i="2"/>
  <c r="AG22" i="2" s="1"/>
  <c r="K24" i="2"/>
  <c r="H24" i="2"/>
  <c r="AF24" i="2" l="1"/>
  <c r="AS24" i="2" s="1"/>
  <c r="AE24" i="2"/>
  <c r="AP23" i="2"/>
  <c r="AR23" i="2"/>
  <c r="AI24" i="2"/>
  <c r="AD25" i="2"/>
  <c r="J23" i="2"/>
  <c r="V23" i="2"/>
  <c r="AG23" i="2" s="1"/>
  <c r="I24" i="2"/>
  <c r="H25" i="2"/>
  <c r="K25" i="2"/>
  <c r="AF25" i="2" l="1"/>
  <c r="AS25" i="2" s="1"/>
  <c r="AE25" i="2"/>
  <c r="AP24" i="2"/>
  <c r="AR24" i="2"/>
  <c r="AI25" i="2"/>
  <c r="AD26" i="2"/>
  <c r="J24" i="2"/>
  <c r="I25" i="2"/>
  <c r="V24" i="2"/>
  <c r="AG24" i="2" s="1"/>
  <c r="H26" i="2"/>
  <c r="K26" i="2"/>
  <c r="AF26" i="2" l="1"/>
  <c r="AS26" i="2" s="1"/>
  <c r="AE26" i="2"/>
  <c r="AP25" i="2"/>
  <c r="AR25" i="2"/>
  <c r="AI26" i="2"/>
  <c r="AD27" i="2"/>
  <c r="J25" i="2"/>
  <c r="V25" i="2"/>
  <c r="AG25" i="2" s="1"/>
  <c r="I26" i="2"/>
  <c r="H27" i="2"/>
  <c r="K27" i="2"/>
  <c r="AF27" i="2" l="1"/>
  <c r="AS27" i="2" s="1"/>
  <c r="AE27" i="2"/>
  <c r="AP26" i="2"/>
  <c r="AR26" i="2"/>
  <c r="AI27" i="2"/>
  <c r="AD28" i="2"/>
  <c r="V26" i="2"/>
  <c r="AG26" i="2" s="1"/>
  <c r="I27" i="2"/>
  <c r="J26" i="2"/>
  <c r="H28" i="2"/>
  <c r="K28" i="2"/>
  <c r="AF28" i="2" l="1"/>
  <c r="AS28" i="2" s="1"/>
  <c r="AE28" i="2"/>
  <c r="AP27" i="2"/>
  <c r="AR27" i="2"/>
  <c r="AI28" i="2"/>
  <c r="AD29" i="2"/>
  <c r="V27" i="2"/>
  <c r="AG27" i="2" s="1"/>
  <c r="I28" i="2"/>
  <c r="J27" i="2"/>
  <c r="K29" i="2"/>
  <c r="H29" i="2"/>
  <c r="AF29" i="2" l="1"/>
  <c r="AS29" i="2" s="1"/>
  <c r="AE29" i="2"/>
  <c r="AP28" i="2"/>
  <c r="AR28" i="2"/>
  <c r="AI29" i="2"/>
  <c r="AD30" i="2"/>
  <c r="V28" i="2"/>
  <c r="AG28" i="2" s="1"/>
  <c r="I29" i="2"/>
  <c r="J28" i="2"/>
  <c r="K30" i="2"/>
  <c r="H30" i="2"/>
  <c r="AF30" i="2" l="1"/>
  <c r="AS30" i="2" s="1"/>
  <c r="AE30" i="2"/>
  <c r="AP29" i="2"/>
  <c r="AR29" i="2"/>
  <c r="AI30" i="2"/>
  <c r="AD31" i="2"/>
  <c r="J29" i="2"/>
  <c r="I30" i="2"/>
  <c r="V29" i="2"/>
  <c r="AG29" i="2" s="1"/>
  <c r="K31" i="2"/>
  <c r="H31" i="2"/>
  <c r="AF31" i="2" l="1"/>
  <c r="AS31" i="2" s="1"/>
  <c r="AE31" i="2"/>
  <c r="AP30" i="2"/>
  <c r="AR30" i="2"/>
  <c r="AI31" i="2"/>
  <c r="AD32" i="2"/>
  <c r="J30" i="2"/>
  <c r="V30" i="2"/>
  <c r="AG30" i="2" s="1"/>
  <c r="I31" i="2"/>
  <c r="K32" i="2"/>
  <c r="H32" i="2"/>
  <c r="AF32" i="2" l="1"/>
  <c r="AS32" i="2" s="1"/>
  <c r="AE32" i="2"/>
  <c r="AP31" i="2"/>
  <c r="AR31" i="2"/>
  <c r="AI32" i="2"/>
  <c r="AD33" i="2"/>
  <c r="J31" i="2"/>
  <c r="V31" i="2"/>
  <c r="AG31" i="2" s="1"/>
  <c r="I32" i="2"/>
  <c r="K33" i="2"/>
  <c r="H33" i="2"/>
  <c r="AF33" i="2" l="1"/>
  <c r="AS33" i="2" s="1"/>
  <c r="AE33" i="2"/>
  <c r="AP32" i="2"/>
  <c r="AR32" i="2"/>
  <c r="AI33" i="2"/>
  <c r="AD34" i="2"/>
  <c r="V32" i="2"/>
  <c r="AG32" i="2" s="1"/>
  <c r="I33" i="2"/>
  <c r="J32" i="2"/>
  <c r="H34" i="2"/>
  <c r="K34" i="2"/>
  <c r="AF34" i="2" l="1"/>
  <c r="AS34" i="2" s="1"/>
  <c r="AE34" i="2"/>
  <c r="AP33" i="2"/>
  <c r="AR33" i="2"/>
  <c r="AI34" i="2"/>
  <c r="AD35" i="2"/>
  <c r="J33" i="2"/>
  <c r="I34" i="2"/>
  <c r="V33" i="2"/>
  <c r="AG33" i="2" s="1"/>
  <c r="H35" i="2"/>
  <c r="K35" i="2"/>
  <c r="AF35" i="2" l="1"/>
  <c r="AS35" i="2" s="1"/>
  <c r="AE35" i="2"/>
  <c r="AP34" i="2"/>
  <c r="AR34" i="2"/>
  <c r="AI35" i="2"/>
  <c r="AD36" i="2"/>
  <c r="V34" i="2"/>
  <c r="AG34" i="2" s="1"/>
  <c r="I35" i="2"/>
  <c r="J34" i="2"/>
  <c r="H36" i="2"/>
  <c r="K36" i="2"/>
  <c r="AF36" i="2" l="1"/>
  <c r="AS36" i="2" s="1"/>
  <c r="AE36" i="2"/>
  <c r="AP35" i="2"/>
  <c r="AR35" i="2"/>
  <c r="AI36" i="2"/>
  <c r="AD37" i="2"/>
  <c r="J35" i="2"/>
  <c r="I36" i="2"/>
  <c r="V35" i="2"/>
  <c r="AG35" i="2" s="1"/>
  <c r="K37" i="2"/>
  <c r="H37" i="2"/>
  <c r="AF37" i="2" l="1"/>
  <c r="AS37" i="2" s="1"/>
  <c r="AE37" i="2"/>
  <c r="AP36" i="2"/>
  <c r="AR36" i="2"/>
  <c r="AI37" i="2"/>
  <c r="AD38" i="2"/>
  <c r="J36" i="2"/>
  <c r="V36" i="2"/>
  <c r="AG36" i="2" s="1"/>
  <c r="I37" i="2"/>
  <c r="K38" i="2"/>
  <c r="H38" i="2"/>
  <c r="AF38" i="2" l="1"/>
  <c r="AS38" i="2" s="1"/>
  <c r="AE38" i="2"/>
  <c r="AP37" i="2"/>
  <c r="AR37" i="2"/>
  <c r="AI38" i="2"/>
  <c r="AD39" i="2"/>
  <c r="V37" i="2"/>
  <c r="AG37" i="2" s="1"/>
  <c r="I38" i="2"/>
  <c r="J37" i="2"/>
  <c r="K39" i="2"/>
  <c r="H39" i="2"/>
  <c r="AF39" i="2" l="1"/>
  <c r="AS39" i="2" s="1"/>
  <c r="AE39" i="2"/>
  <c r="AP38" i="2"/>
  <c r="AR38" i="2"/>
  <c r="AI39" i="2"/>
  <c r="AD40" i="2"/>
  <c r="J38" i="2"/>
  <c r="V38" i="2"/>
  <c r="AG38" i="2" s="1"/>
  <c r="I39" i="2"/>
  <c r="K40" i="2"/>
  <c r="H40" i="2"/>
  <c r="AF40" i="2" l="1"/>
  <c r="AS40" i="2" s="1"/>
  <c r="AE40" i="2"/>
  <c r="AP39" i="2"/>
  <c r="AR39" i="2"/>
  <c r="AI40" i="2"/>
  <c r="AD41" i="2"/>
  <c r="V39" i="2"/>
  <c r="AG39" i="2" s="1"/>
  <c r="J39" i="2"/>
  <c r="I40" i="2"/>
  <c r="K41" i="2"/>
  <c r="H41" i="2"/>
  <c r="AF41" i="2" l="1"/>
  <c r="AS41" i="2" s="1"/>
  <c r="AE41" i="2"/>
  <c r="AP40" i="2"/>
  <c r="AR40" i="2"/>
  <c r="AI41" i="2"/>
  <c r="AD42" i="2"/>
  <c r="V40" i="2"/>
  <c r="AG40" i="2" s="1"/>
  <c r="J40" i="2"/>
  <c r="I41" i="2"/>
  <c r="H42" i="2"/>
  <c r="K42" i="2"/>
  <c r="AF42" i="2" l="1"/>
  <c r="AS42" i="2" s="1"/>
  <c r="AE42" i="2"/>
  <c r="AP41" i="2"/>
  <c r="AR41" i="2"/>
  <c r="AI42" i="2"/>
  <c r="AD43" i="2"/>
  <c r="V41" i="2"/>
  <c r="AG41" i="2" s="1"/>
  <c r="I42" i="2"/>
  <c r="J41" i="2"/>
  <c r="H43" i="2"/>
  <c r="K43" i="2"/>
  <c r="AF43" i="2" l="1"/>
  <c r="AS43" i="2" s="1"/>
  <c r="AE43" i="2"/>
  <c r="AP42" i="2"/>
  <c r="AR42" i="2"/>
  <c r="AI43" i="2"/>
  <c r="AD44" i="2"/>
  <c r="J42" i="2"/>
  <c r="V42" i="2"/>
  <c r="AG42" i="2" s="1"/>
  <c r="I43" i="2"/>
  <c r="H44" i="2"/>
  <c r="K44" i="2"/>
  <c r="AF44" i="2" l="1"/>
  <c r="AS44" i="2" s="1"/>
  <c r="AE44" i="2"/>
  <c r="AP43" i="2"/>
  <c r="AR43" i="2"/>
  <c r="AI44" i="2"/>
  <c r="AD45" i="2"/>
  <c r="V43" i="2"/>
  <c r="AG43" i="2" s="1"/>
  <c r="J43" i="2"/>
  <c r="I44" i="2"/>
  <c r="K45" i="2"/>
  <c r="H45" i="2"/>
  <c r="AF45" i="2" l="1"/>
  <c r="AS45" i="2" s="1"/>
  <c r="AE45" i="2"/>
  <c r="AP44" i="2"/>
  <c r="AR44" i="2"/>
  <c r="AI45" i="2"/>
  <c r="AD46" i="2"/>
  <c r="J44" i="2"/>
  <c r="V44" i="2"/>
  <c r="AG44" i="2" s="1"/>
  <c r="I45" i="2"/>
  <c r="K46" i="2"/>
  <c r="H46" i="2"/>
  <c r="AF46" i="2" l="1"/>
  <c r="AS46" i="2" s="1"/>
  <c r="AE46" i="2"/>
  <c r="AP45" i="2"/>
  <c r="AR45" i="2"/>
  <c r="AI46" i="2"/>
  <c r="AD47" i="2"/>
  <c r="V45" i="2"/>
  <c r="AG45" i="2" s="1"/>
  <c r="J45" i="2"/>
  <c r="I46" i="2"/>
  <c r="K47" i="2"/>
  <c r="H47" i="2"/>
  <c r="AF47" i="2" l="1"/>
  <c r="AS47" i="2" s="1"/>
  <c r="AE47" i="2"/>
  <c r="AP46" i="2"/>
  <c r="AR46" i="2"/>
  <c r="AI47" i="2"/>
  <c r="AD48" i="2"/>
  <c r="J46" i="2"/>
  <c r="V46" i="2"/>
  <c r="AG46" i="2" s="1"/>
  <c r="I47" i="2"/>
  <c r="K48" i="2"/>
  <c r="H48" i="2"/>
  <c r="AF48" i="2" l="1"/>
  <c r="AS48" i="2" s="1"/>
  <c r="AE48" i="2"/>
  <c r="AP47" i="2"/>
  <c r="AR47" i="2"/>
  <c r="AI48" i="2"/>
  <c r="AD49" i="2"/>
  <c r="V47" i="2"/>
  <c r="AG47" i="2" s="1"/>
  <c r="J47" i="2"/>
  <c r="I48" i="2"/>
  <c r="K49" i="2"/>
  <c r="H49" i="2"/>
  <c r="AF49" i="2" l="1"/>
  <c r="AS49" i="2" s="1"/>
  <c r="AE49" i="2"/>
  <c r="AP48" i="2"/>
  <c r="AR48" i="2"/>
  <c r="AI49" i="2"/>
  <c r="AD50" i="2"/>
  <c r="J48" i="2"/>
  <c r="V48" i="2"/>
  <c r="AG48" i="2" s="1"/>
  <c r="I49" i="2"/>
  <c r="H50" i="2"/>
  <c r="K50" i="2"/>
  <c r="AF50" i="2" l="1"/>
  <c r="AS50" i="2" s="1"/>
  <c r="AE50" i="2"/>
  <c r="AP49" i="2"/>
  <c r="AR49" i="2"/>
  <c r="AI50" i="2"/>
  <c r="AD51" i="2"/>
  <c r="V49" i="2"/>
  <c r="AG49" i="2" s="1"/>
  <c r="J49" i="2"/>
  <c r="I50" i="2"/>
  <c r="H51" i="2"/>
  <c r="K51" i="2"/>
  <c r="AF51" i="2" l="1"/>
  <c r="AS51" i="2" s="1"/>
  <c r="AE51" i="2"/>
  <c r="AP50" i="2"/>
  <c r="AR50" i="2"/>
  <c r="AI51" i="2"/>
  <c r="AD52" i="2"/>
  <c r="V50" i="2"/>
  <c r="AG50" i="2" s="1"/>
  <c r="J50" i="2"/>
  <c r="I51" i="2"/>
  <c r="H52" i="2"/>
  <c r="K52" i="2"/>
  <c r="AF52" i="2" l="1"/>
  <c r="AS52" i="2" s="1"/>
  <c r="AE52" i="2"/>
  <c r="AP51" i="2"/>
  <c r="AR51" i="2"/>
  <c r="AI52" i="2"/>
  <c r="AD53" i="2"/>
  <c r="V51" i="2"/>
  <c r="AG51" i="2" s="1"/>
  <c r="J51" i="2"/>
  <c r="I52" i="2"/>
  <c r="K53" i="2"/>
  <c r="H53" i="2"/>
  <c r="AF53" i="2" l="1"/>
  <c r="AS53" i="2" s="1"/>
  <c r="AE53" i="2"/>
  <c r="AP52" i="2"/>
  <c r="AR52" i="2"/>
  <c r="AI53" i="2"/>
  <c r="AD54" i="2"/>
  <c r="V52" i="2"/>
  <c r="AG52" i="2" s="1"/>
  <c r="J52" i="2"/>
  <c r="I53" i="2"/>
  <c r="K54" i="2"/>
  <c r="H54" i="2"/>
  <c r="AF54" i="2" l="1"/>
  <c r="AS54" i="2" s="1"/>
  <c r="AE54" i="2"/>
  <c r="AP53" i="2"/>
  <c r="AR53" i="2"/>
  <c r="AI54" i="2"/>
  <c r="AD55" i="2"/>
  <c r="J53" i="2"/>
  <c r="V53" i="2"/>
  <c r="AG53" i="2" s="1"/>
  <c r="I54" i="2"/>
  <c r="K55" i="2"/>
  <c r="H55" i="2"/>
  <c r="AF55" i="2" l="1"/>
  <c r="AS55" i="2" s="1"/>
  <c r="AE55" i="2"/>
  <c r="AP54" i="2"/>
  <c r="AR54" i="2"/>
  <c r="AI55" i="2"/>
  <c r="AD56" i="2"/>
  <c r="V54" i="2"/>
  <c r="AG54" i="2" s="1"/>
  <c r="J54" i="2"/>
  <c r="I55" i="2"/>
  <c r="K56" i="2"/>
  <c r="H56" i="2"/>
  <c r="AF56" i="2" l="1"/>
  <c r="AS56" i="2" s="1"/>
  <c r="AE56" i="2"/>
  <c r="AP55" i="2"/>
  <c r="AR55" i="2"/>
  <c r="AI56" i="2"/>
  <c r="AD57" i="2"/>
  <c r="J55" i="2"/>
  <c r="V55" i="2"/>
  <c r="AG55" i="2" s="1"/>
  <c r="I56" i="2"/>
  <c r="K57" i="2"/>
  <c r="H57" i="2"/>
  <c r="AF57" i="2" l="1"/>
  <c r="AS57" i="2" s="1"/>
  <c r="AE57" i="2"/>
  <c r="AP56" i="2"/>
  <c r="AR56" i="2"/>
  <c r="AI57" i="2"/>
  <c r="AD58" i="2"/>
  <c r="V56" i="2"/>
  <c r="AG56" i="2" s="1"/>
  <c r="J56" i="2"/>
  <c r="I57" i="2"/>
  <c r="H58" i="2"/>
  <c r="K58" i="2"/>
  <c r="AF58" i="2" l="1"/>
  <c r="AS58" i="2" s="1"/>
  <c r="AE58" i="2"/>
  <c r="AP57" i="2"/>
  <c r="AR57" i="2"/>
  <c r="AI58" i="2"/>
  <c r="AD59" i="2"/>
  <c r="J57" i="2"/>
  <c r="V57" i="2"/>
  <c r="AG57" i="2" s="1"/>
  <c r="I58" i="2"/>
  <c r="H59" i="2"/>
  <c r="K59" i="2"/>
  <c r="AF59" i="2" l="1"/>
  <c r="AS59" i="2" s="1"/>
  <c r="AE59" i="2"/>
  <c r="AP58" i="2"/>
  <c r="AR58" i="2"/>
  <c r="AI59" i="2"/>
  <c r="AD60" i="2"/>
  <c r="J58" i="2"/>
  <c r="V58" i="2"/>
  <c r="AG58" i="2" s="1"/>
  <c r="I59" i="2"/>
  <c r="H60" i="2"/>
  <c r="K60" i="2"/>
  <c r="AF60" i="2" l="1"/>
  <c r="AS60" i="2" s="1"/>
  <c r="AE60" i="2"/>
  <c r="AP59" i="2"/>
  <c r="AR59" i="2"/>
  <c r="AI60" i="2"/>
  <c r="AD61" i="2"/>
  <c r="J59" i="2"/>
  <c r="V59" i="2"/>
  <c r="AG59" i="2" s="1"/>
  <c r="I60" i="2"/>
  <c r="K61" i="2"/>
  <c r="H61" i="2"/>
  <c r="AF61" i="2" l="1"/>
  <c r="AS61" i="2" s="1"/>
  <c r="AE61" i="2"/>
  <c r="AP60" i="2"/>
  <c r="AR60" i="2"/>
  <c r="AI61" i="2"/>
  <c r="AD62" i="2"/>
  <c r="J60" i="2"/>
  <c r="V60" i="2"/>
  <c r="AG60" i="2" s="1"/>
  <c r="I61" i="2"/>
  <c r="K62" i="2"/>
  <c r="H62" i="2"/>
  <c r="AF62" i="2" l="1"/>
  <c r="AS62" i="2" s="1"/>
  <c r="AE62" i="2"/>
  <c r="AP61" i="2"/>
  <c r="AR61" i="2"/>
  <c r="AI62" i="2"/>
  <c r="AD63" i="2"/>
  <c r="V61" i="2"/>
  <c r="AG61" i="2" s="1"/>
  <c r="J61" i="2"/>
  <c r="I62" i="2"/>
  <c r="K63" i="2"/>
  <c r="H63" i="2"/>
  <c r="AF63" i="2" l="1"/>
  <c r="AS63" i="2" s="1"/>
  <c r="AE63" i="2"/>
  <c r="AP62" i="2"/>
  <c r="AR62" i="2"/>
  <c r="AI63" i="2"/>
  <c r="AD64" i="2"/>
  <c r="J62" i="2"/>
  <c r="V62" i="2"/>
  <c r="AG62" i="2" s="1"/>
  <c r="I63" i="2"/>
  <c r="K64" i="2"/>
  <c r="H64" i="2"/>
  <c r="AF64" i="2" l="1"/>
  <c r="AS64" i="2" s="1"/>
  <c r="AE64" i="2"/>
  <c r="AP63" i="2"/>
  <c r="AR63" i="2"/>
  <c r="AI64" i="2"/>
  <c r="AD65" i="2"/>
  <c r="V63" i="2"/>
  <c r="AG63" i="2" s="1"/>
  <c r="J63" i="2"/>
  <c r="I64" i="2"/>
  <c r="K65" i="2"/>
  <c r="H65" i="2"/>
  <c r="AF65" i="2" l="1"/>
  <c r="AS65" i="2" s="1"/>
  <c r="AE65" i="2"/>
  <c r="AP64" i="2"/>
  <c r="AR64" i="2"/>
  <c r="AI65" i="2"/>
  <c r="AD66" i="2"/>
  <c r="J64" i="2"/>
  <c r="V64" i="2"/>
  <c r="AG64" i="2" s="1"/>
  <c r="I65" i="2"/>
  <c r="H66" i="2"/>
  <c r="K66" i="2"/>
  <c r="AF66" i="2" l="1"/>
  <c r="AS66" i="2" s="1"/>
  <c r="AE66" i="2"/>
  <c r="AP65" i="2"/>
  <c r="AR65" i="2"/>
  <c r="AI66" i="2"/>
  <c r="AD67" i="2"/>
  <c r="V65" i="2"/>
  <c r="AG65" i="2" s="1"/>
  <c r="J65" i="2"/>
  <c r="I66" i="2"/>
  <c r="H67" i="2"/>
  <c r="K67" i="2"/>
  <c r="AF67" i="2" l="1"/>
  <c r="AS67" i="2" s="1"/>
  <c r="AE67" i="2"/>
  <c r="AP66" i="2"/>
  <c r="AR66" i="2"/>
  <c r="AI67" i="2"/>
  <c r="AD68" i="2"/>
  <c r="V66" i="2"/>
  <c r="AG66" i="2" s="1"/>
  <c r="J66" i="2"/>
  <c r="I67" i="2"/>
  <c r="H68" i="2"/>
  <c r="K68" i="2"/>
  <c r="AF68" i="2" l="1"/>
  <c r="AS68" i="2" s="1"/>
  <c r="AE68" i="2"/>
  <c r="AP67" i="2"/>
  <c r="AR67" i="2"/>
  <c r="AI68" i="2"/>
  <c r="AD69" i="2"/>
  <c r="V67" i="2"/>
  <c r="AG67" i="2" s="1"/>
  <c r="J67" i="2"/>
  <c r="I68" i="2"/>
  <c r="K69" i="2"/>
  <c r="H69" i="2"/>
  <c r="AF69" i="2" l="1"/>
  <c r="AS69" i="2" s="1"/>
  <c r="AE69" i="2"/>
  <c r="AP68" i="2"/>
  <c r="AR68" i="2"/>
  <c r="AI69" i="2"/>
  <c r="AD70" i="2"/>
  <c r="V68" i="2"/>
  <c r="AG68" i="2" s="1"/>
  <c r="J68" i="2"/>
  <c r="I69" i="2"/>
  <c r="K70" i="2"/>
  <c r="H70" i="2"/>
  <c r="AF70" i="2" l="1"/>
  <c r="AS70" i="2" s="1"/>
  <c r="AE70" i="2"/>
  <c r="AP69" i="2"/>
  <c r="AR69" i="2"/>
  <c r="AI70" i="2"/>
  <c r="AD71" i="2"/>
  <c r="J69" i="2"/>
  <c r="V69" i="2"/>
  <c r="AG69" i="2" s="1"/>
  <c r="I70" i="2"/>
  <c r="K71" i="2"/>
  <c r="H71" i="2"/>
  <c r="AF71" i="2" l="1"/>
  <c r="AS71" i="2" s="1"/>
  <c r="AE71" i="2"/>
  <c r="AP70" i="2"/>
  <c r="AR70" i="2"/>
  <c r="AI71" i="2"/>
  <c r="AD72" i="2"/>
  <c r="V70" i="2"/>
  <c r="AG70" i="2" s="1"/>
  <c r="J70" i="2"/>
  <c r="I71" i="2"/>
  <c r="K72" i="2"/>
  <c r="H72" i="2"/>
  <c r="AF72" i="2" l="1"/>
  <c r="AS72" i="2" s="1"/>
  <c r="AE72" i="2"/>
  <c r="AP71" i="2"/>
  <c r="AR71" i="2"/>
  <c r="AI72" i="2"/>
  <c r="AD73" i="2"/>
  <c r="J71" i="2"/>
  <c r="V71" i="2"/>
  <c r="AG71" i="2" s="1"/>
  <c r="I72" i="2"/>
  <c r="K73" i="2"/>
  <c r="H73" i="2"/>
  <c r="AF73" i="2" l="1"/>
  <c r="AS73" i="2" s="1"/>
  <c r="AE73" i="2"/>
  <c r="AP72" i="2"/>
  <c r="AR72" i="2"/>
  <c r="AI73" i="2"/>
  <c r="AD74" i="2"/>
  <c r="V72" i="2"/>
  <c r="AG72" i="2" s="1"/>
  <c r="J72" i="2"/>
  <c r="I73" i="2"/>
  <c r="H74" i="2"/>
  <c r="K74" i="2"/>
  <c r="AF74" i="2" l="1"/>
  <c r="AS74" i="2" s="1"/>
  <c r="AE74" i="2"/>
  <c r="AP73" i="2"/>
  <c r="AR73" i="2"/>
  <c r="AI74" i="2"/>
  <c r="AD75" i="2"/>
  <c r="J73" i="2"/>
  <c r="V73" i="2"/>
  <c r="AG73" i="2" s="1"/>
  <c r="I74" i="2"/>
  <c r="H75" i="2"/>
  <c r="K75" i="2"/>
  <c r="AF75" i="2" l="1"/>
  <c r="AS75" i="2" s="1"/>
  <c r="AE75" i="2"/>
  <c r="AP74" i="2"/>
  <c r="AR74" i="2"/>
  <c r="AI75" i="2"/>
  <c r="AD76" i="2"/>
  <c r="J74" i="2"/>
  <c r="V74" i="2"/>
  <c r="AG74" i="2" s="1"/>
  <c r="I75" i="2"/>
  <c r="H76" i="2"/>
  <c r="K76" i="2"/>
  <c r="AF76" i="2" l="1"/>
  <c r="AS76" i="2" s="1"/>
  <c r="AE76" i="2"/>
  <c r="AP75" i="2"/>
  <c r="AR75" i="2"/>
  <c r="AI76" i="2"/>
  <c r="AD77" i="2"/>
  <c r="J75" i="2"/>
  <c r="V75" i="2"/>
  <c r="AG75" i="2" s="1"/>
  <c r="I76" i="2"/>
  <c r="K77" i="2"/>
  <c r="H77" i="2"/>
  <c r="AF77" i="2" l="1"/>
  <c r="AS77" i="2" s="1"/>
  <c r="AE77" i="2"/>
  <c r="AP76" i="2"/>
  <c r="AR76" i="2"/>
  <c r="AI77" i="2"/>
  <c r="AD78" i="2"/>
  <c r="J76" i="2"/>
  <c r="V76" i="2"/>
  <c r="AG76" i="2" s="1"/>
  <c r="I77" i="2"/>
  <c r="K78" i="2"/>
  <c r="H78" i="2"/>
  <c r="AF78" i="2" l="1"/>
  <c r="AS78" i="2" s="1"/>
  <c r="AE78" i="2"/>
  <c r="AP77" i="2"/>
  <c r="AR77" i="2"/>
  <c r="AI78" i="2"/>
  <c r="AD79" i="2"/>
  <c r="V77" i="2"/>
  <c r="AG77" i="2" s="1"/>
  <c r="J77" i="2"/>
  <c r="I78" i="2"/>
  <c r="K79" i="2"/>
  <c r="H79" i="2"/>
  <c r="AF79" i="2" l="1"/>
  <c r="AS79" i="2" s="1"/>
  <c r="AE79" i="2"/>
  <c r="AP78" i="2"/>
  <c r="AR78" i="2"/>
  <c r="AI79" i="2"/>
  <c r="AD80" i="2"/>
  <c r="J78" i="2"/>
  <c r="V78" i="2"/>
  <c r="AG78" i="2" s="1"/>
  <c r="I79" i="2"/>
  <c r="K80" i="2"/>
  <c r="H80" i="2"/>
  <c r="AF80" i="2" l="1"/>
  <c r="AS80" i="2" s="1"/>
  <c r="AE80" i="2"/>
  <c r="AP79" i="2"/>
  <c r="AR79" i="2"/>
  <c r="AI80" i="2"/>
  <c r="AD81" i="2"/>
  <c r="V79" i="2"/>
  <c r="AG79" i="2" s="1"/>
  <c r="J79" i="2"/>
  <c r="I80" i="2"/>
  <c r="K81" i="2"/>
  <c r="H81" i="2"/>
  <c r="AF81" i="2" l="1"/>
  <c r="AS81" i="2" s="1"/>
  <c r="AE81" i="2"/>
  <c r="AP80" i="2"/>
  <c r="AR80" i="2"/>
  <c r="AI81" i="2"/>
  <c r="AD82" i="2"/>
  <c r="J80" i="2"/>
  <c r="V80" i="2"/>
  <c r="AG80" i="2" s="1"/>
  <c r="I81" i="2"/>
  <c r="H82" i="2"/>
  <c r="K82" i="2"/>
  <c r="AF82" i="2" l="1"/>
  <c r="AS82" i="2" s="1"/>
  <c r="AE82" i="2"/>
  <c r="AP81" i="2"/>
  <c r="AR81" i="2"/>
  <c r="AI82" i="2"/>
  <c r="AD83" i="2"/>
  <c r="V81" i="2"/>
  <c r="AG81" i="2" s="1"/>
  <c r="J81" i="2"/>
  <c r="I82" i="2"/>
  <c r="H83" i="2"/>
  <c r="K83" i="2"/>
  <c r="AF83" i="2" l="1"/>
  <c r="AS83" i="2" s="1"/>
  <c r="AE83" i="2"/>
  <c r="AP82" i="2"/>
  <c r="AR82" i="2"/>
  <c r="AI83" i="2"/>
  <c r="AD84" i="2"/>
  <c r="V82" i="2"/>
  <c r="AG82" i="2" s="1"/>
  <c r="J82" i="2"/>
  <c r="I83" i="2"/>
  <c r="H84" i="2"/>
  <c r="K84" i="2"/>
  <c r="AF84" i="2" l="1"/>
  <c r="AS84" i="2" s="1"/>
  <c r="AE84" i="2"/>
  <c r="AP83" i="2"/>
  <c r="AR83" i="2"/>
  <c r="AI84" i="2"/>
  <c r="AD85" i="2"/>
  <c r="V83" i="2"/>
  <c r="AG83" i="2" s="1"/>
  <c r="J83" i="2"/>
  <c r="I84" i="2"/>
  <c r="K85" i="2"/>
  <c r="H85" i="2"/>
  <c r="AF85" i="2" l="1"/>
  <c r="AS85" i="2" s="1"/>
  <c r="AE85" i="2"/>
  <c r="AP84" i="2"/>
  <c r="AR84" i="2"/>
  <c r="AI85" i="2"/>
  <c r="AD86" i="2"/>
  <c r="V84" i="2"/>
  <c r="AG84" i="2" s="1"/>
  <c r="J84" i="2"/>
  <c r="I85" i="2"/>
  <c r="K86" i="2"/>
  <c r="H86" i="2"/>
  <c r="AF86" i="2" l="1"/>
  <c r="AS86" i="2" s="1"/>
  <c r="AE86" i="2"/>
  <c r="AP85" i="2"/>
  <c r="AR85" i="2"/>
  <c r="AI86" i="2"/>
  <c r="AD87" i="2"/>
  <c r="J85" i="2"/>
  <c r="V85" i="2"/>
  <c r="AG85" i="2" s="1"/>
  <c r="I86" i="2"/>
  <c r="K87" i="2"/>
  <c r="H87" i="2"/>
  <c r="AF87" i="2" l="1"/>
  <c r="AS87" i="2" s="1"/>
  <c r="AE87" i="2"/>
  <c r="AP86" i="2"/>
  <c r="AR86" i="2"/>
  <c r="AI87" i="2"/>
  <c r="AD88" i="2"/>
  <c r="V86" i="2"/>
  <c r="AG86" i="2" s="1"/>
  <c r="J86" i="2"/>
  <c r="I87" i="2"/>
  <c r="K88" i="2"/>
  <c r="H88" i="2"/>
  <c r="AF88" i="2" l="1"/>
  <c r="AS88" i="2" s="1"/>
  <c r="AE88" i="2"/>
  <c r="AP87" i="2"/>
  <c r="AR87" i="2"/>
  <c r="AI88" i="2"/>
  <c r="AD89" i="2"/>
  <c r="J87" i="2"/>
  <c r="V87" i="2"/>
  <c r="AG87" i="2" s="1"/>
  <c r="I88" i="2"/>
  <c r="K89" i="2"/>
  <c r="H89" i="2"/>
  <c r="AF89" i="2" l="1"/>
  <c r="AS89" i="2" s="1"/>
  <c r="AE89" i="2"/>
  <c r="AP88" i="2"/>
  <c r="AR88" i="2"/>
  <c r="AI89" i="2"/>
  <c r="AD90" i="2"/>
  <c r="V88" i="2"/>
  <c r="AG88" i="2" s="1"/>
  <c r="J88" i="2"/>
  <c r="I89" i="2"/>
  <c r="H90" i="2"/>
  <c r="K90" i="2"/>
  <c r="AF90" i="2" l="1"/>
  <c r="AS90" i="2" s="1"/>
  <c r="AE90" i="2"/>
  <c r="AP89" i="2"/>
  <c r="AR89" i="2"/>
  <c r="AI90" i="2"/>
  <c r="AD91" i="2"/>
  <c r="J89" i="2"/>
  <c r="V89" i="2"/>
  <c r="AG89" i="2" s="1"/>
  <c r="I90" i="2"/>
  <c r="H91" i="2"/>
  <c r="K91" i="2"/>
  <c r="AF91" i="2" l="1"/>
  <c r="AS91" i="2" s="1"/>
  <c r="AE91" i="2"/>
  <c r="AP90" i="2"/>
  <c r="AR90" i="2"/>
  <c r="AI91" i="2"/>
  <c r="AD92" i="2"/>
  <c r="J90" i="2"/>
  <c r="V90" i="2"/>
  <c r="AG90" i="2" s="1"/>
  <c r="I91" i="2"/>
  <c r="H92" i="2"/>
  <c r="K92" i="2"/>
  <c r="AF92" i="2" l="1"/>
  <c r="AS92" i="2" s="1"/>
  <c r="AE92" i="2"/>
  <c r="AP91" i="2"/>
  <c r="AR91" i="2"/>
  <c r="AI92" i="2"/>
  <c r="AD93" i="2"/>
  <c r="J91" i="2"/>
  <c r="V91" i="2"/>
  <c r="AG91" i="2" s="1"/>
  <c r="I92" i="2"/>
  <c r="K93" i="2"/>
  <c r="H93" i="2"/>
  <c r="AF93" i="2" l="1"/>
  <c r="AS93" i="2" s="1"/>
  <c r="AE93" i="2"/>
  <c r="AP92" i="2"/>
  <c r="AR92" i="2"/>
  <c r="AI93" i="2"/>
  <c r="AD94" i="2"/>
  <c r="J92" i="2"/>
  <c r="V92" i="2"/>
  <c r="AG92" i="2" s="1"/>
  <c r="I93" i="2"/>
  <c r="K94" i="2"/>
  <c r="H94" i="2"/>
  <c r="AF94" i="2" l="1"/>
  <c r="AS94" i="2" s="1"/>
  <c r="AE94" i="2"/>
  <c r="AP93" i="2"/>
  <c r="AR93" i="2"/>
  <c r="AI94" i="2"/>
  <c r="AD95" i="2"/>
  <c r="V93" i="2"/>
  <c r="AG93" i="2" s="1"/>
  <c r="J93" i="2"/>
  <c r="I94" i="2"/>
  <c r="K95" i="2"/>
  <c r="H95" i="2"/>
  <c r="AF95" i="2" l="1"/>
  <c r="AS95" i="2" s="1"/>
  <c r="AE95" i="2"/>
  <c r="AP94" i="2"/>
  <c r="AR94" i="2"/>
  <c r="AI95" i="2"/>
  <c r="AD96" i="2"/>
  <c r="V94" i="2"/>
  <c r="AG94" i="2" s="1"/>
  <c r="J94" i="2"/>
  <c r="I95" i="2"/>
  <c r="K96" i="2"/>
  <c r="H96" i="2"/>
  <c r="AF96" i="2" l="1"/>
  <c r="AS96" i="2" s="1"/>
  <c r="BH96" i="2"/>
  <c r="AE96" i="2"/>
  <c r="AP95" i="2"/>
  <c r="AR95" i="2"/>
  <c r="AI96" i="2"/>
  <c r="BN96" i="2" s="1"/>
  <c r="BL96" i="2"/>
  <c r="BM96" i="2" s="1"/>
  <c r="AD97" i="2"/>
  <c r="J95" i="2"/>
  <c r="V95" i="2"/>
  <c r="AG95" i="2" s="1"/>
  <c r="I96" i="2"/>
  <c r="K97" i="2"/>
  <c r="H97" i="2"/>
  <c r="AF97" i="2" l="1"/>
  <c r="AS97" i="2" s="1"/>
  <c r="BH97" i="2"/>
  <c r="AE97" i="2"/>
  <c r="AP96" i="2"/>
  <c r="AR96" i="2"/>
  <c r="AI97" i="2"/>
  <c r="BN97" i="2" s="1"/>
  <c r="BL97" i="2"/>
  <c r="BM97" i="2" s="1"/>
  <c r="AD98" i="2"/>
  <c r="V96" i="2"/>
  <c r="AG96" i="2" s="1"/>
  <c r="J96" i="2"/>
  <c r="I97" i="2"/>
  <c r="H98" i="2"/>
  <c r="K98" i="2"/>
  <c r="AF98" i="2" l="1"/>
  <c r="AS98" i="2" s="1"/>
  <c r="BH98" i="2"/>
  <c r="AE98" i="2"/>
  <c r="AP97" i="2"/>
  <c r="AR97" i="2"/>
  <c r="AI98" i="2"/>
  <c r="BN98" i="2" s="1"/>
  <c r="BL98" i="2"/>
  <c r="BM98" i="2" s="1"/>
  <c r="AD99" i="2"/>
  <c r="J97" i="2"/>
  <c r="V97" i="2"/>
  <c r="AG97" i="2" s="1"/>
  <c r="I98" i="2"/>
  <c r="H99" i="2"/>
  <c r="K99" i="2"/>
  <c r="AF99" i="2" l="1"/>
  <c r="AS99" i="2" s="1"/>
  <c r="BH99" i="2"/>
  <c r="AE99" i="2"/>
  <c r="AP98" i="2"/>
  <c r="AR98" i="2"/>
  <c r="AI99" i="2"/>
  <c r="BN99" i="2" s="1"/>
  <c r="BL99" i="2"/>
  <c r="BM99" i="2" s="1"/>
  <c r="AD100" i="2"/>
  <c r="J98" i="2"/>
  <c r="V98" i="2"/>
  <c r="AG98" i="2" s="1"/>
  <c r="I99" i="2"/>
  <c r="H100" i="2"/>
  <c r="K100" i="2"/>
  <c r="AF100" i="2" l="1"/>
  <c r="AS100" i="2" s="1"/>
  <c r="BH100" i="2"/>
  <c r="AE100" i="2"/>
  <c r="AP99" i="2"/>
  <c r="AR99" i="2"/>
  <c r="AI100" i="2"/>
  <c r="BN100" i="2" s="1"/>
  <c r="BL100" i="2"/>
  <c r="BM100" i="2" s="1"/>
  <c r="AD101" i="2"/>
  <c r="J99" i="2"/>
  <c r="V99" i="2"/>
  <c r="AG99" i="2" s="1"/>
  <c r="I100" i="2"/>
  <c r="K101" i="2"/>
  <c r="H101" i="2"/>
  <c r="AF101" i="2" l="1"/>
  <c r="AS101" i="2" s="1"/>
  <c r="BH101" i="2"/>
  <c r="AE101" i="2"/>
  <c r="AP100" i="2"/>
  <c r="AR100" i="2"/>
  <c r="AI101" i="2"/>
  <c r="BN101" i="2" s="1"/>
  <c r="BL101" i="2"/>
  <c r="BM101" i="2" s="1"/>
  <c r="AD102" i="2"/>
  <c r="V100" i="2"/>
  <c r="AG100" i="2" s="1"/>
  <c r="J100" i="2"/>
  <c r="I101" i="2"/>
  <c r="K102" i="2"/>
  <c r="H102" i="2"/>
  <c r="AF102" i="2" l="1"/>
  <c r="AS102" i="2" s="1"/>
  <c r="BH102" i="2"/>
  <c r="AE102" i="2"/>
  <c r="AP101" i="2"/>
  <c r="AR101" i="2"/>
  <c r="AI102" i="2"/>
  <c r="BN102" i="2" s="1"/>
  <c r="BL102" i="2"/>
  <c r="BM102" i="2" s="1"/>
  <c r="AD103" i="2"/>
  <c r="V101" i="2"/>
  <c r="AG101" i="2" s="1"/>
  <c r="I102" i="2"/>
  <c r="J101" i="2"/>
  <c r="K103" i="2"/>
  <c r="H103" i="2"/>
  <c r="AF103" i="2" l="1"/>
  <c r="AS103" i="2" s="1"/>
  <c r="BH103" i="2"/>
  <c r="AE103" i="2"/>
  <c r="AP102" i="2"/>
  <c r="AR102" i="2"/>
  <c r="AI103" i="2"/>
  <c r="BN103" i="2" s="1"/>
  <c r="BL103" i="2"/>
  <c r="BM103" i="2" s="1"/>
  <c r="AD104" i="2"/>
  <c r="J102" i="2"/>
  <c r="V102" i="2"/>
  <c r="AG102" i="2" s="1"/>
  <c r="I103" i="2"/>
  <c r="K104" i="2"/>
  <c r="H104" i="2"/>
  <c r="AF104" i="2" l="1"/>
  <c r="AS104" i="2" s="1"/>
  <c r="BH104" i="2"/>
  <c r="AE104" i="2"/>
  <c r="AP103" i="2"/>
  <c r="AR103" i="2"/>
  <c r="AI104" i="2"/>
  <c r="BN104" i="2" s="1"/>
  <c r="BL104" i="2"/>
  <c r="BM104" i="2" s="1"/>
  <c r="AD105" i="2"/>
  <c r="V103" i="2"/>
  <c r="AG103" i="2" s="1"/>
  <c r="J103" i="2"/>
  <c r="I104" i="2"/>
  <c r="K105" i="2"/>
  <c r="H105" i="2"/>
  <c r="AF105" i="2" l="1"/>
  <c r="AS105" i="2" s="1"/>
  <c r="BH105" i="2"/>
  <c r="AE105" i="2"/>
  <c r="AP104" i="2"/>
  <c r="AR104" i="2"/>
  <c r="AI105" i="2"/>
  <c r="BN105" i="2" s="1"/>
  <c r="BL105" i="2"/>
  <c r="BM105" i="2" s="1"/>
  <c r="AD106" i="2"/>
  <c r="V104" i="2"/>
  <c r="AG104" i="2" s="1"/>
  <c r="J104" i="2"/>
  <c r="I105" i="2"/>
  <c r="H106" i="2"/>
  <c r="K106" i="2"/>
  <c r="AF106" i="2" l="1"/>
  <c r="AS106" i="2" s="1"/>
  <c r="BH106" i="2"/>
  <c r="AE106" i="2"/>
  <c r="AP105" i="2"/>
  <c r="AR105" i="2"/>
  <c r="AI106" i="2"/>
  <c r="BN106" i="2" s="1"/>
  <c r="BL106" i="2"/>
  <c r="BM106" i="2" s="1"/>
  <c r="AD107" i="2"/>
  <c r="V105" i="2"/>
  <c r="AG105" i="2" s="1"/>
  <c r="I106" i="2"/>
  <c r="J105" i="2"/>
  <c r="H107" i="2"/>
  <c r="K107" i="2"/>
  <c r="AF107" i="2" l="1"/>
  <c r="AS107" i="2" s="1"/>
  <c r="BH107" i="2"/>
  <c r="AE107" i="2"/>
  <c r="AP106" i="2"/>
  <c r="AR106" i="2"/>
  <c r="AI107" i="2"/>
  <c r="BN107" i="2" s="1"/>
  <c r="BL107" i="2"/>
  <c r="BM107" i="2" s="1"/>
  <c r="AD108" i="2"/>
  <c r="V106" i="2"/>
  <c r="AG106" i="2" s="1"/>
  <c r="I107" i="2"/>
  <c r="J106" i="2"/>
  <c r="H108" i="2"/>
  <c r="K108" i="2"/>
  <c r="AF108" i="2" l="1"/>
  <c r="AS108" i="2" s="1"/>
  <c r="BH108" i="2"/>
  <c r="AE108" i="2"/>
  <c r="AP107" i="2"/>
  <c r="AR107" i="2"/>
  <c r="AI108" i="2"/>
  <c r="BN108" i="2" s="1"/>
  <c r="BL108" i="2"/>
  <c r="BM108" i="2" s="1"/>
  <c r="AD109" i="2"/>
  <c r="V107" i="2"/>
  <c r="AG107" i="2" s="1"/>
  <c r="I108" i="2"/>
  <c r="J107" i="2"/>
  <c r="K109" i="2"/>
  <c r="H109" i="2"/>
  <c r="AF109" i="2" l="1"/>
  <c r="AS109" i="2" s="1"/>
  <c r="BH109" i="2"/>
  <c r="AE109" i="2"/>
  <c r="AP108" i="2"/>
  <c r="AR108" i="2"/>
  <c r="AI109" i="2"/>
  <c r="BN109" i="2" s="1"/>
  <c r="BL109" i="2"/>
  <c r="BM109" i="2" s="1"/>
  <c r="AD110" i="2"/>
  <c r="V108" i="2"/>
  <c r="AG108" i="2" s="1"/>
  <c r="I109" i="2"/>
  <c r="J108" i="2"/>
  <c r="K110" i="2"/>
  <c r="H110" i="2"/>
  <c r="AF110" i="2" l="1"/>
  <c r="AS110" i="2" s="1"/>
  <c r="BH110" i="2"/>
  <c r="AE110" i="2"/>
  <c r="AP109" i="2"/>
  <c r="AR109" i="2"/>
  <c r="AI110" i="2"/>
  <c r="BN110" i="2" s="1"/>
  <c r="BL110" i="2"/>
  <c r="BM110" i="2" s="1"/>
  <c r="AD111" i="2"/>
  <c r="J109" i="2"/>
  <c r="I110" i="2"/>
  <c r="V109" i="2"/>
  <c r="AG109" i="2" s="1"/>
  <c r="K111" i="2"/>
  <c r="H111" i="2"/>
  <c r="AF111" i="2" l="1"/>
  <c r="AS111" i="2" s="1"/>
  <c r="BH111" i="2"/>
  <c r="AE111" i="2"/>
  <c r="AP110" i="2"/>
  <c r="AR110" i="2"/>
  <c r="AI111" i="2"/>
  <c r="BN111" i="2" s="1"/>
  <c r="BL111" i="2"/>
  <c r="BM111" i="2" s="1"/>
  <c r="AD112" i="2"/>
  <c r="V110" i="2"/>
  <c r="AG110" i="2" s="1"/>
  <c r="I111" i="2"/>
  <c r="J110" i="2"/>
  <c r="K112" i="2"/>
  <c r="H112" i="2"/>
  <c r="AF112" i="2" l="1"/>
  <c r="AS112" i="2" s="1"/>
  <c r="BH112" i="2"/>
  <c r="AE112" i="2"/>
  <c r="AP111" i="2"/>
  <c r="AR111" i="2"/>
  <c r="AI112" i="2"/>
  <c r="BN112" i="2" s="1"/>
  <c r="BL112" i="2"/>
  <c r="BM112" i="2" s="1"/>
  <c r="AD113" i="2"/>
  <c r="V111" i="2"/>
  <c r="AG111" i="2" s="1"/>
  <c r="J111" i="2"/>
  <c r="I112" i="2"/>
  <c r="K113" i="2"/>
  <c r="H113" i="2"/>
  <c r="AF113" i="2" l="1"/>
  <c r="AS113" i="2" s="1"/>
  <c r="BH113" i="2"/>
  <c r="AE113" i="2"/>
  <c r="AP112" i="2"/>
  <c r="AR112" i="2"/>
  <c r="AI113" i="2"/>
  <c r="BN113" i="2" s="1"/>
  <c r="BL113" i="2"/>
  <c r="BM113" i="2" s="1"/>
  <c r="AD114" i="2"/>
  <c r="V112" i="2"/>
  <c r="AG112" i="2" s="1"/>
  <c r="J112" i="2"/>
  <c r="I113" i="2"/>
  <c r="H114" i="2"/>
  <c r="K114" i="2"/>
  <c r="AF114" i="2" l="1"/>
  <c r="AS114" i="2" s="1"/>
  <c r="BH114" i="2"/>
  <c r="AE114" i="2"/>
  <c r="AP113" i="2"/>
  <c r="AR113" i="2"/>
  <c r="AI114" i="2"/>
  <c r="BN114" i="2" s="1"/>
  <c r="BL114" i="2"/>
  <c r="BM114" i="2" s="1"/>
  <c r="AD115" i="2"/>
  <c r="J113" i="2"/>
  <c r="I114" i="2"/>
  <c r="V113" i="2"/>
  <c r="AG113" i="2" s="1"/>
  <c r="H115" i="2"/>
  <c r="K115" i="2"/>
  <c r="AF115" i="2" l="1"/>
  <c r="AS115" i="2" s="1"/>
  <c r="BH115" i="2"/>
  <c r="AE115" i="2"/>
  <c r="AP114" i="2"/>
  <c r="AR114" i="2"/>
  <c r="AI115" i="2"/>
  <c r="BN115" i="2" s="1"/>
  <c r="BL115" i="2"/>
  <c r="BM115" i="2" s="1"/>
  <c r="AD116" i="2"/>
  <c r="J114" i="2"/>
  <c r="I115" i="2"/>
  <c r="V114" i="2"/>
  <c r="AG114" i="2" s="1"/>
  <c r="H116" i="2"/>
  <c r="K116" i="2"/>
  <c r="AF116" i="2" l="1"/>
  <c r="AS116" i="2" s="1"/>
  <c r="BH116" i="2"/>
  <c r="AE116" i="2"/>
  <c r="AP115" i="2"/>
  <c r="AR115" i="2"/>
  <c r="AI116" i="2"/>
  <c r="BN116" i="2" s="1"/>
  <c r="BL116" i="2"/>
  <c r="BM116" i="2" s="1"/>
  <c r="AD117" i="2"/>
  <c r="J115" i="2"/>
  <c r="V115" i="2"/>
  <c r="AG115" i="2" s="1"/>
  <c r="I116" i="2"/>
  <c r="K117" i="2"/>
  <c r="H117" i="2"/>
  <c r="AF117" i="2" l="1"/>
  <c r="AS117" i="2" s="1"/>
  <c r="BH117" i="2"/>
  <c r="AE117" i="2"/>
  <c r="AP116" i="2"/>
  <c r="AR116" i="2"/>
  <c r="AI117" i="2"/>
  <c r="BN117" i="2" s="1"/>
  <c r="BL117" i="2"/>
  <c r="BM117" i="2" s="1"/>
  <c r="AD118" i="2"/>
  <c r="J116" i="2"/>
  <c r="V116" i="2"/>
  <c r="AG116" i="2" s="1"/>
  <c r="I117" i="2"/>
  <c r="K118" i="2"/>
  <c r="H118" i="2"/>
  <c r="AF118" i="2" l="1"/>
  <c r="AS118" i="2" s="1"/>
  <c r="BH118" i="2"/>
  <c r="AE118" i="2"/>
  <c r="AP117" i="2"/>
  <c r="AR117" i="2"/>
  <c r="AI118" i="2"/>
  <c r="BN118" i="2" s="1"/>
  <c r="BL118" i="2"/>
  <c r="BM118" i="2" s="1"/>
  <c r="AD119" i="2"/>
  <c r="J117" i="2"/>
  <c r="I118" i="2"/>
  <c r="V117" i="2"/>
  <c r="AG117" i="2" s="1"/>
  <c r="K119" i="2"/>
  <c r="H119" i="2"/>
  <c r="AF119" i="2" l="1"/>
  <c r="AS119" i="2" s="1"/>
  <c r="BH119" i="2"/>
  <c r="AE119" i="2"/>
  <c r="AP118" i="2"/>
  <c r="AR118" i="2"/>
  <c r="AI119" i="2"/>
  <c r="BN119" i="2" s="1"/>
  <c r="BL119" i="2"/>
  <c r="BM119" i="2" s="1"/>
  <c r="AD120" i="2"/>
  <c r="J118" i="2"/>
  <c r="I119" i="2"/>
  <c r="V118" i="2"/>
  <c r="AG118" i="2" s="1"/>
  <c r="K120" i="2"/>
  <c r="H120" i="2"/>
  <c r="AF120" i="2" l="1"/>
  <c r="AS120" i="2" s="1"/>
  <c r="BH120" i="2"/>
  <c r="AE120" i="2"/>
  <c r="AP119" i="2"/>
  <c r="AR119" i="2"/>
  <c r="AI120" i="2"/>
  <c r="BN120" i="2" s="1"/>
  <c r="BL120" i="2"/>
  <c r="BM120" i="2" s="1"/>
  <c r="AD121" i="2"/>
  <c r="J119" i="2"/>
  <c r="V119" i="2"/>
  <c r="AG119" i="2" s="1"/>
  <c r="I120" i="2"/>
  <c r="K121" i="2"/>
  <c r="H121" i="2"/>
  <c r="AF121" i="2" l="1"/>
  <c r="AS121" i="2" s="1"/>
  <c r="BH121" i="2"/>
  <c r="AE121" i="2"/>
  <c r="AP120" i="2"/>
  <c r="AR120" i="2"/>
  <c r="AI121" i="2"/>
  <c r="BN121" i="2" s="1"/>
  <c r="BL121" i="2"/>
  <c r="BM121" i="2" s="1"/>
  <c r="AD122" i="2"/>
  <c r="J120" i="2"/>
  <c r="I121" i="2"/>
  <c r="V120" i="2"/>
  <c r="AG120" i="2" s="1"/>
  <c r="H122" i="2"/>
  <c r="K122" i="2"/>
  <c r="AF122" i="2" l="1"/>
  <c r="AS122" i="2" s="1"/>
  <c r="BH122" i="2"/>
  <c r="AE122" i="2"/>
  <c r="AP121" i="2"/>
  <c r="AR121" i="2"/>
  <c r="AI122" i="2"/>
  <c r="BN122" i="2" s="1"/>
  <c r="BL122" i="2"/>
  <c r="BM122" i="2" s="1"/>
  <c r="AD123" i="2"/>
  <c r="J121" i="2"/>
  <c r="V121" i="2"/>
  <c r="AG121" i="2" s="1"/>
  <c r="I122" i="2"/>
  <c r="H123" i="2"/>
  <c r="K123" i="2"/>
  <c r="AF123" i="2" l="1"/>
  <c r="AS123" i="2" s="1"/>
  <c r="BH123" i="2"/>
  <c r="AE123" i="2"/>
  <c r="AP122" i="2"/>
  <c r="AR122" i="2"/>
  <c r="AI123" i="2"/>
  <c r="BN123" i="2" s="1"/>
  <c r="BL123" i="2"/>
  <c r="BM123" i="2" s="1"/>
  <c r="AD124" i="2"/>
  <c r="V122" i="2"/>
  <c r="AG122" i="2" s="1"/>
  <c r="I123" i="2"/>
  <c r="J122" i="2"/>
  <c r="H124" i="2"/>
  <c r="K124" i="2"/>
  <c r="AF124" i="2" l="1"/>
  <c r="AS124" i="2" s="1"/>
  <c r="BH124" i="2"/>
  <c r="AE124" i="2"/>
  <c r="AP123" i="2"/>
  <c r="AR123" i="2"/>
  <c r="AI124" i="2"/>
  <c r="BN124" i="2" s="1"/>
  <c r="BL124" i="2"/>
  <c r="BM124" i="2" s="1"/>
  <c r="AD125" i="2"/>
  <c r="V123" i="2"/>
  <c r="AG123" i="2" s="1"/>
  <c r="I124" i="2"/>
  <c r="J123" i="2"/>
  <c r="K125" i="2"/>
  <c r="H125" i="2"/>
  <c r="AF125" i="2" l="1"/>
  <c r="AS125" i="2" s="1"/>
  <c r="BH125" i="2"/>
  <c r="AE125" i="2"/>
  <c r="AP124" i="2"/>
  <c r="AR124" i="2"/>
  <c r="AI125" i="2"/>
  <c r="BN125" i="2" s="1"/>
  <c r="BL125" i="2"/>
  <c r="BM125" i="2" s="1"/>
  <c r="AD126" i="2"/>
  <c r="V124" i="2"/>
  <c r="AG124" i="2" s="1"/>
  <c r="I125" i="2"/>
  <c r="J124" i="2"/>
  <c r="K126" i="2"/>
  <c r="H126" i="2"/>
  <c r="AF126" i="2" l="1"/>
  <c r="BH126" i="2"/>
  <c r="AS126" i="2"/>
  <c r="AE126" i="2"/>
  <c r="AP125" i="2"/>
  <c r="AR125" i="2"/>
  <c r="AI126" i="2"/>
  <c r="BN126" i="2" s="1"/>
  <c r="BL126" i="2"/>
  <c r="BM126" i="2" s="1"/>
  <c r="AD127" i="2"/>
  <c r="J125" i="2"/>
  <c r="V125" i="2"/>
  <c r="AG125" i="2" s="1"/>
  <c r="I126" i="2"/>
  <c r="K127" i="2"/>
  <c r="H127" i="2"/>
  <c r="AF127" i="2" l="1"/>
  <c r="AS127" i="2" s="1"/>
  <c r="BH127" i="2"/>
  <c r="AE127" i="2"/>
  <c r="AP126" i="2"/>
  <c r="AR126" i="2"/>
  <c r="AI127" i="2"/>
  <c r="BN127" i="2" s="1"/>
  <c r="BL127" i="2"/>
  <c r="BM127" i="2" s="1"/>
  <c r="AD128" i="2"/>
  <c r="V126" i="2"/>
  <c r="AG126" i="2" s="1"/>
  <c r="I127" i="2"/>
  <c r="J126" i="2"/>
  <c r="K128" i="2"/>
  <c r="H128" i="2"/>
  <c r="AF128" i="2" l="1"/>
  <c r="AS128" i="2" s="1"/>
  <c r="BH128" i="2"/>
  <c r="AE128" i="2"/>
  <c r="AP127" i="2"/>
  <c r="AR127" i="2"/>
  <c r="AI128" i="2"/>
  <c r="BN128" i="2" s="1"/>
  <c r="BL128" i="2"/>
  <c r="BM128" i="2" s="1"/>
  <c r="AD129" i="2"/>
  <c r="J127" i="2"/>
  <c r="I128" i="2"/>
  <c r="V127" i="2"/>
  <c r="AG127" i="2" s="1"/>
  <c r="K129" i="2"/>
  <c r="H129" i="2"/>
  <c r="AF129" i="2" l="1"/>
  <c r="AS129" i="2" s="1"/>
  <c r="BH129" i="2"/>
  <c r="AE129" i="2"/>
  <c r="AP128" i="2"/>
  <c r="AR128" i="2"/>
  <c r="AI129" i="2"/>
  <c r="BN129" i="2" s="1"/>
  <c r="BL129" i="2"/>
  <c r="BM129" i="2" s="1"/>
  <c r="AD130" i="2"/>
  <c r="J128" i="2"/>
  <c r="V128" i="2"/>
  <c r="AG128" i="2" s="1"/>
  <c r="I129" i="2"/>
  <c r="H130" i="2"/>
  <c r="K130" i="2"/>
  <c r="AF130" i="2" l="1"/>
  <c r="AS130" i="2" s="1"/>
  <c r="BH130" i="2"/>
  <c r="AE130" i="2"/>
  <c r="AP129" i="2"/>
  <c r="AR129" i="2"/>
  <c r="AI130" i="2"/>
  <c r="BN130" i="2" s="1"/>
  <c r="BL130" i="2"/>
  <c r="BM130" i="2" s="1"/>
  <c r="AD131" i="2"/>
  <c r="J129" i="2"/>
  <c r="I130" i="2"/>
  <c r="V129" i="2"/>
  <c r="AG129" i="2" s="1"/>
  <c r="H131" i="2"/>
  <c r="K131" i="2"/>
  <c r="AF131" i="2" l="1"/>
  <c r="AS131" i="2" s="1"/>
  <c r="BH131" i="2"/>
  <c r="AE131" i="2"/>
  <c r="AP130" i="2"/>
  <c r="AR130" i="2"/>
  <c r="AI131" i="2"/>
  <c r="BN131" i="2" s="1"/>
  <c r="BL131" i="2"/>
  <c r="BM131" i="2" s="1"/>
  <c r="AD132" i="2"/>
  <c r="J130" i="2"/>
  <c r="V130" i="2"/>
  <c r="AG130" i="2" s="1"/>
  <c r="I131" i="2"/>
  <c r="H132" i="2"/>
  <c r="K132" i="2"/>
  <c r="AF132" i="2" l="1"/>
  <c r="AS132" i="2" s="1"/>
  <c r="BH132" i="2"/>
  <c r="AE132" i="2"/>
  <c r="AP131" i="2"/>
  <c r="AR131" i="2"/>
  <c r="AI132" i="2"/>
  <c r="BN132" i="2" s="1"/>
  <c r="BL132" i="2"/>
  <c r="BM132" i="2" s="1"/>
  <c r="AD133" i="2"/>
  <c r="V131" i="2"/>
  <c r="AG131" i="2" s="1"/>
  <c r="I132" i="2"/>
  <c r="J131" i="2"/>
  <c r="K133" i="2"/>
  <c r="H133" i="2"/>
  <c r="AF133" i="2" l="1"/>
  <c r="AS133" i="2" s="1"/>
  <c r="BH133" i="2"/>
  <c r="AE133" i="2"/>
  <c r="AP132" i="2"/>
  <c r="AR132" i="2"/>
  <c r="AI133" i="2"/>
  <c r="BN133" i="2" s="1"/>
  <c r="BL133" i="2"/>
  <c r="BM133" i="2" s="1"/>
  <c r="AD134" i="2"/>
  <c r="V132" i="2"/>
  <c r="AG132" i="2" s="1"/>
  <c r="I133" i="2"/>
  <c r="J132" i="2"/>
  <c r="K134" i="2"/>
  <c r="H134" i="2"/>
  <c r="AF134" i="2" l="1"/>
  <c r="AS134" i="2" s="1"/>
  <c r="BH134" i="2"/>
  <c r="AE134" i="2"/>
  <c r="AP133" i="2"/>
  <c r="AR133" i="2"/>
  <c r="AI134" i="2"/>
  <c r="BN134" i="2" s="1"/>
  <c r="BL134" i="2"/>
  <c r="BM134" i="2" s="1"/>
  <c r="AD135" i="2"/>
  <c r="J133" i="2"/>
  <c r="I134" i="2"/>
  <c r="V133" i="2"/>
  <c r="AG133" i="2" s="1"/>
  <c r="K135" i="2"/>
  <c r="H135" i="2"/>
  <c r="AF135" i="2" l="1"/>
  <c r="AS135" i="2" s="1"/>
  <c r="BH135" i="2"/>
  <c r="AE135" i="2"/>
  <c r="AP134" i="2"/>
  <c r="AR134" i="2"/>
  <c r="AI135" i="2"/>
  <c r="BN135" i="2" s="1"/>
  <c r="BL135" i="2"/>
  <c r="BM135" i="2" s="1"/>
  <c r="AD136" i="2"/>
  <c r="J134" i="2"/>
  <c r="V134" i="2"/>
  <c r="AG134" i="2" s="1"/>
  <c r="I135" i="2"/>
  <c r="K136" i="2"/>
  <c r="H136" i="2"/>
  <c r="AF136" i="2" l="1"/>
  <c r="AS136" i="2" s="1"/>
  <c r="BH136" i="2"/>
  <c r="AE136" i="2"/>
  <c r="AP135" i="2"/>
  <c r="AR135" i="2"/>
  <c r="AI136" i="2"/>
  <c r="BN136" i="2" s="1"/>
  <c r="BL136" i="2"/>
  <c r="BM136" i="2" s="1"/>
  <c r="AD137" i="2"/>
  <c r="J135" i="2"/>
  <c r="V135" i="2"/>
  <c r="AG135" i="2" s="1"/>
  <c r="I136" i="2"/>
  <c r="K137" i="2"/>
  <c r="H137" i="2"/>
  <c r="AF137" i="2" l="1"/>
  <c r="AS137" i="2" s="1"/>
  <c r="BH137" i="2"/>
  <c r="AE137" i="2"/>
  <c r="AP136" i="2"/>
  <c r="AR136" i="2"/>
  <c r="AI137" i="2"/>
  <c r="BN137" i="2" s="1"/>
  <c r="BL137" i="2"/>
  <c r="BM137" i="2" s="1"/>
  <c r="AD138" i="2"/>
  <c r="V136" i="2"/>
  <c r="AG136" i="2" s="1"/>
  <c r="I137" i="2"/>
  <c r="J136" i="2"/>
  <c r="H138" i="2"/>
  <c r="K138" i="2"/>
  <c r="AF138" i="2" l="1"/>
  <c r="BH138" i="2"/>
  <c r="AS138" i="2"/>
  <c r="AE138" i="2"/>
  <c r="AP137" i="2"/>
  <c r="AR137" i="2"/>
  <c r="AI138" i="2"/>
  <c r="BN138" i="2" s="1"/>
  <c r="BL138" i="2"/>
  <c r="BM138" i="2" s="1"/>
  <c r="AD139" i="2"/>
  <c r="V137" i="2"/>
  <c r="AG137" i="2" s="1"/>
  <c r="I138" i="2"/>
  <c r="J137" i="2"/>
  <c r="H139" i="2"/>
  <c r="K139" i="2"/>
  <c r="AF139" i="2" l="1"/>
  <c r="AS139" i="2" s="1"/>
  <c r="BH139" i="2"/>
  <c r="AE139" i="2"/>
  <c r="AP138" i="2"/>
  <c r="AR138" i="2"/>
  <c r="AI139" i="2"/>
  <c r="BN139" i="2" s="1"/>
  <c r="BL139" i="2"/>
  <c r="BM139" i="2" s="1"/>
  <c r="AD140" i="2"/>
  <c r="V138" i="2"/>
  <c r="AG138" i="2" s="1"/>
  <c r="I139" i="2"/>
  <c r="J138" i="2"/>
  <c r="H140" i="2"/>
  <c r="K140" i="2"/>
  <c r="AF140" i="2" l="1"/>
  <c r="AS140" i="2" s="1"/>
  <c r="BH140" i="2"/>
  <c r="AE140" i="2"/>
  <c r="AP139" i="2"/>
  <c r="AR139" i="2"/>
  <c r="AI140" i="2"/>
  <c r="BN140" i="2" s="1"/>
  <c r="BL140" i="2"/>
  <c r="BM140" i="2" s="1"/>
  <c r="AD141" i="2"/>
  <c r="V139" i="2"/>
  <c r="AG139" i="2" s="1"/>
  <c r="I140" i="2"/>
  <c r="J139" i="2"/>
  <c r="K141" i="2"/>
  <c r="H141" i="2"/>
  <c r="AF141" i="2" l="1"/>
  <c r="AS141" i="2" s="1"/>
  <c r="BH141" i="2"/>
  <c r="AE141" i="2"/>
  <c r="AP140" i="2"/>
  <c r="AR140" i="2"/>
  <c r="AI141" i="2"/>
  <c r="BN141" i="2" s="1"/>
  <c r="BL141" i="2"/>
  <c r="BM141" i="2" s="1"/>
  <c r="AD142" i="2"/>
  <c r="V140" i="2"/>
  <c r="AG140" i="2" s="1"/>
  <c r="I141" i="2"/>
  <c r="J140" i="2"/>
  <c r="K142" i="2"/>
  <c r="H142" i="2"/>
  <c r="AF142" i="2" l="1"/>
  <c r="AS142" i="2" s="1"/>
  <c r="BH142" i="2"/>
  <c r="AE142" i="2"/>
  <c r="AP141" i="2"/>
  <c r="AR141" i="2"/>
  <c r="AI142" i="2"/>
  <c r="BN142" i="2" s="1"/>
  <c r="BL142" i="2"/>
  <c r="BM142" i="2" s="1"/>
  <c r="AD143" i="2"/>
  <c r="J141" i="2"/>
  <c r="I142" i="2"/>
  <c r="V141" i="2"/>
  <c r="AG141" i="2" s="1"/>
  <c r="K143" i="2"/>
  <c r="H143" i="2"/>
  <c r="AF143" i="2" l="1"/>
  <c r="AS143" i="2" s="1"/>
  <c r="BH143" i="2"/>
  <c r="AE143" i="2"/>
  <c r="AP142" i="2"/>
  <c r="AR142" i="2"/>
  <c r="AI143" i="2"/>
  <c r="BN143" i="2" s="1"/>
  <c r="BL143" i="2"/>
  <c r="BM143" i="2" s="1"/>
  <c r="AD144" i="2"/>
  <c r="J142" i="2"/>
  <c r="V142" i="2"/>
  <c r="AG142" i="2" s="1"/>
  <c r="I143" i="2"/>
  <c r="K144" i="2"/>
  <c r="H144" i="2"/>
  <c r="AF144" i="2" l="1"/>
  <c r="AS144" i="2" s="1"/>
  <c r="BH144" i="2"/>
  <c r="AE144" i="2"/>
  <c r="AP143" i="2"/>
  <c r="AR143" i="2"/>
  <c r="AI144" i="2"/>
  <c r="BN144" i="2" s="1"/>
  <c r="BL144" i="2"/>
  <c r="BM144" i="2" s="1"/>
  <c r="AD145" i="2"/>
  <c r="J143" i="2"/>
  <c r="V143" i="2"/>
  <c r="AG143" i="2" s="1"/>
  <c r="I144" i="2"/>
  <c r="K145" i="2"/>
  <c r="H145" i="2"/>
  <c r="AF145" i="2" l="1"/>
  <c r="AS145" i="2" s="1"/>
  <c r="BH145" i="2"/>
  <c r="AE145" i="2"/>
  <c r="AP144" i="2"/>
  <c r="AR144" i="2"/>
  <c r="AI145" i="2"/>
  <c r="BN145" i="2" s="1"/>
  <c r="BL145" i="2"/>
  <c r="BM145" i="2" s="1"/>
  <c r="AD146" i="2"/>
  <c r="V144" i="2"/>
  <c r="AG144" i="2" s="1"/>
  <c r="J144" i="2"/>
  <c r="I145" i="2"/>
  <c r="H146" i="2"/>
  <c r="K146" i="2"/>
  <c r="AF146" i="2" l="1"/>
  <c r="AS146" i="2" s="1"/>
  <c r="BH146" i="2"/>
  <c r="AE146" i="2"/>
  <c r="AP145" i="2"/>
  <c r="AR145" i="2"/>
  <c r="AI146" i="2"/>
  <c r="BN146" i="2" s="1"/>
  <c r="BL146" i="2"/>
  <c r="BM146" i="2" s="1"/>
  <c r="AD147" i="2"/>
  <c r="V145" i="2"/>
  <c r="AG145" i="2" s="1"/>
  <c r="I146" i="2"/>
  <c r="J145" i="2"/>
  <c r="H147" i="2"/>
  <c r="K147" i="2"/>
  <c r="AF147" i="2" l="1"/>
  <c r="AS147" i="2" s="1"/>
  <c r="BH147" i="2"/>
  <c r="AE147" i="2"/>
  <c r="AP146" i="2"/>
  <c r="AR146" i="2"/>
  <c r="AI147" i="2"/>
  <c r="BN147" i="2" s="1"/>
  <c r="BL147" i="2"/>
  <c r="BM147" i="2" s="1"/>
  <c r="AD148" i="2"/>
  <c r="V146" i="2"/>
  <c r="AG146" i="2" s="1"/>
  <c r="I147" i="2"/>
  <c r="J146" i="2"/>
  <c r="H148" i="2"/>
  <c r="K148" i="2"/>
  <c r="AF148" i="2" l="1"/>
  <c r="AS148" i="2" s="1"/>
  <c r="BH148" i="2"/>
  <c r="AE148" i="2"/>
  <c r="AP147" i="2"/>
  <c r="AR147" i="2"/>
  <c r="AI148" i="2"/>
  <c r="BN148" i="2" s="1"/>
  <c r="BL148" i="2"/>
  <c r="BM148" i="2" s="1"/>
  <c r="AD149" i="2"/>
  <c r="V147" i="2"/>
  <c r="AG147" i="2" s="1"/>
  <c r="I148" i="2"/>
  <c r="J147" i="2"/>
  <c r="K149" i="2"/>
  <c r="H149" i="2"/>
  <c r="AF149" i="2" l="1"/>
  <c r="AS149" i="2" s="1"/>
  <c r="BH149" i="2"/>
  <c r="AE149" i="2"/>
  <c r="AP148" i="2"/>
  <c r="AR148" i="2"/>
  <c r="AI149" i="2"/>
  <c r="BN149" i="2" s="1"/>
  <c r="BL149" i="2"/>
  <c r="BM149" i="2" s="1"/>
  <c r="AD150" i="2"/>
  <c r="V148" i="2"/>
  <c r="AG148" i="2" s="1"/>
  <c r="I149" i="2"/>
  <c r="J148" i="2"/>
  <c r="K150" i="2"/>
  <c r="H150" i="2"/>
  <c r="AF150" i="2" l="1"/>
  <c r="AS150" i="2" s="1"/>
  <c r="BH150" i="2"/>
  <c r="AE150" i="2"/>
  <c r="AP149" i="2"/>
  <c r="AR149" i="2"/>
  <c r="AI150" i="2"/>
  <c r="BN150" i="2" s="1"/>
  <c r="BL150" i="2"/>
  <c r="BM150" i="2" s="1"/>
  <c r="AD151" i="2"/>
  <c r="J149" i="2"/>
  <c r="I150" i="2"/>
  <c r="V149" i="2"/>
  <c r="AG149" i="2" s="1"/>
  <c r="K151" i="2"/>
  <c r="H151" i="2"/>
  <c r="AF151" i="2" l="1"/>
  <c r="AS151" i="2" s="1"/>
  <c r="BH151" i="2"/>
  <c r="AE151" i="2"/>
  <c r="AP150" i="2"/>
  <c r="AR150" i="2"/>
  <c r="AI151" i="2"/>
  <c r="BN151" i="2" s="1"/>
  <c r="BL151" i="2"/>
  <c r="BM151" i="2" s="1"/>
  <c r="AD152" i="2"/>
  <c r="J150" i="2"/>
  <c r="V150" i="2"/>
  <c r="AG150" i="2" s="1"/>
  <c r="I151" i="2"/>
  <c r="K152" i="2"/>
  <c r="H152" i="2"/>
  <c r="AF152" i="2" l="1"/>
  <c r="AS152" i="2" s="1"/>
  <c r="BH152" i="2"/>
  <c r="AE152" i="2"/>
  <c r="AP151" i="2"/>
  <c r="AR151" i="2"/>
  <c r="AI152" i="2"/>
  <c r="BN152" i="2" s="1"/>
  <c r="BL152" i="2"/>
  <c r="BM152" i="2" s="1"/>
  <c r="AD153" i="2"/>
  <c r="J151" i="2"/>
  <c r="V151" i="2"/>
  <c r="AG151" i="2" s="1"/>
  <c r="I152" i="2"/>
  <c r="K153" i="2"/>
  <c r="H153" i="2"/>
  <c r="AF153" i="2" l="1"/>
  <c r="BH153" i="2"/>
  <c r="AS153" i="2"/>
  <c r="AE153" i="2"/>
  <c r="AP152" i="2"/>
  <c r="AR152" i="2"/>
  <c r="AI153" i="2"/>
  <c r="BN153" i="2" s="1"/>
  <c r="BL153" i="2"/>
  <c r="BM153" i="2" s="1"/>
  <c r="AD154" i="2"/>
  <c r="V152" i="2"/>
  <c r="AG152" i="2" s="1"/>
  <c r="I153" i="2"/>
  <c r="J152" i="2"/>
  <c r="H154" i="2"/>
  <c r="K154" i="2"/>
  <c r="AF154" i="2" l="1"/>
  <c r="BH154" i="2"/>
  <c r="AS154" i="2"/>
  <c r="AE154" i="2"/>
  <c r="AP153" i="2"/>
  <c r="AR153" i="2"/>
  <c r="AI154" i="2"/>
  <c r="BN154" i="2" s="1"/>
  <c r="BL154" i="2"/>
  <c r="BM154" i="2" s="1"/>
  <c r="AD155" i="2"/>
  <c r="J153" i="2"/>
  <c r="V153" i="2"/>
  <c r="AG153" i="2" s="1"/>
  <c r="I154" i="2"/>
  <c r="H155" i="2"/>
  <c r="K155" i="2"/>
  <c r="AF155" i="2" l="1"/>
  <c r="BH155" i="2"/>
  <c r="AS155" i="2"/>
  <c r="AE155" i="2"/>
  <c r="AP154" i="2"/>
  <c r="AR154" i="2"/>
  <c r="AI155" i="2"/>
  <c r="BN155" i="2" s="1"/>
  <c r="BL155" i="2"/>
  <c r="BM155" i="2" s="1"/>
  <c r="AD156" i="2"/>
  <c r="V154" i="2"/>
  <c r="AG154" i="2" s="1"/>
  <c r="I155" i="2"/>
  <c r="J154" i="2"/>
  <c r="H156" i="2"/>
  <c r="K156" i="2"/>
  <c r="AF156" i="2" l="1"/>
  <c r="BH156" i="2"/>
  <c r="AS156" i="2"/>
  <c r="AE156" i="2"/>
  <c r="AP155" i="2"/>
  <c r="AR155" i="2"/>
  <c r="AI156" i="2"/>
  <c r="BN156" i="2" s="1"/>
  <c r="BL156" i="2"/>
  <c r="BM156" i="2" s="1"/>
  <c r="AD157" i="2"/>
  <c r="J155" i="2"/>
  <c r="I156" i="2"/>
  <c r="V155" i="2"/>
  <c r="AG155" i="2" s="1"/>
  <c r="K157" i="2"/>
  <c r="H157" i="2"/>
  <c r="AF157" i="2" l="1"/>
  <c r="BH157" i="2"/>
  <c r="AS157" i="2"/>
  <c r="AE157" i="2"/>
  <c r="AP156" i="2"/>
  <c r="AR156" i="2"/>
  <c r="AI157" i="2"/>
  <c r="BN157" i="2" s="1"/>
  <c r="BL157" i="2"/>
  <c r="BM157" i="2" s="1"/>
  <c r="AD158" i="2"/>
  <c r="V156" i="2"/>
  <c r="AG156" i="2" s="1"/>
  <c r="I157" i="2"/>
  <c r="J156" i="2"/>
  <c r="K158" i="2"/>
  <c r="H158" i="2"/>
  <c r="AF158" i="2" l="1"/>
  <c r="AS158" i="2" s="1"/>
  <c r="BH158" i="2"/>
  <c r="AE158" i="2"/>
  <c r="AP157" i="2"/>
  <c r="AR157" i="2"/>
  <c r="AI158" i="2"/>
  <c r="BN158" i="2" s="1"/>
  <c r="BL158" i="2"/>
  <c r="BM158" i="2" s="1"/>
  <c r="AD159" i="2"/>
  <c r="J157" i="2"/>
  <c r="V157" i="2"/>
  <c r="AG157" i="2" s="1"/>
  <c r="I158" i="2"/>
  <c r="K159" i="2"/>
  <c r="H159" i="2"/>
  <c r="AF159" i="2" l="1"/>
  <c r="AS159" i="2" s="1"/>
  <c r="BH159" i="2"/>
  <c r="AE159" i="2"/>
  <c r="AP158" i="2"/>
  <c r="AR158" i="2"/>
  <c r="AI159" i="2"/>
  <c r="BN159" i="2" s="1"/>
  <c r="BL159" i="2"/>
  <c r="BM159" i="2" s="1"/>
  <c r="AD160" i="2"/>
  <c r="V158" i="2"/>
  <c r="AG158" i="2" s="1"/>
  <c r="I159" i="2"/>
  <c r="J158" i="2"/>
  <c r="K160" i="2"/>
  <c r="H160" i="2"/>
  <c r="AF160" i="2" l="1"/>
  <c r="BH160" i="2"/>
  <c r="AS160" i="2"/>
  <c r="AE160" i="2"/>
  <c r="AP159" i="2"/>
  <c r="AR159" i="2"/>
  <c r="AI160" i="2"/>
  <c r="BN160" i="2" s="1"/>
  <c r="BL160" i="2"/>
  <c r="BM160" i="2" s="1"/>
  <c r="AD161" i="2"/>
  <c r="V159" i="2"/>
  <c r="AG159" i="2" s="1"/>
  <c r="I160" i="2"/>
  <c r="J159" i="2"/>
  <c r="K161" i="2"/>
  <c r="H161" i="2"/>
  <c r="AF161" i="2" l="1"/>
  <c r="BH161" i="2"/>
  <c r="AS161" i="2"/>
  <c r="AE161" i="2"/>
  <c r="AP160" i="2"/>
  <c r="AR160" i="2"/>
  <c r="AI161" i="2"/>
  <c r="BN161" i="2" s="1"/>
  <c r="BL161" i="2"/>
  <c r="BM161" i="2" s="1"/>
  <c r="AD162" i="2"/>
  <c r="J160" i="2"/>
  <c r="I161" i="2"/>
  <c r="V160" i="2"/>
  <c r="AG160" i="2" s="1"/>
  <c r="H162" i="2"/>
  <c r="K162" i="2"/>
  <c r="AF162" i="2" l="1"/>
  <c r="BH162" i="2"/>
  <c r="AS162" i="2"/>
  <c r="AE162" i="2"/>
  <c r="AP161" i="2"/>
  <c r="AR161" i="2"/>
  <c r="AI162" i="2"/>
  <c r="BN162" i="2" s="1"/>
  <c r="BL162" i="2"/>
  <c r="BM162" i="2" s="1"/>
  <c r="AD163" i="2"/>
  <c r="J161" i="2"/>
  <c r="V161" i="2"/>
  <c r="AG161" i="2" s="1"/>
  <c r="I162" i="2"/>
  <c r="H163" i="2"/>
  <c r="K163" i="2"/>
  <c r="AF163" i="2" l="1"/>
  <c r="BH163" i="2"/>
  <c r="AS163" i="2"/>
  <c r="AE163" i="2"/>
  <c r="AP162" i="2"/>
  <c r="AR162" i="2"/>
  <c r="AI163" i="2"/>
  <c r="BN163" i="2" s="1"/>
  <c r="BL163" i="2"/>
  <c r="BM163" i="2" s="1"/>
  <c r="AD164" i="2"/>
  <c r="V162" i="2"/>
  <c r="AG162" i="2" s="1"/>
  <c r="I163" i="2"/>
  <c r="J162" i="2"/>
  <c r="H164" i="2"/>
  <c r="K164" i="2"/>
  <c r="AF164" i="2" l="1"/>
  <c r="BH164" i="2"/>
  <c r="AS164" i="2"/>
  <c r="AE164" i="2"/>
  <c r="AP163" i="2"/>
  <c r="AR163" i="2"/>
  <c r="AI164" i="2"/>
  <c r="BN164" i="2" s="1"/>
  <c r="BL164" i="2"/>
  <c r="BM164" i="2" s="1"/>
  <c r="AD165" i="2"/>
  <c r="V163" i="2"/>
  <c r="AG163" i="2" s="1"/>
  <c r="I164" i="2"/>
  <c r="J163" i="2"/>
  <c r="K165" i="2"/>
  <c r="H165" i="2"/>
  <c r="AF165" i="2" l="1"/>
  <c r="AS165" i="2" s="1"/>
  <c r="BH165" i="2"/>
  <c r="AE165" i="2"/>
  <c r="AP164" i="2"/>
  <c r="AR164" i="2"/>
  <c r="AI165" i="2"/>
  <c r="BN165" i="2" s="1"/>
  <c r="BL165" i="2"/>
  <c r="BM165" i="2" s="1"/>
  <c r="AD166" i="2"/>
  <c r="V164" i="2"/>
  <c r="AG164" i="2" s="1"/>
  <c r="I165" i="2"/>
  <c r="J164" i="2"/>
  <c r="K166" i="2"/>
  <c r="H166" i="2"/>
  <c r="AF166" i="2" l="1"/>
  <c r="AS166" i="2" s="1"/>
  <c r="BH166" i="2"/>
  <c r="AE166" i="2"/>
  <c r="AP165" i="2"/>
  <c r="AR165" i="2"/>
  <c r="AI166" i="2"/>
  <c r="BN166" i="2" s="1"/>
  <c r="BL166" i="2"/>
  <c r="BM166" i="2" s="1"/>
  <c r="AD167" i="2"/>
  <c r="J165" i="2"/>
  <c r="I166" i="2"/>
  <c r="V165" i="2"/>
  <c r="AG165" i="2" s="1"/>
  <c r="K167" i="2"/>
  <c r="H167" i="2"/>
  <c r="AF167" i="2" l="1"/>
  <c r="AS167" i="2" s="1"/>
  <c r="BH167" i="2"/>
  <c r="AE167" i="2"/>
  <c r="AP166" i="2"/>
  <c r="AR166" i="2"/>
  <c r="AI167" i="2"/>
  <c r="BN167" i="2" s="1"/>
  <c r="BL167" i="2"/>
  <c r="BM167" i="2" s="1"/>
  <c r="AD168" i="2"/>
  <c r="J166" i="2"/>
  <c r="V166" i="2"/>
  <c r="AG166" i="2" s="1"/>
  <c r="I167" i="2"/>
  <c r="K168" i="2"/>
  <c r="H168" i="2"/>
  <c r="AF168" i="2" l="1"/>
  <c r="AS168" i="2" s="1"/>
  <c r="BH168" i="2"/>
  <c r="AE168" i="2"/>
  <c r="AP167" i="2"/>
  <c r="AR167" i="2"/>
  <c r="AI168" i="2"/>
  <c r="BN168" i="2" s="1"/>
  <c r="BL168" i="2"/>
  <c r="BM168" i="2" s="1"/>
  <c r="AD169" i="2"/>
  <c r="J167" i="2"/>
  <c r="V167" i="2"/>
  <c r="AG167" i="2" s="1"/>
  <c r="I168" i="2"/>
  <c r="K169" i="2"/>
  <c r="H169" i="2"/>
  <c r="AF169" i="2" l="1"/>
  <c r="AS169" i="2" s="1"/>
  <c r="BH169" i="2"/>
  <c r="AE169" i="2"/>
  <c r="AP168" i="2"/>
  <c r="AR168" i="2"/>
  <c r="AI169" i="2"/>
  <c r="BN169" i="2" s="1"/>
  <c r="BL169" i="2"/>
  <c r="BM169" i="2" s="1"/>
  <c r="AD170" i="2"/>
  <c r="V168" i="2"/>
  <c r="AG168" i="2" s="1"/>
  <c r="J168" i="2"/>
  <c r="I169" i="2"/>
  <c r="H170" i="2"/>
  <c r="K170" i="2"/>
  <c r="AF170" i="2" l="1"/>
  <c r="AS170" i="2" s="1"/>
  <c r="BH170" i="2"/>
  <c r="AE170" i="2"/>
  <c r="AP169" i="2"/>
  <c r="AR169" i="2"/>
  <c r="AI170" i="2"/>
  <c r="BN170" i="2" s="1"/>
  <c r="BL170" i="2"/>
  <c r="BM170" i="2" s="1"/>
  <c r="AD171" i="2"/>
  <c r="V169" i="2"/>
  <c r="AG169" i="2" s="1"/>
  <c r="J169" i="2"/>
  <c r="I170" i="2"/>
  <c r="H171" i="2"/>
  <c r="K171" i="2"/>
  <c r="AF171" i="2" l="1"/>
  <c r="AS171" i="2" s="1"/>
  <c r="BH171" i="2"/>
  <c r="AE171" i="2"/>
  <c r="AP170" i="2"/>
  <c r="AR170" i="2"/>
  <c r="AI171" i="2"/>
  <c r="BN171" i="2" s="1"/>
  <c r="BL171" i="2"/>
  <c r="BM171" i="2" s="1"/>
  <c r="AD172" i="2"/>
  <c r="V170" i="2"/>
  <c r="AG170" i="2" s="1"/>
  <c r="I171" i="2"/>
  <c r="J170" i="2"/>
  <c r="K172" i="2"/>
  <c r="H172" i="2"/>
  <c r="AF172" i="2" l="1"/>
  <c r="AS172" i="2" s="1"/>
  <c r="BH172" i="2"/>
  <c r="AE172" i="2"/>
  <c r="AP171" i="2"/>
  <c r="AR171" i="2"/>
  <c r="AI172" i="2"/>
  <c r="BN172" i="2" s="1"/>
  <c r="BL172" i="2"/>
  <c r="BM172" i="2" s="1"/>
  <c r="AD173" i="2"/>
  <c r="V171" i="2"/>
  <c r="AG171" i="2" s="1"/>
  <c r="I172" i="2"/>
  <c r="J171" i="2"/>
  <c r="K173" i="2"/>
  <c r="H173" i="2"/>
  <c r="AF173" i="2" l="1"/>
  <c r="AS173" i="2" s="1"/>
  <c r="BH173" i="2"/>
  <c r="AE173" i="2"/>
  <c r="AP172" i="2"/>
  <c r="AR172" i="2"/>
  <c r="AI173" i="2"/>
  <c r="BN173" i="2" s="1"/>
  <c r="BL173" i="2"/>
  <c r="BM173" i="2" s="1"/>
  <c r="AD174" i="2"/>
  <c r="J172" i="2"/>
  <c r="I173" i="2"/>
  <c r="V172" i="2"/>
  <c r="AG172" i="2" s="1"/>
  <c r="K174" i="2"/>
  <c r="H174" i="2"/>
  <c r="AF174" i="2" l="1"/>
  <c r="AS174" i="2" s="1"/>
  <c r="BH174" i="2"/>
  <c r="AE174" i="2"/>
  <c r="AP173" i="2"/>
  <c r="AR173" i="2"/>
  <c r="AI174" i="2"/>
  <c r="BN174" i="2" s="1"/>
  <c r="BL174" i="2"/>
  <c r="BM174" i="2" s="1"/>
  <c r="AD175" i="2"/>
  <c r="J173" i="2"/>
  <c r="V173" i="2"/>
  <c r="AG173" i="2" s="1"/>
  <c r="I174" i="2"/>
  <c r="K175" i="2"/>
  <c r="H175" i="2"/>
  <c r="AF175" i="2" l="1"/>
  <c r="AS175" i="2" s="1"/>
  <c r="BH175" i="2"/>
  <c r="AE175" i="2"/>
  <c r="AP174" i="2"/>
  <c r="AR174" i="2"/>
  <c r="AI175" i="2"/>
  <c r="BN175" i="2" s="1"/>
  <c r="BL175" i="2"/>
  <c r="BM175" i="2" s="1"/>
  <c r="AD176" i="2"/>
  <c r="J174" i="2"/>
  <c r="V174" i="2"/>
  <c r="AG174" i="2" s="1"/>
  <c r="I175" i="2"/>
  <c r="H176" i="2"/>
  <c r="K176" i="2"/>
  <c r="AF176" i="2" l="1"/>
  <c r="AS176" i="2" s="1"/>
  <c r="BH176" i="2"/>
  <c r="AE176" i="2"/>
  <c r="AP175" i="2"/>
  <c r="AR175" i="2"/>
  <c r="AI176" i="2"/>
  <c r="BN176" i="2" s="1"/>
  <c r="BL176" i="2"/>
  <c r="BM176" i="2" s="1"/>
  <c r="AD177" i="2"/>
  <c r="V175" i="2"/>
  <c r="AG175" i="2" s="1"/>
  <c r="I176" i="2"/>
  <c r="J175" i="2"/>
  <c r="H177" i="2"/>
  <c r="K177" i="2"/>
  <c r="AF177" i="2" l="1"/>
  <c r="AS177" i="2" s="1"/>
  <c r="BH177" i="2"/>
  <c r="AE177" i="2"/>
  <c r="AP176" i="2"/>
  <c r="AR176" i="2"/>
  <c r="AI177" i="2"/>
  <c r="BN177" i="2" s="1"/>
  <c r="BL177" i="2"/>
  <c r="BM177" i="2" s="1"/>
  <c r="AD178" i="2"/>
  <c r="J176" i="2"/>
  <c r="I177" i="2"/>
  <c r="V176" i="2"/>
  <c r="AG176" i="2" s="1"/>
  <c r="K178" i="2"/>
  <c r="H178" i="2"/>
  <c r="AF178" i="2" l="1"/>
  <c r="AS178" i="2" s="1"/>
  <c r="BH178" i="2"/>
  <c r="AE178" i="2"/>
  <c r="AP177" i="2"/>
  <c r="AR177" i="2"/>
  <c r="AI178" i="2"/>
  <c r="BN178" i="2" s="1"/>
  <c r="BL178" i="2"/>
  <c r="BM178" i="2" s="1"/>
  <c r="AD179" i="2"/>
  <c r="V177" i="2"/>
  <c r="AG177" i="2" s="1"/>
  <c r="I178" i="2"/>
  <c r="J177" i="2"/>
  <c r="H179" i="2"/>
  <c r="K179" i="2"/>
  <c r="AF179" i="2" l="1"/>
  <c r="AS179" i="2" s="1"/>
  <c r="BH179" i="2"/>
  <c r="AE179" i="2"/>
  <c r="AP178" i="2"/>
  <c r="AR178" i="2"/>
  <c r="AI179" i="2"/>
  <c r="BN179" i="2" s="1"/>
  <c r="BL179" i="2"/>
  <c r="BM179" i="2" s="1"/>
  <c r="AD180" i="2"/>
  <c r="J178" i="2"/>
  <c r="V178" i="2"/>
  <c r="AG178" i="2" s="1"/>
  <c r="I179" i="2"/>
  <c r="K180" i="2"/>
  <c r="H180" i="2"/>
  <c r="AF180" i="2" l="1"/>
  <c r="BH180" i="2"/>
  <c r="AS180" i="2"/>
  <c r="AE180" i="2"/>
  <c r="AP179" i="2"/>
  <c r="AR179" i="2"/>
  <c r="AI180" i="2"/>
  <c r="BN180" i="2" s="1"/>
  <c r="BL180" i="2"/>
  <c r="BM180" i="2" s="1"/>
  <c r="AD181" i="2"/>
  <c r="V179" i="2"/>
  <c r="AG179" i="2" s="1"/>
  <c r="I180" i="2"/>
  <c r="J179" i="2"/>
  <c r="K181" i="2"/>
  <c r="H181" i="2"/>
  <c r="AF181" i="2" l="1"/>
  <c r="AS181" i="2" s="1"/>
  <c r="BH181" i="2"/>
  <c r="AE181" i="2"/>
  <c r="AP180" i="2"/>
  <c r="AR180" i="2"/>
  <c r="AI181" i="2"/>
  <c r="BN181" i="2" s="1"/>
  <c r="BL181" i="2"/>
  <c r="BM181" i="2" s="1"/>
  <c r="AD182" i="2"/>
  <c r="J180" i="2"/>
  <c r="V180" i="2"/>
  <c r="AG180" i="2" s="1"/>
  <c r="I181" i="2"/>
  <c r="K182" i="2"/>
  <c r="H182" i="2"/>
  <c r="AF182" i="2" l="1"/>
  <c r="AS182" i="2" s="1"/>
  <c r="BH182" i="2"/>
  <c r="AE182" i="2"/>
  <c r="AP181" i="2"/>
  <c r="AR181" i="2"/>
  <c r="AI182" i="2"/>
  <c r="BN182" i="2" s="1"/>
  <c r="BL182" i="2"/>
  <c r="BM182" i="2" s="1"/>
  <c r="AD183" i="2"/>
  <c r="J181" i="2"/>
  <c r="V181" i="2"/>
  <c r="AG181" i="2" s="1"/>
  <c r="I182" i="2"/>
  <c r="K183" i="2"/>
  <c r="H183" i="2"/>
  <c r="AF183" i="2" l="1"/>
  <c r="AS183" i="2" s="1"/>
  <c r="BH183" i="2"/>
  <c r="AE183" i="2"/>
  <c r="AP182" i="2"/>
  <c r="AR182" i="2"/>
  <c r="AI183" i="2"/>
  <c r="BN183" i="2" s="1"/>
  <c r="BL183" i="2"/>
  <c r="BM183" i="2" s="1"/>
  <c r="AD184" i="2"/>
  <c r="V182" i="2"/>
  <c r="AG182" i="2" s="1"/>
  <c r="I183" i="2"/>
  <c r="J182" i="2"/>
  <c r="K184" i="2"/>
  <c r="H184" i="2"/>
  <c r="AF184" i="2" l="1"/>
  <c r="AS184" i="2" s="1"/>
  <c r="BH184" i="2"/>
  <c r="AE184" i="2"/>
  <c r="AP183" i="2"/>
  <c r="AR183" i="2"/>
  <c r="AI184" i="2"/>
  <c r="BN184" i="2" s="1"/>
  <c r="BL184" i="2"/>
  <c r="BM184" i="2" s="1"/>
  <c r="AD185" i="2"/>
  <c r="V183" i="2"/>
  <c r="AG183" i="2" s="1"/>
  <c r="I184" i="2"/>
  <c r="J183" i="2"/>
  <c r="H185" i="2"/>
  <c r="K185" i="2"/>
  <c r="AF185" i="2" l="1"/>
  <c r="AS185" i="2" s="1"/>
  <c r="BH185" i="2"/>
  <c r="AE185" i="2"/>
  <c r="AP184" i="2"/>
  <c r="AR184" i="2"/>
  <c r="AI185" i="2"/>
  <c r="BN185" i="2" s="1"/>
  <c r="BL185" i="2"/>
  <c r="BM185" i="2" s="1"/>
  <c r="AD186" i="2"/>
  <c r="J184" i="2"/>
  <c r="V184" i="2"/>
  <c r="AG184" i="2" s="1"/>
  <c r="I185" i="2"/>
  <c r="K186" i="2"/>
  <c r="H186" i="2"/>
  <c r="AF186" i="2" l="1"/>
  <c r="AS186" i="2" s="1"/>
  <c r="BH186" i="2"/>
  <c r="AE186" i="2"/>
  <c r="AP185" i="2"/>
  <c r="AR185" i="2"/>
  <c r="AI186" i="2"/>
  <c r="BN186" i="2" s="1"/>
  <c r="BL186" i="2"/>
  <c r="BM186" i="2" s="1"/>
  <c r="AD187" i="2"/>
  <c r="V185" i="2"/>
  <c r="AG185" i="2" s="1"/>
  <c r="I186" i="2"/>
  <c r="J185" i="2"/>
  <c r="H187" i="2"/>
  <c r="K187" i="2"/>
  <c r="AF187" i="2" l="1"/>
  <c r="AS187" i="2" s="1"/>
  <c r="BH187" i="2"/>
  <c r="AE187" i="2"/>
  <c r="AP186" i="2"/>
  <c r="AR186" i="2"/>
  <c r="AI187" i="2"/>
  <c r="BN187" i="2" s="1"/>
  <c r="BL187" i="2"/>
  <c r="BM187" i="2" s="1"/>
  <c r="AD188" i="2"/>
  <c r="V186" i="2"/>
  <c r="AG186" i="2" s="1"/>
  <c r="I187" i="2"/>
  <c r="J186" i="2"/>
  <c r="K188" i="2"/>
  <c r="H188" i="2"/>
  <c r="AF188" i="2" l="1"/>
  <c r="AS188" i="2" s="1"/>
  <c r="BH188" i="2"/>
  <c r="AE188" i="2"/>
  <c r="AP187" i="2"/>
  <c r="AR187" i="2"/>
  <c r="AI188" i="2"/>
  <c r="BN188" i="2" s="1"/>
  <c r="BL188" i="2"/>
  <c r="BM188" i="2" s="1"/>
  <c r="AD189" i="2"/>
  <c r="V187" i="2"/>
  <c r="AG187" i="2" s="1"/>
  <c r="I188" i="2"/>
  <c r="J187" i="2"/>
  <c r="H189" i="2"/>
  <c r="K189" i="2"/>
  <c r="AF189" i="2" l="1"/>
  <c r="AS189" i="2" s="1"/>
  <c r="BH189" i="2"/>
  <c r="AE189" i="2"/>
  <c r="AP188" i="2"/>
  <c r="AR188" i="2"/>
  <c r="AI189" i="2"/>
  <c r="BN189" i="2" s="1"/>
  <c r="BL189" i="2"/>
  <c r="BM189" i="2" s="1"/>
  <c r="AD190" i="2"/>
  <c r="J188" i="2"/>
  <c r="I189" i="2"/>
  <c r="V188" i="2"/>
  <c r="AG188" i="2" s="1"/>
  <c r="K190" i="2"/>
  <c r="H190" i="2"/>
  <c r="AF190" i="2" l="1"/>
  <c r="AS190" i="2" s="1"/>
  <c r="BH190" i="2"/>
  <c r="AE190" i="2"/>
  <c r="AP189" i="2"/>
  <c r="AR189" i="2"/>
  <c r="AI190" i="2"/>
  <c r="BN190" i="2" s="1"/>
  <c r="BL190" i="2"/>
  <c r="BM190" i="2" s="1"/>
  <c r="AD191" i="2"/>
  <c r="J189" i="2"/>
  <c r="V189" i="2"/>
  <c r="AG189" i="2" s="1"/>
  <c r="I190" i="2"/>
  <c r="K191" i="2"/>
  <c r="H191" i="2"/>
  <c r="AF191" i="2" l="1"/>
  <c r="AS191" i="2" s="1"/>
  <c r="BH191" i="2"/>
  <c r="AE191" i="2"/>
  <c r="AP190" i="2"/>
  <c r="AR190" i="2"/>
  <c r="AI191" i="2"/>
  <c r="BN191" i="2" s="1"/>
  <c r="BL191" i="2"/>
  <c r="BM191" i="2" s="1"/>
  <c r="AD192" i="2"/>
  <c r="V190" i="2"/>
  <c r="AG190" i="2" s="1"/>
  <c r="I191" i="2"/>
  <c r="J190" i="2"/>
  <c r="K192" i="2"/>
  <c r="H192" i="2"/>
  <c r="AF192" i="2" l="1"/>
  <c r="AS192" i="2" s="1"/>
  <c r="BH192" i="2"/>
  <c r="AE192" i="2"/>
  <c r="AP191" i="2"/>
  <c r="AR191" i="2"/>
  <c r="AI192" i="2"/>
  <c r="BN192" i="2" s="1"/>
  <c r="BL192" i="2"/>
  <c r="BM192" i="2" s="1"/>
  <c r="AD193" i="2"/>
  <c r="J191" i="2"/>
  <c r="I192" i="2"/>
  <c r="V191" i="2"/>
  <c r="AG191" i="2" s="1"/>
  <c r="H193" i="2"/>
  <c r="K193" i="2"/>
  <c r="AF193" i="2" l="1"/>
  <c r="AS193" i="2" s="1"/>
  <c r="BH193" i="2"/>
  <c r="AE193" i="2"/>
  <c r="AP192" i="2"/>
  <c r="AR192" i="2"/>
  <c r="AI193" i="2"/>
  <c r="BN193" i="2" s="1"/>
  <c r="BL193" i="2"/>
  <c r="BM193" i="2" s="1"/>
  <c r="AD194" i="2"/>
  <c r="J192" i="2"/>
  <c r="V192" i="2"/>
  <c r="AG192" i="2" s="1"/>
  <c r="I193" i="2"/>
  <c r="H194" i="2"/>
  <c r="K194" i="2"/>
  <c r="AF194" i="2" l="1"/>
  <c r="AS194" i="2" s="1"/>
  <c r="BH194" i="2"/>
  <c r="AE194" i="2"/>
  <c r="AP193" i="2"/>
  <c r="AR193" i="2"/>
  <c r="AI194" i="2"/>
  <c r="BN194" i="2" s="1"/>
  <c r="BL194" i="2"/>
  <c r="BM194" i="2" s="1"/>
  <c r="AD195" i="2"/>
  <c r="J193" i="2"/>
  <c r="I194" i="2"/>
  <c r="V193" i="2"/>
  <c r="AG193" i="2" s="1"/>
  <c r="H195" i="2"/>
  <c r="K195" i="2"/>
  <c r="AF195" i="2" l="1"/>
  <c r="AS195" i="2" s="1"/>
  <c r="BH195" i="2"/>
  <c r="AE195" i="2"/>
  <c r="AP194" i="2"/>
  <c r="AR194" i="2"/>
  <c r="AI195" i="2"/>
  <c r="BN195" i="2" s="1"/>
  <c r="BL195" i="2"/>
  <c r="BM195" i="2" s="1"/>
  <c r="AD196" i="2"/>
  <c r="J194" i="2"/>
  <c r="V194" i="2"/>
  <c r="AG194" i="2" s="1"/>
  <c r="I195" i="2"/>
  <c r="K196" i="2"/>
  <c r="H196" i="2"/>
  <c r="AF196" i="2" l="1"/>
  <c r="AS196" i="2" s="1"/>
  <c r="BH196" i="2"/>
  <c r="AE196" i="2"/>
  <c r="AP195" i="2"/>
  <c r="AR195" i="2"/>
  <c r="AI196" i="2"/>
  <c r="BN196" i="2" s="1"/>
  <c r="BL196" i="2"/>
  <c r="BM196" i="2" s="1"/>
  <c r="AD197" i="2"/>
  <c r="J195" i="2"/>
  <c r="I196" i="2"/>
  <c r="V195" i="2"/>
  <c r="AG195" i="2" s="1"/>
  <c r="K197" i="2"/>
  <c r="H197" i="2"/>
  <c r="AF197" i="2" l="1"/>
  <c r="AS197" i="2" s="1"/>
  <c r="BH197" i="2"/>
  <c r="AE197" i="2"/>
  <c r="AP196" i="2"/>
  <c r="AR196" i="2"/>
  <c r="AI197" i="2"/>
  <c r="BN197" i="2" s="1"/>
  <c r="BL197" i="2"/>
  <c r="BM197" i="2" s="1"/>
  <c r="AD198" i="2"/>
  <c r="J196" i="2"/>
  <c r="V196" i="2"/>
  <c r="AG196" i="2" s="1"/>
  <c r="I197" i="2"/>
  <c r="K198" i="2"/>
  <c r="H198" i="2"/>
  <c r="AF198" i="2" l="1"/>
  <c r="AS198" i="2" s="1"/>
  <c r="BH198" i="2"/>
  <c r="AE198" i="2"/>
  <c r="AP197" i="2"/>
  <c r="AR197" i="2"/>
  <c r="AI198" i="2"/>
  <c r="BN198" i="2" s="1"/>
  <c r="BL198" i="2"/>
  <c r="BM198" i="2" s="1"/>
  <c r="AD199" i="2"/>
  <c r="V197" i="2"/>
  <c r="AG197" i="2" s="1"/>
  <c r="I198" i="2"/>
  <c r="J197" i="2"/>
  <c r="K199" i="2"/>
  <c r="H199" i="2"/>
  <c r="AF199" i="2" l="1"/>
  <c r="AS199" i="2" s="1"/>
  <c r="BH199" i="2"/>
  <c r="AE199" i="2"/>
  <c r="AP198" i="2"/>
  <c r="AR198" i="2"/>
  <c r="AI199" i="2"/>
  <c r="BN199" i="2" s="1"/>
  <c r="BL199" i="2"/>
  <c r="BM199" i="2" s="1"/>
  <c r="AD200" i="2"/>
  <c r="J198" i="2"/>
  <c r="I199" i="2"/>
  <c r="V198" i="2"/>
  <c r="AG198" i="2" s="1"/>
  <c r="K200" i="2"/>
  <c r="H200" i="2"/>
  <c r="AF200" i="2" l="1"/>
  <c r="AS200" i="2" s="1"/>
  <c r="BH200" i="2"/>
  <c r="AE200" i="2"/>
  <c r="AP199" i="2"/>
  <c r="AR199" i="2"/>
  <c r="AI200" i="2"/>
  <c r="BN200" i="2" s="1"/>
  <c r="BL200" i="2"/>
  <c r="BM200" i="2" s="1"/>
  <c r="AD201" i="2"/>
  <c r="J199" i="2"/>
  <c r="V199" i="2"/>
  <c r="AG199" i="2" s="1"/>
  <c r="I200" i="2"/>
  <c r="H201" i="2"/>
  <c r="K201" i="2"/>
  <c r="AF201" i="2" l="1"/>
  <c r="BH201" i="2"/>
  <c r="AS201" i="2"/>
  <c r="AE201" i="2"/>
  <c r="AP200" i="2"/>
  <c r="AR200" i="2"/>
  <c r="AI201" i="2"/>
  <c r="BN201" i="2" s="1"/>
  <c r="BL201" i="2"/>
  <c r="BM201" i="2" s="1"/>
  <c r="AD202" i="2"/>
  <c r="V200" i="2"/>
  <c r="AG200" i="2" s="1"/>
  <c r="I201" i="2"/>
  <c r="J200" i="2"/>
  <c r="H202" i="2"/>
  <c r="K202" i="2"/>
  <c r="AF202" i="2" l="1"/>
  <c r="BH202" i="2"/>
  <c r="AS202" i="2"/>
  <c r="AE202" i="2"/>
  <c r="AP201" i="2"/>
  <c r="AR201" i="2"/>
  <c r="AI202" i="2"/>
  <c r="BN202" i="2" s="1"/>
  <c r="BL202" i="2"/>
  <c r="BM202" i="2" s="1"/>
  <c r="AD203" i="2"/>
  <c r="V201" i="2"/>
  <c r="AG201" i="2" s="1"/>
  <c r="I202" i="2"/>
  <c r="J201" i="2"/>
  <c r="H203" i="2"/>
  <c r="K203" i="2"/>
  <c r="AF203" i="2" l="1"/>
  <c r="BH203" i="2"/>
  <c r="AS203" i="2"/>
  <c r="AE203" i="2"/>
  <c r="AP202" i="2"/>
  <c r="AR202" i="2"/>
  <c r="AI203" i="2"/>
  <c r="BN203" i="2" s="1"/>
  <c r="BL203" i="2"/>
  <c r="BM203" i="2" s="1"/>
  <c r="AD204" i="2"/>
  <c r="V202" i="2"/>
  <c r="AG202" i="2" s="1"/>
  <c r="I203" i="2"/>
  <c r="J202" i="2"/>
  <c r="K204" i="2"/>
  <c r="H204" i="2"/>
  <c r="AF204" i="2" l="1"/>
  <c r="BH204" i="2"/>
  <c r="AS204" i="2"/>
  <c r="AE204" i="2"/>
  <c r="AP203" i="2"/>
  <c r="AR203" i="2"/>
  <c r="AI204" i="2"/>
  <c r="BN204" i="2" s="1"/>
  <c r="BL204" i="2"/>
  <c r="BM204" i="2" s="1"/>
  <c r="AD205" i="2"/>
  <c r="V203" i="2"/>
  <c r="AG203" i="2" s="1"/>
  <c r="I204" i="2"/>
  <c r="J203" i="2"/>
  <c r="K205" i="2"/>
  <c r="H205" i="2"/>
  <c r="AF205" i="2" l="1"/>
  <c r="BH205" i="2"/>
  <c r="AS205" i="2"/>
  <c r="AE205" i="2"/>
  <c r="AP204" i="2"/>
  <c r="AR204" i="2"/>
  <c r="AI205" i="2"/>
  <c r="BN205" i="2" s="1"/>
  <c r="BL205" i="2"/>
  <c r="BM205" i="2" s="1"/>
  <c r="AD206" i="2"/>
  <c r="J204" i="2"/>
  <c r="V204" i="2"/>
  <c r="AG204" i="2" s="1"/>
  <c r="I205" i="2"/>
  <c r="K206" i="2"/>
  <c r="H206" i="2"/>
  <c r="AF206" i="2" l="1"/>
  <c r="BH206" i="2"/>
  <c r="AS206" i="2"/>
  <c r="AE206" i="2"/>
  <c r="AP205" i="2"/>
  <c r="AR205" i="2"/>
  <c r="AI206" i="2"/>
  <c r="BN206" i="2" s="1"/>
  <c r="BL206" i="2"/>
  <c r="BM206" i="2" s="1"/>
  <c r="AD207" i="2"/>
  <c r="V205" i="2"/>
  <c r="AG205" i="2" s="1"/>
  <c r="I206" i="2"/>
  <c r="J205" i="2"/>
  <c r="K207" i="2"/>
  <c r="H207" i="2"/>
  <c r="AF207" i="2" l="1"/>
  <c r="BH207" i="2"/>
  <c r="AS207" i="2"/>
  <c r="AE207" i="2"/>
  <c r="AP206" i="2"/>
  <c r="AR206" i="2"/>
  <c r="AI207" i="2"/>
  <c r="BN207" i="2" s="1"/>
  <c r="BL207" i="2"/>
  <c r="BM207" i="2" s="1"/>
  <c r="AD208" i="2"/>
  <c r="V206" i="2"/>
  <c r="AG206" i="2" s="1"/>
  <c r="I207" i="2"/>
  <c r="J206" i="2"/>
  <c r="K208" i="2"/>
  <c r="H208" i="2"/>
  <c r="AF208" i="2" l="1"/>
  <c r="BH208" i="2"/>
  <c r="AS208" i="2"/>
  <c r="AE208" i="2"/>
  <c r="AP207" i="2"/>
  <c r="AR207" i="2"/>
  <c r="AI208" i="2"/>
  <c r="BN208" i="2" s="1"/>
  <c r="BL208" i="2"/>
  <c r="BM208" i="2" s="1"/>
  <c r="AD209" i="2"/>
  <c r="J207" i="2"/>
  <c r="V207" i="2"/>
  <c r="AG207" i="2" s="1"/>
  <c r="I208" i="2"/>
  <c r="H209" i="2"/>
  <c r="K209" i="2"/>
  <c r="AF209" i="2" l="1"/>
  <c r="BH209" i="2"/>
  <c r="AS209" i="2"/>
  <c r="AE209" i="2"/>
  <c r="AP208" i="2"/>
  <c r="AR208" i="2"/>
  <c r="AI209" i="2"/>
  <c r="BN209" i="2" s="1"/>
  <c r="BL209" i="2"/>
  <c r="BM209" i="2" s="1"/>
  <c r="AD210" i="2"/>
  <c r="V208" i="2"/>
  <c r="AG208" i="2" s="1"/>
  <c r="I209" i="2"/>
  <c r="J208" i="2"/>
  <c r="H210" i="2"/>
  <c r="K210" i="2"/>
  <c r="AF210" i="2" l="1"/>
  <c r="BH210" i="2"/>
  <c r="AS210" i="2"/>
  <c r="AE210" i="2"/>
  <c r="AP209" i="2"/>
  <c r="AR209" i="2"/>
  <c r="AI210" i="2"/>
  <c r="BN210" i="2" s="1"/>
  <c r="BL210" i="2"/>
  <c r="BM210" i="2" s="1"/>
  <c r="AD211" i="2"/>
  <c r="J209" i="2"/>
  <c r="I210" i="2"/>
  <c r="V209" i="2"/>
  <c r="AG209" i="2" s="1"/>
  <c r="H211" i="2"/>
  <c r="K211" i="2"/>
  <c r="AF211" i="2" l="1"/>
  <c r="BH211" i="2"/>
  <c r="AS211" i="2"/>
  <c r="AE211" i="2"/>
  <c r="AP210" i="2"/>
  <c r="AR210" i="2"/>
  <c r="AI211" i="2"/>
  <c r="BN211" i="2" s="1"/>
  <c r="BL211" i="2"/>
  <c r="BM211" i="2" s="1"/>
  <c r="AD212" i="2"/>
  <c r="J210" i="2"/>
  <c r="V210" i="2"/>
  <c r="AG210" i="2" s="1"/>
  <c r="I211" i="2"/>
  <c r="K212" i="2"/>
  <c r="H212" i="2"/>
  <c r="AF212" i="2" l="1"/>
  <c r="BH212" i="2"/>
  <c r="AS212" i="2"/>
  <c r="AE212" i="2"/>
  <c r="AP211" i="2"/>
  <c r="AR211" i="2"/>
  <c r="AI212" i="2"/>
  <c r="BN212" i="2" s="1"/>
  <c r="BL212" i="2"/>
  <c r="BM212" i="2" s="1"/>
  <c r="AD213" i="2"/>
  <c r="V211" i="2"/>
  <c r="AG211" i="2" s="1"/>
  <c r="I212" i="2"/>
  <c r="J211" i="2"/>
  <c r="K213" i="2"/>
  <c r="H213" i="2"/>
  <c r="AF213" i="2" l="1"/>
  <c r="BH213" i="2"/>
  <c r="AS213" i="2"/>
  <c r="AE213" i="2"/>
  <c r="AP212" i="2"/>
  <c r="AR212" i="2"/>
  <c r="AI213" i="2"/>
  <c r="BN213" i="2" s="1"/>
  <c r="BL213" i="2"/>
  <c r="BM213" i="2" s="1"/>
  <c r="AD214" i="2"/>
  <c r="J212" i="2"/>
  <c r="I213" i="2"/>
  <c r="V212" i="2"/>
  <c r="AG212" i="2" s="1"/>
  <c r="K214" i="2"/>
  <c r="H214" i="2"/>
  <c r="AF214" i="2" l="1"/>
  <c r="BH214" i="2"/>
  <c r="AS214" i="2"/>
  <c r="AE214" i="2"/>
  <c r="AP213" i="2"/>
  <c r="AR213" i="2"/>
  <c r="AI214" i="2"/>
  <c r="BN214" i="2" s="1"/>
  <c r="BL214" i="2"/>
  <c r="BM214" i="2" s="1"/>
  <c r="AD215" i="2"/>
  <c r="J213" i="2"/>
  <c r="V213" i="2"/>
  <c r="AG213" i="2" s="1"/>
  <c r="I214" i="2"/>
  <c r="K215" i="2"/>
  <c r="H215" i="2"/>
  <c r="AF215" i="2" l="1"/>
  <c r="AS215" i="2" s="1"/>
  <c r="BH215" i="2"/>
  <c r="AE215" i="2"/>
  <c r="AP214" i="2"/>
  <c r="AR214" i="2"/>
  <c r="AI215" i="2"/>
  <c r="BN215" i="2" s="1"/>
  <c r="BL215" i="2"/>
  <c r="BM215" i="2" s="1"/>
  <c r="AD216" i="2"/>
  <c r="V214" i="2"/>
  <c r="AG214" i="2" s="1"/>
  <c r="I215" i="2"/>
  <c r="J214" i="2"/>
  <c r="K216" i="2"/>
  <c r="H216" i="2"/>
  <c r="AF216" i="2" l="1"/>
  <c r="BH216" i="2"/>
  <c r="AS216" i="2"/>
  <c r="AE216" i="2"/>
  <c r="AP215" i="2"/>
  <c r="AR215" i="2"/>
  <c r="AI216" i="2"/>
  <c r="BN216" i="2" s="1"/>
  <c r="BL216" i="2"/>
  <c r="BM216" i="2" s="1"/>
  <c r="AD217" i="2"/>
  <c r="J215" i="2"/>
  <c r="V215" i="2"/>
  <c r="AG215" i="2" s="1"/>
  <c r="I216" i="2"/>
  <c r="H217" i="2"/>
  <c r="K217" i="2"/>
  <c r="AF217" i="2" l="1"/>
  <c r="BH217" i="2"/>
  <c r="AS217" i="2"/>
  <c r="AE217" i="2"/>
  <c r="AP216" i="2"/>
  <c r="AR216" i="2"/>
  <c r="AI217" i="2"/>
  <c r="BN217" i="2" s="1"/>
  <c r="BL217" i="2"/>
  <c r="BM217" i="2" s="1"/>
  <c r="AD218" i="2"/>
  <c r="V216" i="2"/>
  <c r="AG216" i="2" s="1"/>
  <c r="I217" i="2"/>
  <c r="J216" i="2"/>
  <c r="H218" i="2"/>
  <c r="K218" i="2"/>
  <c r="AF218" i="2" l="1"/>
  <c r="BH218" i="2"/>
  <c r="AS218" i="2"/>
  <c r="AE218" i="2"/>
  <c r="AP217" i="2"/>
  <c r="AR217" i="2"/>
  <c r="AI218" i="2"/>
  <c r="BN218" i="2" s="1"/>
  <c r="BL218" i="2"/>
  <c r="BM218" i="2" s="1"/>
  <c r="AD219" i="2"/>
  <c r="J217" i="2"/>
  <c r="I218" i="2"/>
  <c r="V217" i="2"/>
  <c r="AG217" i="2" s="1"/>
  <c r="H219" i="2"/>
  <c r="K219" i="2"/>
  <c r="AF219" i="2" l="1"/>
  <c r="BH219" i="2"/>
  <c r="AS219" i="2"/>
  <c r="AE219" i="2"/>
  <c r="AP218" i="2"/>
  <c r="AR218" i="2"/>
  <c r="AI219" i="2"/>
  <c r="BN219" i="2" s="1"/>
  <c r="BL219" i="2"/>
  <c r="BM219" i="2" s="1"/>
  <c r="AD220" i="2"/>
  <c r="V218" i="2"/>
  <c r="AG218" i="2" s="1"/>
  <c r="I219" i="2"/>
  <c r="J218" i="2"/>
  <c r="K220" i="2"/>
  <c r="H220" i="2"/>
  <c r="AF220" i="2" l="1"/>
  <c r="BH220" i="2"/>
  <c r="AS220" i="2"/>
  <c r="AE220" i="2"/>
  <c r="AP219" i="2"/>
  <c r="AR219" i="2"/>
  <c r="AI220" i="2"/>
  <c r="BN220" i="2" s="1"/>
  <c r="BL220" i="2"/>
  <c r="BM220" i="2" s="1"/>
  <c r="AD221" i="2"/>
  <c r="J219" i="2"/>
  <c r="V219" i="2"/>
  <c r="AG219" i="2" s="1"/>
  <c r="I220" i="2"/>
  <c r="K221" i="2"/>
  <c r="H221" i="2"/>
  <c r="AF221" i="2" l="1"/>
  <c r="BH221" i="2"/>
  <c r="AS221" i="2"/>
  <c r="AE221" i="2"/>
  <c r="AP220" i="2"/>
  <c r="AR220" i="2"/>
  <c r="AI221" i="2"/>
  <c r="BN221" i="2" s="1"/>
  <c r="BL221" i="2"/>
  <c r="BM221" i="2" s="1"/>
  <c r="AD222" i="2"/>
  <c r="V220" i="2"/>
  <c r="AG220" i="2" s="1"/>
  <c r="I221" i="2"/>
  <c r="J220" i="2"/>
  <c r="K222" i="2"/>
  <c r="H222" i="2"/>
  <c r="AF222" i="2" l="1"/>
  <c r="BH222" i="2"/>
  <c r="AS222" i="2"/>
  <c r="AE222" i="2"/>
  <c r="AP221" i="2"/>
  <c r="AR221" i="2"/>
  <c r="AI222" i="2"/>
  <c r="BN222" i="2" s="1"/>
  <c r="BL222" i="2"/>
  <c r="BM222" i="2" s="1"/>
  <c r="AD223" i="2"/>
  <c r="V221" i="2"/>
  <c r="AG221" i="2" s="1"/>
  <c r="I222" i="2"/>
  <c r="J221" i="2"/>
  <c r="K223" i="2"/>
  <c r="H223" i="2"/>
  <c r="AF223" i="2" l="1"/>
  <c r="BH223" i="2"/>
  <c r="AS223" i="2"/>
  <c r="AE223" i="2"/>
  <c r="AP222" i="2"/>
  <c r="AR222" i="2"/>
  <c r="AI223" i="2"/>
  <c r="BN223" i="2" s="1"/>
  <c r="BL223" i="2"/>
  <c r="BM223" i="2" s="1"/>
  <c r="AD224" i="2"/>
  <c r="J222" i="2"/>
  <c r="V222" i="2"/>
  <c r="AG222" i="2" s="1"/>
  <c r="I223" i="2"/>
  <c r="K224" i="2"/>
  <c r="H224" i="2"/>
  <c r="AF224" i="2" l="1"/>
  <c r="AS224" i="2" s="1"/>
  <c r="BH224" i="2"/>
  <c r="AE224" i="2"/>
  <c r="AP223" i="2"/>
  <c r="AR223" i="2"/>
  <c r="AI224" i="2"/>
  <c r="BN224" i="2" s="1"/>
  <c r="BL224" i="2"/>
  <c r="BM224" i="2" s="1"/>
  <c r="AD225" i="2"/>
  <c r="V223" i="2"/>
  <c r="AG223" i="2" s="1"/>
  <c r="J223" i="2"/>
  <c r="I224" i="2"/>
  <c r="H225" i="2"/>
  <c r="K225" i="2"/>
  <c r="AF225" i="2" l="1"/>
  <c r="BH225" i="2"/>
  <c r="AS225" i="2"/>
  <c r="AE225" i="2"/>
  <c r="AP224" i="2"/>
  <c r="AR224" i="2"/>
  <c r="AI225" i="2"/>
  <c r="BN225" i="2" s="1"/>
  <c r="BL225" i="2"/>
  <c r="BM225" i="2" s="1"/>
  <c r="AD226" i="2"/>
  <c r="V224" i="2"/>
  <c r="AG224" i="2" s="1"/>
  <c r="I225" i="2"/>
  <c r="J224" i="2"/>
  <c r="H226" i="2"/>
  <c r="K226" i="2"/>
  <c r="AF226" i="2" l="1"/>
  <c r="BH226" i="2"/>
  <c r="AS226" i="2"/>
  <c r="AE226" i="2"/>
  <c r="AP225" i="2"/>
  <c r="AR225" i="2"/>
  <c r="AI226" i="2"/>
  <c r="BN226" i="2" s="1"/>
  <c r="BL226" i="2"/>
  <c r="BM226" i="2" s="1"/>
  <c r="AD227" i="2"/>
  <c r="V225" i="2"/>
  <c r="AG225" i="2" s="1"/>
  <c r="I226" i="2"/>
  <c r="J225" i="2"/>
  <c r="H227" i="2"/>
  <c r="K227" i="2"/>
  <c r="AF227" i="2" l="1"/>
  <c r="BH227" i="2"/>
  <c r="AS227" i="2"/>
  <c r="AE227" i="2"/>
  <c r="AP226" i="2"/>
  <c r="AR226" i="2"/>
  <c r="AI227" i="2"/>
  <c r="BN227" i="2" s="1"/>
  <c r="BL227" i="2"/>
  <c r="BM227" i="2" s="1"/>
  <c r="AD228" i="2"/>
  <c r="V226" i="2"/>
  <c r="AG226" i="2" s="1"/>
  <c r="I227" i="2"/>
  <c r="J226" i="2"/>
  <c r="K228" i="2"/>
  <c r="H228" i="2"/>
  <c r="AF228" i="2" l="1"/>
  <c r="BH228" i="2"/>
  <c r="AS228" i="2"/>
  <c r="AE228" i="2"/>
  <c r="AP227" i="2"/>
  <c r="AR227" i="2"/>
  <c r="AI228" i="2"/>
  <c r="BN228" i="2" s="1"/>
  <c r="BL228" i="2"/>
  <c r="BM228" i="2" s="1"/>
  <c r="AD229" i="2"/>
  <c r="V227" i="2"/>
  <c r="AG227" i="2" s="1"/>
  <c r="I228" i="2"/>
  <c r="J227" i="2"/>
  <c r="K229" i="2"/>
  <c r="H229" i="2"/>
  <c r="AF229" i="2" l="1"/>
  <c r="AS229" i="2" s="1"/>
  <c r="BH229" i="2"/>
  <c r="AE229" i="2"/>
  <c r="AP228" i="2"/>
  <c r="AR228" i="2"/>
  <c r="AI229" i="2"/>
  <c r="BN229" i="2" s="1"/>
  <c r="BL229" i="2"/>
  <c r="BM229" i="2" s="1"/>
  <c r="AD230" i="2"/>
  <c r="J228" i="2"/>
  <c r="V228" i="2"/>
  <c r="AG228" i="2" s="1"/>
  <c r="I229" i="2"/>
  <c r="K230" i="2"/>
  <c r="H230" i="2"/>
  <c r="AF230" i="2" l="1"/>
  <c r="BH230" i="2"/>
  <c r="AS230" i="2"/>
  <c r="AE230" i="2"/>
  <c r="AP229" i="2"/>
  <c r="AR229" i="2"/>
  <c r="AI230" i="2"/>
  <c r="BN230" i="2" s="1"/>
  <c r="BL230" i="2"/>
  <c r="BM230" i="2" s="1"/>
  <c r="AD231" i="2"/>
  <c r="V229" i="2"/>
  <c r="AG229" i="2" s="1"/>
  <c r="I230" i="2"/>
  <c r="J229" i="2"/>
  <c r="K231" i="2"/>
  <c r="H231" i="2"/>
  <c r="AF231" i="2" l="1"/>
  <c r="BH231" i="2"/>
  <c r="AS231" i="2"/>
  <c r="AE231" i="2"/>
  <c r="AP230" i="2"/>
  <c r="AR230" i="2"/>
  <c r="AI231" i="2"/>
  <c r="BN231" i="2" s="1"/>
  <c r="BL231" i="2"/>
  <c r="BM231" i="2" s="1"/>
  <c r="AD232" i="2"/>
  <c r="V230" i="2"/>
  <c r="AG230" i="2" s="1"/>
  <c r="I231" i="2"/>
  <c r="J230" i="2"/>
  <c r="K232" i="2"/>
  <c r="H232" i="2"/>
  <c r="AF232" i="2" l="1"/>
  <c r="AS232" i="2" s="1"/>
  <c r="BH232" i="2"/>
  <c r="AE232" i="2"/>
  <c r="AP231" i="2"/>
  <c r="AR231" i="2"/>
  <c r="AI232" i="2"/>
  <c r="BN232" i="2" s="1"/>
  <c r="BL232" i="2"/>
  <c r="BM232" i="2" s="1"/>
  <c r="AD233" i="2"/>
  <c r="J231" i="2"/>
  <c r="V231" i="2"/>
  <c r="AG231" i="2" s="1"/>
  <c r="I232" i="2"/>
  <c r="H233" i="2"/>
  <c r="K233" i="2"/>
  <c r="AF233" i="2" l="1"/>
  <c r="AS233" i="2" s="1"/>
  <c r="BH233" i="2"/>
  <c r="AE233" i="2"/>
  <c r="AP232" i="2"/>
  <c r="AR232" i="2"/>
  <c r="AI233" i="2"/>
  <c r="BN233" i="2" s="1"/>
  <c r="BL233" i="2"/>
  <c r="BM233" i="2" s="1"/>
  <c r="AD234" i="2"/>
  <c r="V232" i="2"/>
  <c r="AG232" i="2" s="1"/>
  <c r="I233" i="2"/>
  <c r="J232" i="2"/>
  <c r="H234" i="2"/>
  <c r="K234" i="2"/>
  <c r="AF234" i="2" l="1"/>
  <c r="AS234" i="2" s="1"/>
  <c r="BH234" i="2"/>
  <c r="AE234" i="2"/>
  <c r="AP233" i="2"/>
  <c r="AR233" i="2"/>
  <c r="AI234" i="2"/>
  <c r="BN234" i="2" s="1"/>
  <c r="BL234" i="2"/>
  <c r="BM234" i="2" s="1"/>
  <c r="AD235" i="2"/>
  <c r="J233" i="2"/>
  <c r="I234" i="2"/>
  <c r="V233" i="2"/>
  <c r="AG233" i="2" s="1"/>
  <c r="H235" i="2"/>
  <c r="K235" i="2"/>
  <c r="AF235" i="2" l="1"/>
  <c r="AS235" i="2" s="1"/>
  <c r="BH235" i="2"/>
  <c r="AE235" i="2"/>
  <c r="AP234" i="2"/>
  <c r="AR234" i="2"/>
  <c r="AI235" i="2"/>
  <c r="BN235" i="2" s="1"/>
  <c r="BL235" i="2"/>
  <c r="BM235" i="2" s="1"/>
  <c r="AD236" i="2"/>
  <c r="J234" i="2"/>
  <c r="V234" i="2"/>
  <c r="AG234" i="2" s="1"/>
  <c r="I235" i="2"/>
  <c r="K236" i="2"/>
  <c r="H236" i="2"/>
  <c r="AF236" i="2" l="1"/>
  <c r="AS236" i="2" s="1"/>
  <c r="BH236" i="2"/>
  <c r="AE236" i="2"/>
  <c r="AP235" i="2"/>
  <c r="AR235" i="2"/>
  <c r="AI236" i="2"/>
  <c r="BN236" i="2" s="1"/>
  <c r="BL236" i="2"/>
  <c r="BM236" i="2" s="1"/>
  <c r="AD237" i="2"/>
  <c r="V235" i="2"/>
  <c r="AG235" i="2" s="1"/>
  <c r="I236" i="2"/>
  <c r="J235" i="2"/>
  <c r="K237" i="2"/>
  <c r="H237" i="2"/>
  <c r="AF237" i="2" l="1"/>
  <c r="AS237" i="2" s="1"/>
  <c r="BH237" i="2"/>
  <c r="AE237" i="2"/>
  <c r="AP236" i="2"/>
  <c r="AR236" i="2"/>
  <c r="AI237" i="2"/>
  <c r="BN237" i="2" s="1"/>
  <c r="BL237" i="2"/>
  <c r="BM237" i="2" s="1"/>
  <c r="AD238" i="2"/>
  <c r="J236" i="2"/>
  <c r="V236" i="2"/>
  <c r="AG236" i="2" s="1"/>
  <c r="I237" i="2"/>
  <c r="K238" i="2"/>
  <c r="H238" i="2"/>
  <c r="AF238" i="2" l="1"/>
  <c r="AS238" i="2" s="1"/>
  <c r="BH238" i="2"/>
  <c r="AE238" i="2"/>
  <c r="AP237" i="2"/>
  <c r="AR237" i="2"/>
  <c r="AI238" i="2"/>
  <c r="BN238" i="2" s="1"/>
  <c r="BL238" i="2"/>
  <c r="BM238" i="2" s="1"/>
  <c r="AD239" i="2"/>
  <c r="V237" i="2"/>
  <c r="AG237" i="2" s="1"/>
  <c r="I238" i="2"/>
  <c r="J237" i="2"/>
  <c r="K239" i="2"/>
  <c r="H239" i="2"/>
  <c r="AF239" i="2" l="1"/>
  <c r="AS239" i="2" s="1"/>
  <c r="BH239" i="2"/>
  <c r="AE239" i="2"/>
  <c r="AP238" i="2"/>
  <c r="AR238" i="2"/>
  <c r="AI239" i="2"/>
  <c r="BN239" i="2" s="1"/>
  <c r="BL239" i="2"/>
  <c r="BM239" i="2" s="1"/>
  <c r="AD240" i="2"/>
  <c r="V238" i="2"/>
  <c r="AG238" i="2" s="1"/>
  <c r="I239" i="2"/>
  <c r="J238" i="2"/>
  <c r="K240" i="2"/>
  <c r="H240" i="2"/>
  <c r="AF240" i="2" l="1"/>
  <c r="AS240" i="2" s="1"/>
  <c r="BH240" i="2"/>
  <c r="AE240" i="2"/>
  <c r="AP239" i="2"/>
  <c r="AR239" i="2"/>
  <c r="AI240" i="2"/>
  <c r="BN240" i="2" s="1"/>
  <c r="BL240" i="2"/>
  <c r="BM240" i="2" s="1"/>
  <c r="AD241" i="2"/>
  <c r="J239" i="2"/>
  <c r="V239" i="2"/>
  <c r="AG239" i="2" s="1"/>
  <c r="I240" i="2"/>
  <c r="H241" i="2"/>
  <c r="K241" i="2"/>
  <c r="AF241" i="2" l="1"/>
  <c r="AS241" i="2" s="1"/>
  <c r="BH241" i="2"/>
  <c r="AE241" i="2"/>
  <c r="AP240" i="2"/>
  <c r="AR240" i="2"/>
  <c r="AI241" i="2"/>
  <c r="BN241" i="2" s="1"/>
  <c r="BL241" i="2"/>
  <c r="BM241" i="2" s="1"/>
  <c r="AD242" i="2"/>
  <c r="V240" i="2"/>
  <c r="AG240" i="2" s="1"/>
  <c r="I241" i="2"/>
  <c r="J240" i="2"/>
  <c r="H242" i="2"/>
  <c r="K242" i="2"/>
  <c r="AF242" i="2" l="1"/>
  <c r="AS242" i="2" s="1"/>
  <c r="BH242" i="2"/>
  <c r="AE242" i="2"/>
  <c r="AP241" i="2"/>
  <c r="AR241" i="2"/>
  <c r="AI242" i="2"/>
  <c r="BN242" i="2" s="1"/>
  <c r="BL242" i="2"/>
  <c r="BM242" i="2" s="1"/>
  <c r="AD243" i="2"/>
  <c r="V241" i="2"/>
  <c r="AG241" i="2" s="1"/>
  <c r="I242" i="2"/>
  <c r="J241" i="2"/>
  <c r="H243" i="2"/>
  <c r="K243" i="2"/>
  <c r="AF243" i="2" l="1"/>
  <c r="AS243" i="2" s="1"/>
  <c r="BH243" i="2"/>
  <c r="AE243" i="2"/>
  <c r="AP242" i="2"/>
  <c r="AR242" i="2"/>
  <c r="AI243" i="2"/>
  <c r="BN243" i="2" s="1"/>
  <c r="BL243" i="2"/>
  <c r="BM243" i="2" s="1"/>
  <c r="AD244" i="2"/>
  <c r="V242" i="2"/>
  <c r="AG242" i="2" s="1"/>
  <c r="I243" i="2"/>
  <c r="J242" i="2"/>
  <c r="K244" i="2"/>
  <c r="H244" i="2"/>
  <c r="AF244" i="2" l="1"/>
  <c r="AS244" i="2" s="1"/>
  <c r="BH244" i="2"/>
  <c r="AE244" i="2"/>
  <c r="AP243" i="2"/>
  <c r="AR243" i="2"/>
  <c r="AI244" i="2"/>
  <c r="BN244" i="2" s="1"/>
  <c r="BL244" i="2"/>
  <c r="BM244" i="2" s="1"/>
  <c r="AD245" i="2"/>
  <c r="V243" i="2"/>
  <c r="AG243" i="2" s="1"/>
  <c r="I244" i="2"/>
  <c r="J243" i="2"/>
  <c r="K245" i="2"/>
  <c r="H245" i="2"/>
  <c r="AF245" i="2" l="1"/>
  <c r="AS245" i="2" s="1"/>
  <c r="BH245" i="2"/>
  <c r="AE245" i="2"/>
  <c r="AP244" i="2"/>
  <c r="AR244" i="2"/>
  <c r="AI245" i="2"/>
  <c r="BN245" i="2" s="1"/>
  <c r="BL245" i="2"/>
  <c r="BM245" i="2" s="1"/>
  <c r="AD246" i="2"/>
  <c r="J244" i="2"/>
  <c r="I245" i="2"/>
  <c r="V244" i="2"/>
  <c r="AG244" i="2" s="1"/>
  <c r="K246" i="2"/>
  <c r="H246" i="2"/>
  <c r="AF246" i="2" l="1"/>
  <c r="AS246" i="2" s="1"/>
  <c r="BH246" i="2"/>
  <c r="AE246" i="2"/>
  <c r="AP245" i="2"/>
  <c r="AR245" i="2"/>
  <c r="AI246" i="2"/>
  <c r="BN246" i="2" s="1"/>
  <c r="BL246" i="2"/>
  <c r="BM246" i="2" s="1"/>
  <c r="AD247" i="2"/>
  <c r="J245" i="2"/>
  <c r="I246" i="2"/>
  <c r="V245" i="2"/>
  <c r="AG245" i="2" s="1"/>
  <c r="K247" i="2"/>
  <c r="H247" i="2"/>
  <c r="AF247" i="2" l="1"/>
  <c r="AS247" i="2" s="1"/>
  <c r="BH247" i="2"/>
  <c r="AE247" i="2"/>
  <c r="AP246" i="2"/>
  <c r="AR246" i="2"/>
  <c r="AI247" i="2"/>
  <c r="BN247" i="2" s="1"/>
  <c r="BL247" i="2"/>
  <c r="BM247" i="2" s="1"/>
  <c r="AD248" i="2"/>
  <c r="J246" i="2"/>
  <c r="I247" i="2"/>
  <c r="V246" i="2"/>
  <c r="AG246" i="2" s="1"/>
  <c r="K248" i="2"/>
  <c r="H248" i="2"/>
  <c r="AF248" i="2" l="1"/>
  <c r="AS248" i="2" s="1"/>
  <c r="BH248" i="2"/>
  <c r="AE248" i="2"/>
  <c r="AP247" i="2"/>
  <c r="AR247" i="2"/>
  <c r="AI248" i="2"/>
  <c r="BN248" i="2" s="1"/>
  <c r="BL248" i="2"/>
  <c r="BM248" i="2" s="1"/>
  <c r="AD249" i="2"/>
  <c r="J247" i="2"/>
  <c r="I248" i="2"/>
  <c r="V247" i="2"/>
  <c r="AG247" i="2" s="1"/>
  <c r="H249" i="2"/>
  <c r="K249" i="2"/>
  <c r="AF249" i="2" l="1"/>
  <c r="AS249" i="2" s="1"/>
  <c r="BH249" i="2"/>
  <c r="AE249" i="2"/>
  <c r="AP248" i="2"/>
  <c r="AR248" i="2"/>
  <c r="AI249" i="2"/>
  <c r="BN249" i="2" s="1"/>
  <c r="BL249" i="2"/>
  <c r="BM249" i="2" s="1"/>
  <c r="AD250" i="2"/>
  <c r="J248" i="2"/>
  <c r="I249" i="2"/>
  <c r="V248" i="2"/>
  <c r="AG248" i="2" s="1"/>
  <c r="H250" i="2"/>
  <c r="K250" i="2"/>
  <c r="AF250" i="2" l="1"/>
  <c r="AS250" i="2" s="1"/>
  <c r="BH250" i="2"/>
  <c r="AE250" i="2"/>
  <c r="AP249" i="2"/>
  <c r="AR249" i="2"/>
  <c r="AI250" i="2"/>
  <c r="BN250" i="2" s="1"/>
  <c r="BL250" i="2"/>
  <c r="BM250" i="2" s="1"/>
  <c r="AD251" i="2"/>
  <c r="V249" i="2"/>
  <c r="AG249" i="2" s="1"/>
  <c r="I250" i="2"/>
  <c r="J249" i="2"/>
  <c r="H251" i="2"/>
  <c r="K251" i="2"/>
  <c r="AF251" i="2" l="1"/>
  <c r="AS251" i="2" s="1"/>
  <c r="BH251" i="2"/>
  <c r="AE251" i="2"/>
  <c r="AP250" i="2"/>
  <c r="AR250" i="2"/>
  <c r="AI251" i="2"/>
  <c r="BN251" i="2" s="1"/>
  <c r="BL251" i="2"/>
  <c r="BM251" i="2" s="1"/>
  <c r="AD252" i="2"/>
  <c r="V250" i="2"/>
  <c r="AG250" i="2" s="1"/>
  <c r="J250" i="2"/>
  <c r="I251" i="2"/>
  <c r="K252" i="2"/>
  <c r="H252" i="2"/>
  <c r="AF252" i="2" l="1"/>
  <c r="AS252" i="2" s="1"/>
  <c r="BH252" i="2"/>
  <c r="AE252" i="2"/>
  <c r="AP251" i="2"/>
  <c r="AR251" i="2"/>
  <c r="AI252" i="2"/>
  <c r="BN252" i="2" s="1"/>
  <c r="BL252" i="2"/>
  <c r="BM252" i="2" s="1"/>
  <c r="AD253" i="2"/>
  <c r="V251" i="2"/>
  <c r="AG251" i="2" s="1"/>
  <c r="I252" i="2"/>
  <c r="J251" i="2"/>
  <c r="K253" i="2"/>
  <c r="H253" i="2"/>
  <c r="AF253" i="2" l="1"/>
  <c r="AS253" i="2" s="1"/>
  <c r="BH253" i="2"/>
  <c r="AE253" i="2"/>
  <c r="AP252" i="2"/>
  <c r="AR252" i="2"/>
  <c r="AI253" i="2"/>
  <c r="BN253" i="2" s="1"/>
  <c r="BL253" i="2"/>
  <c r="BM253" i="2" s="1"/>
  <c r="AD254" i="2"/>
  <c r="V252" i="2"/>
  <c r="AG252" i="2" s="1"/>
  <c r="I253" i="2"/>
  <c r="J252" i="2"/>
  <c r="K254" i="2"/>
  <c r="H254" i="2"/>
  <c r="AF254" i="2" l="1"/>
  <c r="AS254" i="2" s="1"/>
  <c r="BH254" i="2"/>
  <c r="AE254" i="2"/>
  <c r="AP253" i="2"/>
  <c r="AR253" i="2"/>
  <c r="AI254" i="2"/>
  <c r="BN254" i="2" s="1"/>
  <c r="BL254" i="2"/>
  <c r="BM254" i="2" s="1"/>
  <c r="AD255" i="2"/>
  <c r="J253" i="2"/>
  <c r="V253" i="2"/>
  <c r="AG253" i="2" s="1"/>
  <c r="I254" i="2"/>
  <c r="K255" i="2"/>
  <c r="H255" i="2"/>
  <c r="AF255" i="2" l="1"/>
  <c r="AS255" i="2" s="1"/>
  <c r="BH255" i="2"/>
  <c r="AE255" i="2"/>
  <c r="AP254" i="2"/>
  <c r="AR254" i="2"/>
  <c r="AI255" i="2"/>
  <c r="BN255" i="2" s="1"/>
  <c r="BL255" i="2"/>
  <c r="BM255" i="2" s="1"/>
  <c r="AD256" i="2"/>
  <c r="J254" i="2"/>
  <c r="I255" i="2"/>
  <c r="V254" i="2"/>
  <c r="AG254" i="2" s="1"/>
  <c r="K256" i="2"/>
  <c r="H256" i="2"/>
  <c r="AF256" i="2" l="1"/>
  <c r="AS256" i="2" s="1"/>
  <c r="BH256" i="2"/>
  <c r="AE256" i="2"/>
  <c r="AP255" i="2"/>
  <c r="AR255" i="2"/>
  <c r="AI256" i="2"/>
  <c r="BN256" i="2" s="1"/>
  <c r="BL256" i="2"/>
  <c r="BM256" i="2" s="1"/>
  <c r="AD257" i="2"/>
  <c r="J255" i="2"/>
  <c r="I256" i="2"/>
  <c r="V255" i="2"/>
  <c r="AG255" i="2" s="1"/>
  <c r="H257" i="2"/>
  <c r="K257" i="2"/>
  <c r="AF257" i="2" l="1"/>
  <c r="AS257" i="2" s="1"/>
  <c r="BH257" i="2"/>
  <c r="AE257" i="2"/>
  <c r="AP256" i="2"/>
  <c r="AR256" i="2"/>
  <c r="AI257" i="2"/>
  <c r="BN257" i="2" s="1"/>
  <c r="BL257" i="2"/>
  <c r="BM257" i="2" s="1"/>
  <c r="AD258" i="2"/>
  <c r="J256" i="2"/>
  <c r="V256" i="2"/>
  <c r="AG256" i="2" s="1"/>
  <c r="I257" i="2"/>
  <c r="H258" i="2"/>
  <c r="K258" i="2"/>
  <c r="AF258" i="2" l="1"/>
  <c r="AS258" i="2" s="1"/>
  <c r="BH258" i="2"/>
  <c r="AE258" i="2"/>
  <c r="AP257" i="2"/>
  <c r="AR257" i="2"/>
  <c r="AI258" i="2"/>
  <c r="BN258" i="2" s="1"/>
  <c r="BL258" i="2"/>
  <c r="BM258" i="2" s="1"/>
  <c r="AD259" i="2"/>
  <c r="J257" i="2"/>
  <c r="I258" i="2"/>
  <c r="V257" i="2"/>
  <c r="AG257" i="2" s="1"/>
  <c r="H259" i="2"/>
  <c r="K259" i="2"/>
  <c r="AF259" i="2" l="1"/>
  <c r="AS259" i="2" s="1"/>
  <c r="BH259" i="2"/>
  <c r="AE259" i="2"/>
  <c r="AP258" i="2"/>
  <c r="AR258" i="2"/>
  <c r="AI259" i="2"/>
  <c r="BN259" i="2" s="1"/>
  <c r="BL259" i="2"/>
  <c r="BM259" i="2" s="1"/>
  <c r="AD260" i="2"/>
  <c r="V258" i="2"/>
  <c r="AG258" i="2" s="1"/>
  <c r="I259" i="2"/>
  <c r="J258" i="2"/>
  <c r="K260" i="2"/>
  <c r="H260" i="2"/>
  <c r="AF260" i="2" l="1"/>
  <c r="AS260" i="2" s="1"/>
  <c r="BH260" i="2"/>
  <c r="AE260" i="2"/>
  <c r="AP259" i="2"/>
  <c r="AR259" i="2"/>
  <c r="AI260" i="2"/>
  <c r="BN260" i="2" s="1"/>
  <c r="BL260" i="2"/>
  <c r="BM260" i="2" s="1"/>
  <c r="AD261" i="2"/>
  <c r="V259" i="2"/>
  <c r="AG259" i="2" s="1"/>
  <c r="I260" i="2"/>
  <c r="J259" i="2"/>
  <c r="K261" i="2"/>
  <c r="H261" i="2"/>
  <c r="AF261" i="2" l="1"/>
  <c r="AS261" i="2" s="1"/>
  <c r="BH261" i="2"/>
  <c r="AE261" i="2"/>
  <c r="AP260" i="2"/>
  <c r="AR260" i="2"/>
  <c r="AI261" i="2"/>
  <c r="BN261" i="2" s="1"/>
  <c r="BL261" i="2"/>
  <c r="BM261" i="2" s="1"/>
  <c r="AD262" i="2"/>
  <c r="J260" i="2"/>
  <c r="V260" i="2"/>
  <c r="AG260" i="2" s="1"/>
  <c r="I261" i="2"/>
  <c r="K262" i="2"/>
  <c r="H262" i="2"/>
  <c r="AF262" i="2" l="1"/>
  <c r="AS262" i="2" s="1"/>
  <c r="BH262" i="2"/>
  <c r="AE262" i="2"/>
  <c r="AP261" i="2"/>
  <c r="AR261" i="2"/>
  <c r="AI262" i="2"/>
  <c r="BN262" i="2" s="1"/>
  <c r="BL262" i="2"/>
  <c r="BM262" i="2" s="1"/>
  <c r="AD263" i="2"/>
  <c r="V261" i="2"/>
  <c r="AG261" i="2" s="1"/>
  <c r="I262" i="2"/>
  <c r="J261" i="2"/>
  <c r="K263" i="2"/>
  <c r="H263" i="2"/>
  <c r="AF263" i="2" l="1"/>
  <c r="BH263" i="2"/>
  <c r="AS263" i="2"/>
  <c r="AE263" i="2"/>
  <c r="AP262" i="2"/>
  <c r="AR262" i="2"/>
  <c r="AI263" i="2"/>
  <c r="BN263" i="2" s="1"/>
  <c r="BL263" i="2"/>
  <c r="BM263" i="2" s="1"/>
  <c r="AD264" i="2"/>
  <c r="J262" i="2"/>
  <c r="I263" i="2"/>
  <c r="V262" i="2"/>
  <c r="AG262" i="2" s="1"/>
  <c r="K264" i="2"/>
  <c r="H264" i="2"/>
  <c r="AF264" i="2" l="1"/>
  <c r="BH264" i="2"/>
  <c r="AS264" i="2"/>
  <c r="AE264" i="2"/>
  <c r="AP263" i="2"/>
  <c r="AR263" i="2"/>
  <c r="AI264" i="2"/>
  <c r="BN264" i="2" s="1"/>
  <c r="BL264" i="2"/>
  <c r="BM264" i="2" s="1"/>
  <c r="AD265" i="2"/>
  <c r="V263" i="2"/>
  <c r="AG263" i="2" s="1"/>
  <c r="I264" i="2"/>
  <c r="J263" i="2"/>
  <c r="H265" i="2"/>
  <c r="K265" i="2"/>
  <c r="AF265" i="2" l="1"/>
  <c r="BH265" i="2"/>
  <c r="AS265" i="2"/>
  <c r="AE265" i="2"/>
  <c r="AP264" i="2"/>
  <c r="AR264" i="2"/>
  <c r="AI265" i="2"/>
  <c r="BN265" i="2" s="1"/>
  <c r="BL265" i="2"/>
  <c r="BM265" i="2" s="1"/>
  <c r="AD266" i="2"/>
  <c r="J264" i="2"/>
  <c r="I265" i="2"/>
  <c r="V264" i="2"/>
  <c r="AG264" i="2" s="1"/>
  <c r="H266" i="2"/>
  <c r="K266" i="2"/>
  <c r="AF266" i="2" l="1"/>
  <c r="BH266" i="2"/>
  <c r="AS266" i="2"/>
  <c r="AE266" i="2"/>
  <c r="AP265" i="2"/>
  <c r="AR265" i="2"/>
  <c r="AI266" i="2"/>
  <c r="BN266" i="2" s="1"/>
  <c r="BL266" i="2"/>
  <c r="BM266" i="2" s="1"/>
  <c r="AD267" i="2"/>
  <c r="J265" i="2"/>
  <c r="V265" i="2"/>
  <c r="AG265" i="2" s="1"/>
  <c r="I266" i="2"/>
  <c r="H267" i="2"/>
  <c r="K267" i="2"/>
  <c r="AF267" i="2" l="1"/>
  <c r="BH267" i="2"/>
  <c r="AS267" i="2"/>
  <c r="AE267" i="2"/>
  <c r="AP266" i="2"/>
  <c r="AR266" i="2"/>
  <c r="AI267" i="2"/>
  <c r="BN267" i="2" s="1"/>
  <c r="BL267" i="2"/>
  <c r="BM267" i="2" s="1"/>
  <c r="AD268" i="2"/>
  <c r="J266" i="2"/>
  <c r="I267" i="2"/>
  <c r="V266" i="2"/>
  <c r="AG266" i="2" s="1"/>
  <c r="K268" i="2"/>
  <c r="H268" i="2"/>
  <c r="AF268" i="2" l="1"/>
  <c r="BH268" i="2"/>
  <c r="AS268" i="2"/>
  <c r="AE268" i="2"/>
  <c r="AP267" i="2"/>
  <c r="AR267" i="2"/>
  <c r="AI268" i="2"/>
  <c r="BN268" i="2" s="1"/>
  <c r="BL268" i="2"/>
  <c r="BM268" i="2" s="1"/>
  <c r="AD269" i="2"/>
  <c r="J267" i="2"/>
  <c r="I268" i="2"/>
  <c r="V267" i="2"/>
  <c r="AG267" i="2" s="1"/>
  <c r="K269" i="2"/>
  <c r="H269" i="2"/>
  <c r="AF269" i="2" l="1"/>
  <c r="BH269" i="2"/>
  <c r="AS269" i="2"/>
  <c r="AE269" i="2"/>
  <c r="AP268" i="2"/>
  <c r="AR268" i="2"/>
  <c r="AI269" i="2"/>
  <c r="BN269" i="2" s="1"/>
  <c r="BL269" i="2"/>
  <c r="BM269" i="2" s="1"/>
  <c r="AD270" i="2"/>
  <c r="J268" i="2"/>
  <c r="V268" i="2"/>
  <c r="AG268" i="2" s="1"/>
  <c r="I269" i="2"/>
  <c r="K270" i="2"/>
  <c r="H270" i="2"/>
  <c r="AF270" i="2" l="1"/>
  <c r="AS270" i="2" s="1"/>
  <c r="BH270" i="2"/>
  <c r="AE270" i="2"/>
  <c r="AP269" i="2"/>
  <c r="AR269" i="2"/>
  <c r="AI270" i="2"/>
  <c r="BN270" i="2" s="1"/>
  <c r="BL270" i="2"/>
  <c r="BM270" i="2" s="1"/>
  <c r="AD271" i="2"/>
  <c r="J269" i="2"/>
  <c r="V269" i="2"/>
  <c r="AG269" i="2" s="1"/>
  <c r="I270" i="2"/>
  <c r="K271" i="2"/>
  <c r="H271" i="2"/>
  <c r="AF271" i="2" l="1"/>
  <c r="BH271" i="2"/>
  <c r="AS271" i="2"/>
  <c r="AE271" i="2"/>
  <c r="AP270" i="2"/>
  <c r="AR270" i="2"/>
  <c r="AI271" i="2"/>
  <c r="BN271" i="2" s="1"/>
  <c r="BL271" i="2"/>
  <c r="BM271" i="2" s="1"/>
  <c r="AD272" i="2"/>
  <c r="J270" i="2"/>
  <c r="V270" i="2"/>
  <c r="AG270" i="2" s="1"/>
  <c r="I271" i="2"/>
  <c r="K272" i="2"/>
  <c r="H272" i="2"/>
  <c r="AF272" i="2" l="1"/>
  <c r="BH272" i="2"/>
  <c r="AS272" i="2"/>
  <c r="AE272" i="2"/>
  <c r="AP271" i="2"/>
  <c r="AR271" i="2"/>
  <c r="AI272" i="2"/>
  <c r="BN272" i="2" s="1"/>
  <c r="BL272" i="2"/>
  <c r="BM272" i="2" s="1"/>
  <c r="AD273" i="2"/>
  <c r="V271" i="2"/>
  <c r="AG271" i="2" s="1"/>
  <c r="I272" i="2"/>
  <c r="J271" i="2"/>
  <c r="H273" i="2"/>
  <c r="K273" i="2"/>
  <c r="AF273" i="2" l="1"/>
  <c r="BH273" i="2"/>
  <c r="AS273" i="2"/>
  <c r="AE273" i="2"/>
  <c r="AP272" i="2"/>
  <c r="AR272" i="2"/>
  <c r="AI273" i="2"/>
  <c r="BN273" i="2" s="1"/>
  <c r="BL273" i="2"/>
  <c r="BM273" i="2" s="1"/>
  <c r="AD274" i="2"/>
  <c r="J272" i="2"/>
  <c r="I273" i="2"/>
  <c r="V272" i="2"/>
  <c r="AG272" i="2" s="1"/>
  <c r="H274" i="2"/>
  <c r="K274" i="2"/>
  <c r="AF274" i="2" l="1"/>
  <c r="BH274" i="2"/>
  <c r="AS274" i="2"/>
  <c r="AE274" i="2"/>
  <c r="AP273" i="2"/>
  <c r="AR273" i="2"/>
  <c r="AI274" i="2"/>
  <c r="BN274" i="2" s="1"/>
  <c r="BL274" i="2"/>
  <c r="BM274" i="2" s="1"/>
  <c r="AD275" i="2"/>
  <c r="V273" i="2"/>
  <c r="AG273" i="2" s="1"/>
  <c r="I274" i="2"/>
  <c r="J273" i="2"/>
  <c r="H275" i="2"/>
  <c r="K275" i="2"/>
  <c r="AF275" i="2" l="1"/>
  <c r="BH275" i="2"/>
  <c r="AS275" i="2"/>
  <c r="AE275" i="2"/>
  <c r="AP274" i="2"/>
  <c r="AR274" i="2"/>
  <c r="AI275" i="2"/>
  <c r="BN275" i="2" s="1"/>
  <c r="BL275" i="2"/>
  <c r="BM275" i="2" s="1"/>
  <c r="AD276" i="2"/>
  <c r="V274" i="2"/>
  <c r="AG274" i="2" s="1"/>
  <c r="I275" i="2"/>
  <c r="J274" i="2"/>
  <c r="K276" i="2"/>
  <c r="H276" i="2"/>
  <c r="AF276" i="2" l="1"/>
  <c r="BH276" i="2"/>
  <c r="AS276" i="2"/>
  <c r="AE276" i="2"/>
  <c r="AP275" i="2"/>
  <c r="AR275" i="2"/>
  <c r="AI276" i="2"/>
  <c r="BN276" i="2" s="1"/>
  <c r="BL276" i="2"/>
  <c r="BM276" i="2" s="1"/>
  <c r="AD277" i="2"/>
  <c r="V275" i="2"/>
  <c r="AG275" i="2" s="1"/>
  <c r="J275" i="2"/>
  <c r="I276" i="2"/>
  <c r="K277" i="2"/>
  <c r="H277" i="2"/>
  <c r="AF277" i="2" l="1"/>
  <c r="BH277" i="2"/>
  <c r="AS277" i="2"/>
  <c r="AE277" i="2"/>
  <c r="AP276" i="2"/>
  <c r="AR276" i="2"/>
  <c r="AI277" i="2"/>
  <c r="BN277" i="2" s="1"/>
  <c r="BL277" i="2"/>
  <c r="BM277" i="2" s="1"/>
  <c r="AD278" i="2"/>
  <c r="V276" i="2"/>
  <c r="AG276" i="2" s="1"/>
  <c r="I277" i="2"/>
  <c r="J276" i="2"/>
  <c r="K278" i="2"/>
  <c r="H278" i="2"/>
  <c r="AF278" i="2" l="1"/>
  <c r="BH278" i="2"/>
  <c r="AS278" i="2"/>
  <c r="AE278" i="2"/>
  <c r="AP277" i="2"/>
  <c r="AR277" i="2"/>
  <c r="AI278" i="2"/>
  <c r="BN278" i="2" s="1"/>
  <c r="BL278" i="2"/>
  <c r="BM278" i="2" s="1"/>
  <c r="AD279" i="2"/>
  <c r="J277" i="2"/>
  <c r="I278" i="2"/>
  <c r="V277" i="2"/>
  <c r="AG277" i="2" s="1"/>
  <c r="K279" i="2"/>
  <c r="H279" i="2"/>
  <c r="AF279" i="2" l="1"/>
  <c r="BH279" i="2"/>
  <c r="AS279" i="2"/>
  <c r="AE279" i="2"/>
  <c r="AP278" i="2"/>
  <c r="AR278" i="2"/>
  <c r="AI279" i="2"/>
  <c r="BN279" i="2" s="1"/>
  <c r="BL279" i="2"/>
  <c r="BM279" i="2" s="1"/>
  <c r="AD280" i="2"/>
  <c r="J278" i="2"/>
  <c r="I279" i="2"/>
  <c r="V278" i="2"/>
  <c r="AG278" i="2" s="1"/>
  <c r="K280" i="2"/>
  <c r="H280" i="2"/>
  <c r="AF280" i="2" l="1"/>
  <c r="BH280" i="2"/>
  <c r="AS280" i="2"/>
  <c r="AE280" i="2"/>
  <c r="AP279" i="2"/>
  <c r="AR279" i="2"/>
  <c r="AI280" i="2"/>
  <c r="BN280" i="2" s="1"/>
  <c r="BL280" i="2"/>
  <c r="BM280" i="2" s="1"/>
  <c r="AD281" i="2"/>
  <c r="J279" i="2"/>
  <c r="V279" i="2"/>
  <c r="AG279" i="2" s="1"/>
  <c r="I280" i="2"/>
  <c r="H281" i="2"/>
  <c r="K281" i="2"/>
  <c r="AF281" i="2" l="1"/>
  <c r="BH281" i="2"/>
  <c r="AS281" i="2"/>
  <c r="AE281" i="2"/>
  <c r="AP280" i="2"/>
  <c r="AR280" i="2"/>
  <c r="AI281" i="2"/>
  <c r="BN281" i="2" s="1"/>
  <c r="BL281" i="2"/>
  <c r="BM281" i="2" s="1"/>
  <c r="AD282" i="2"/>
  <c r="J280" i="2"/>
  <c r="I281" i="2"/>
  <c r="V280" i="2"/>
  <c r="AG280" i="2" s="1"/>
  <c r="H282" i="2"/>
  <c r="K282" i="2"/>
  <c r="AF282" i="2" l="1"/>
  <c r="BH282" i="2"/>
  <c r="AS282" i="2"/>
  <c r="AE282" i="2"/>
  <c r="AP281" i="2"/>
  <c r="AR281" i="2"/>
  <c r="AI282" i="2"/>
  <c r="BN282" i="2" s="1"/>
  <c r="BL282" i="2"/>
  <c r="BM282" i="2" s="1"/>
  <c r="AD283" i="2"/>
  <c r="J281" i="2"/>
  <c r="I282" i="2"/>
  <c r="V281" i="2"/>
  <c r="AG281" i="2" s="1"/>
  <c r="H283" i="2"/>
  <c r="K283" i="2"/>
  <c r="AF283" i="2" l="1"/>
  <c r="BH283" i="2"/>
  <c r="AS283" i="2"/>
  <c r="AE283" i="2"/>
  <c r="AP282" i="2"/>
  <c r="AR282" i="2"/>
  <c r="AI283" i="2"/>
  <c r="BN283" i="2" s="1"/>
  <c r="BL283" i="2"/>
  <c r="BM283" i="2" s="1"/>
  <c r="AD284" i="2"/>
  <c r="V282" i="2"/>
  <c r="AG282" i="2" s="1"/>
  <c r="I283" i="2"/>
  <c r="J282" i="2"/>
  <c r="K284" i="2"/>
  <c r="H284" i="2"/>
  <c r="AF284" i="2" l="1"/>
  <c r="BH284" i="2"/>
  <c r="AS284" i="2"/>
  <c r="AE284" i="2"/>
  <c r="AP283" i="2"/>
  <c r="AR283" i="2"/>
  <c r="AI284" i="2"/>
  <c r="BN284" i="2" s="1"/>
  <c r="BL284" i="2"/>
  <c r="BM284" i="2" s="1"/>
  <c r="AD285" i="2"/>
  <c r="V283" i="2"/>
  <c r="AG283" i="2" s="1"/>
  <c r="I284" i="2"/>
  <c r="J283" i="2"/>
  <c r="K285" i="2"/>
  <c r="H285" i="2"/>
  <c r="AF285" i="2" l="1"/>
  <c r="BH285" i="2"/>
  <c r="AS285" i="2"/>
  <c r="AE285" i="2"/>
  <c r="AP284" i="2"/>
  <c r="AR284" i="2"/>
  <c r="AI285" i="2"/>
  <c r="BN285" i="2" s="1"/>
  <c r="BL285" i="2"/>
  <c r="BM285" i="2" s="1"/>
  <c r="AD286" i="2"/>
  <c r="J284" i="2"/>
  <c r="I285" i="2"/>
  <c r="V284" i="2"/>
  <c r="AG284" i="2" s="1"/>
  <c r="K286" i="2"/>
  <c r="H286" i="2"/>
  <c r="AF286" i="2" l="1"/>
  <c r="BH286" i="2"/>
  <c r="AS286" i="2"/>
  <c r="AE286" i="2"/>
  <c r="AP285" i="2"/>
  <c r="AR285" i="2"/>
  <c r="AI286" i="2"/>
  <c r="BN286" i="2" s="1"/>
  <c r="BL286" i="2"/>
  <c r="BM286" i="2" s="1"/>
  <c r="AD287" i="2"/>
  <c r="J285" i="2"/>
  <c r="I286" i="2"/>
  <c r="V285" i="2"/>
  <c r="AG285" i="2" s="1"/>
  <c r="K287" i="2"/>
  <c r="H287" i="2"/>
  <c r="AF287" i="2" l="1"/>
  <c r="BH287" i="2"/>
  <c r="AS287" i="2"/>
  <c r="AE287" i="2"/>
  <c r="AP286" i="2"/>
  <c r="AR286" i="2"/>
  <c r="AI287" i="2"/>
  <c r="BN287" i="2" s="1"/>
  <c r="BL287" i="2"/>
  <c r="BM287" i="2" s="1"/>
  <c r="AD288" i="2"/>
  <c r="J286" i="2"/>
  <c r="I287" i="2"/>
  <c r="V286" i="2"/>
  <c r="AG286" i="2" s="1"/>
  <c r="K288" i="2"/>
  <c r="H288" i="2"/>
  <c r="AF288" i="2" l="1"/>
  <c r="BH288" i="2"/>
  <c r="AS288" i="2"/>
  <c r="AE288" i="2"/>
  <c r="AP287" i="2"/>
  <c r="AR287" i="2"/>
  <c r="AI288" i="2"/>
  <c r="BN288" i="2" s="1"/>
  <c r="BL288" i="2"/>
  <c r="BM288" i="2" s="1"/>
  <c r="AD289" i="2"/>
  <c r="J287" i="2"/>
  <c r="V287" i="2"/>
  <c r="AG287" i="2" s="1"/>
  <c r="I288" i="2"/>
  <c r="H289" i="2"/>
  <c r="K289" i="2"/>
  <c r="AF289" i="2" l="1"/>
  <c r="AS289" i="2" s="1"/>
  <c r="BH289" i="2"/>
  <c r="AE289" i="2"/>
  <c r="AP288" i="2"/>
  <c r="AR288" i="2"/>
  <c r="AI289" i="2"/>
  <c r="BN289" i="2" s="1"/>
  <c r="BL289" i="2"/>
  <c r="BM289" i="2" s="1"/>
  <c r="AD290" i="2"/>
  <c r="J288" i="2"/>
  <c r="V288" i="2"/>
  <c r="AG288" i="2" s="1"/>
  <c r="I289" i="2"/>
  <c r="H290" i="2"/>
  <c r="K290" i="2"/>
  <c r="AF290" i="2" l="1"/>
  <c r="BH290" i="2"/>
  <c r="AS290" i="2"/>
  <c r="AE290" i="2"/>
  <c r="AP289" i="2"/>
  <c r="AR289" i="2"/>
  <c r="AI290" i="2"/>
  <c r="BN290" i="2" s="1"/>
  <c r="BL290" i="2"/>
  <c r="BM290" i="2" s="1"/>
  <c r="AD291" i="2"/>
  <c r="V289" i="2"/>
  <c r="AG289" i="2" s="1"/>
  <c r="I290" i="2"/>
  <c r="J289" i="2"/>
  <c r="H291" i="2"/>
  <c r="K291" i="2"/>
  <c r="AF291" i="2" l="1"/>
  <c r="BH291" i="2"/>
  <c r="AS291" i="2"/>
  <c r="AE291" i="2"/>
  <c r="AP290" i="2"/>
  <c r="AR290" i="2"/>
  <c r="AI291" i="2"/>
  <c r="BN291" i="2" s="1"/>
  <c r="BL291" i="2"/>
  <c r="BM291" i="2" s="1"/>
  <c r="AD292" i="2"/>
  <c r="V290" i="2"/>
  <c r="AG290" i="2" s="1"/>
  <c r="I291" i="2"/>
  <c r="J290" i="2"/>
  <c r="K292" i="2"/>
  <c r="H292" i="2"/>
  <c r="AF292" i="2" l="1"/>
  <c r="BH292" i="2"/>
  <c r="AS292" i="2"/>
  <c r="AE292" i="2"/>
  <c r="AP291" i="2"/>
  <c r="AR291" i="2"/>
  <c r="AI292" i="2"/>
  <c r="BN292" i="2" s="1"/>
  <c r="BL292" i="2"/>
  <c r="BM292" i="2" s="1"/>
  <c r="AD293" i="2"/>
  <c r="J291" i="2"/>
  <c r="V291" i="2"/>
  <c r="AG291" i="2" s="1"/>
  <c r="I292" i="2"/>
  <c r="K293" i="2"/>
  <c r="H293" i="2"/>
  <c r="AF293" i="2" l="1"/>
  <c r="BH293" i="2"/>
  <c r="AS293" i="2"/>
  <c r="AE293" i="2"/>
  <c r="AP292" i="2"/>
  <c r="AR292" i="2"/>
  <c r="AI293" i="2"/>
  <c r="BN293" i="2" s="1"/>
  <c r="BL293" i="2"/>
  <c r="BM293" i="2" s="1"/>
  <c r="AD294" i="2"/>
  <c r="V292" i="2"/>
  <c r="AG292" i="2" s="1"/>
  <c r="I293" i="2"/>
  <c r="J292" i="2"/>
  <c r="K294" i="2"/>
  <c r="H294" i="2"/>
  <c r="AF294" i="2" l="1"/>
  <c r="BH294" i="2"/>
  <c r="AS294" i="2"/>
  <c r="AE294" i="2"/>
  <c r="AP293" i="2"/>
  <c r="AR293" i="2"/>
  <c r="AI294" i="2"/>
  <c r="BN294" i="2" s="1"/>
  <c r="BL294" i="2"/>
  <c r="BM294" i="2" s="1"/>
  <c r="AD295" i="2"/>
  <c r="J293" i="2"/>
  <c r="V293" i="2"/>
  <c r="AG293" i="2" s="1"/>
  <c r="I294" i="2"/>
  <c r="K295" i="2"/>
  <c r="H295" i="2"/>
  <c r="AF295" i="2" l="1"/>
  <c r="AS295" i="2" s="1"/>
  <c r="BH295" i="2"/>
  <c r="AE295" i="2"/>
  <c r="AP294" i="2"/>
  <c r="AR294" i="2"/>
  <c r="AI295" i="2"/>
  <c r="BN295" i="2" s="1"/>
  <c r="BL295" i="2"/>
  <c r="BM295" i="2" s="1"/>
  <c r="AD296" i="2"/>
  <c r="J294" i="2"/>
  <c r="V294" i="2"/>
  <c r="AG294" i="2" s="1"/>
  <c r="I295" i="2"/>
  <c r="K296" i="2"/>
  <c r="H296" i="2"/>
  <c r="AF296" i="2" l="1"/>
  <c r="BH296" i="2"/>
  <c r="AS296" i="2"/>
  <c r="AE296" i="2"/>
  <c r="AP295" i="2"/>
  <c r="AR295" i="2"/>
  <c r="AI296" i="2"/>
  <c r="BN296" i="2" s="1"/>
  <c r="BL296" i="2"/>
  <c r="BM296" i="2" s="1"/>
  <c r="AD297" i="2"/>
  <c r="J295" i="2"/>
  <c r="I296" i="2"/>
  <c r="V295" i="2"/>
  <c r="AG295" i="2" s="1"/>
  <c r="H297" i="2"/>
  <c r="K297" i="2"/>
  <c r="AF297" i="2" l="1"/>
  <c r="BH297" i="2"/>
  <c r="AS297" i="2"/>
  <c r="AE297" i="2"/>
  <c r="AP296" i="2"/>
  <c r="AR296" i="2"/>
  <c r="AI297" i="2"/>
  <c r="BN297" i="2" s="1"/>
  <c r="BL297" i="2"/>
  <c r="BM297" i="2" s="1"/>
  <c r="AD298" i="2"/>
  <c r="J296" i="2"/>
  <c r="I297" i="2"/>
  <c r="V296" i="2"/>
  <c r="AG296" i="2" s="1"/>
  <c r="H298" i="2"/>
  <c r="K298" i="2"/>
  <c r="AF298" i="2" l="1"/>
  <c r="BH298" i="2"/>
  <c r="AS298" i="2"/>
  <c r="AE298" i="2"/>
  <c r="AP297" i="2"/>
  <c r="AR297" i="2"/>
  <c r="AI298" i="2"/>
  <c r="BN298" i="2" s="1"/>
  <c r="BL298" i="2"/>
  <c r="BM298" i="2" s="1"/>
  <c r="AD299" i="2"/>
  <c r="V297" i="2"/>
  <c r="AG297" i="2" s="1"/>
  <c r="I298" i="2"/>
  <c r="J297" i="2"/>
  <c r="H299" i="2"/>
  <c r="K299" i="2"/>
  <c r="AF299" i="2" l="1"/>
  <c r="BH299" i="2"/>
  <c r="AS299" i="2"/>
  <c r="AE299" i="2"/>
  <c r="AP298" i="2"/>
  <c r="AR298" i="2"/>
  <c r="AI299" i="2"/>
  <c r="BN299" i="2" s="1"/>
  <c r="BL299" i="2"/>
  <c r="BM299" i="2" s="1"/>
  <c r="AD300" i="2"/>
  <c r="J298" i="2"/>
  <c r="I299" i="2"/>
  <c r="V298" i="2"/>
  <c r="AG298" i="2" s="1"/>
  <c r="K300" i="2"/>
  <c r="H300" i="2"/>
  <c r="AF300" i="2" l="1"/>
  <c r="BH300" i="2"/>
  <c r="AS300" i="2"/>
  <c r="AE300" i="2"/>
  <c r="AP299" i="2"/>
  <c r="AR299" i="2"/>
  <c r="AI300" i="2"/>
  <c r="BN300" i="2" s="1"/>
  <c r="BL300" i="2"/>
  <c r="BM300" i="2" s="1"/>
  <c r="AD301" i="2"/>
  <c r="J299" i="2"/>
  <c r="I300" i="2"/>
  <c r="V299" i="2"/>
  <c r="AG299" i="2" s="1"/>
  <c r="K301" i="2"/>
  <c r="H301" i="2"/>
  <c r="AF301" i="2" l="1"/>
  <c r="BH301" i="2"/>
  <c r="AS301" i="2"/>
  <c r="AE301" i="2"/>
  <c r="AP300" i="2"/>
  <c r="AR300" i="2"/>
  <c r="AI301" i="2"/>
  <c r="BN301" i="2" s="1"/>
  <c r="BL301" i="2"/>
  <c r="BM301" i="2" s="1"/>
  <c r="AD302" i="2"/>
  <c r="J300" i="2"/>
  <c r="I301" i="2"/>
  <c r="V300" i="2"/>
  <c r="AG300" i="2" s="1"/>
  <c r="K302" i="2"/>
  <c r="H302" i="2"/>
  <c r="AF302" i="2" l="1"/>
  <c r="BH302" i="2"/>
  <c r="AS302" i="2"/>
  <c r="AE302" i="2"/>
  <c r="AP301" i="2"/>
  <c r="AR301" i="2"/>
  <c r="AI302" i="2"/>
  <c r="BN302" i="2" s="1"/>
  <c r="BL302" i="2"/>
  <c r="BM302" i="2" s="1"/>
  <c r="AD303" i="2"/>
  <c r="J301" i="2"/>
  <c r="I302" i="2"/>
  <c r="V301" i="2"/>
  <c r="AG301" i="2" s="1"/>
  <c r="K303" i="2"/>
  <c r="H303" i="2"/>
  <c r="AF303" i="2" l="1"/>
  <c r="BH303" i="2"/>
  <c r="AS303" i="2"/>
  <c r="AE303" i="2"/>
  <c r="AP302" i="2"/>
  <c r="AR302" i="2"/>
  <c r="AI303" i="2"/>
  <c r="BN303" i="2" s="1"/>
  <c r="BL303" i="2"/>
  <c r="BM303" i="2" s="1"/>
  <c r="AD304" i="2"/>
  <c r="J302" i="2"/>
  <c r="V302" i="2"/>
  <c r="AG302" i="2" s="1"/>
  <c r="I303" i="2"/>
  <c r="K304" i="2"/>
  <c r="H304" i="2"/>
  <c r="AF304" i="2" l="1"/>
  <c r="BH304" i="2"/>
  <c r="AS304" i="2"/>
  <c r="AE304" i="2"/>
  <c r="AP303" i="2"/>
  <c r="AR303" i="2"/>
  <c r="AI304" i="2"/>
  <c r="BN304" i="2" s="1"/>
  <c r="BL304" i="2"/>
  <c r="BM304" i="2" s="1"/>
  <c r="AD305" i="2"/>
  <c r="J303" i="2"/>
  <c r="I304" i="2"/>
  <c r="V303" i="2"/>
  <c r="AG303" i="2" s="1"/>
  <c r="H305" i="2"/>
  <c r="K305" i="2"/>
  <c r="AF305" i="2" l="1"/>
  <c r="BH305" i="2"/>
  <c r="AS305" i="2"/>
  <c r="AE305" i="2"/>
  <c r="AP304" i="2"/>
  <c r="AR304" i="2"/>
  <c r="AI305" i="2"/>
  <c r="BN305" i="2" s="1"/>
  <c r="BL305" i="2"/>
  <c r="BM305" i="2" s="1"/>
  <c r="AD306" i="2"/>
  <c r="J304" i="2"/>
  <c r="V304" i="2"/>
  <c r="AG304" i="2" s="1"/>
  <c r="I305" i="2"/>
  <c r="H306" i="2"/>
  <c r="K306" i="2"/>
  <c r="AF306" i="2" l="1"/>
  <c r="AS306" i="2" s="1"/>
  <c r="BH306" i="2"/>
  <c r="AE306" i="2"/>
  <c r="AP305" i="2"/>
  <c r="AR305" i="2"/>
  <c r="AI306" i="2"/>
  <c r="BN306" i="2" s="1"/>
  <c r="BL306" i="2"/>
  <c r="BM306" i="2" s="1"/>
  <c r="AD307" i="2"/>
  <c r="V305" i="2"/>
  <c r="AG305" i="2" s="1"/>
  <c r="J305" i="2"/>
  <c r="I306" i="2"/>
  <c r="H307" i="2"/>
  <c r="K307" i="2"/>
  <c r="AF307" i="2" l="1"/>
  <c r="BH307" i="2"/>
  <c r="AS307" i="2"/>
  <c r="AE307" i="2"/>
  <c r="AP306" i="2"/>
  <c r="AR306" i="2"/>
  <c r="AI307" i="2"/>
  <c r="BN307" i="2" s="1"/>
  <c r="BL307" i="2"/>
  <c r="BM307" i="2" s="1"/>
  <c r="AD308" i="2"/>
  <c r="V306" i="2"/>
  <c r="AG306" i="2" s="1"/>
  <c r="I307" i="2"/>
  <c r="J306" i="2"/>
  <c r="K308" i="2"/>
  <c r="H308" i="2"/>
  <c r="AF308" i="2" l="1"/>
  <c r="BH308" i="2"/>
  <c r="AS308" i="2"/>
  <c r="AE308" i="2"/>
  <c r="AP307" i="2"/>
  <c r="AR307" i="2"/>
  <c r="AI308" i="2"/>
  <c r="BN308" i="2" s="1"/>
  <c r="BL308" i="2"/>
  <c r="BM308" i="2" s="1"/>
  <c r="AD309" i="2"/>
  <c r="V307" i="2"/>
  <c r="AG307" i="2" s="1"/>
  <c r="J307" i="2"/>
  <c r="I308" i="2"/>
  <c r="K309" i="2"/>
  <c r="H309" i="2"/>
  <c r="AF309" i="2" l="1"/>
  <c r="BH309" i="2"/>
  <c r="AS309" i="2"/>
  <c r="AE309" i="2"/>
  <c r="AP308" i="2"/>
  <c r="AR308" i="2"/>
  <c r="AI309" i="2"/>
  <c r="BN309" i="2" s="1"/>
  <c r="BL309" i="2"/>
  <c r="BM309" i="2" s="1"/>
  <c r="AD310" i="2"/>
  <c r="V308" i="2"/>
  <c r="AG308" i="2" s="1"/>
  <c r="I309" i="2"/>
  <c r="J308" i="2"/>
  <c r="K310" i="2"/>
  <c r="H310" i="2"/>
  <c r="AF310" i="2" l="1"/>
  <c r="BH310" i="2"/>
  <c r="AS310" i="2"/>
  <c r="AE310" i="2"/>
  <c r="AP309" i="2"/>
  <c r="AR309" i="2"/>
  <c r="AI310" i="2"/>
  <c r="BN310" i="2" s="1"/>
  <c r="BL310" i="2"/>
  <c r="BM310" i="2" s="1"/>
  <c r="AD311" i="2"/>
  <c r="J309" i="2"/>
  <c r="I310" i="2"/>
  <c r="V309" i="2"/>
  <c r="AG309" i="2" s="1"/>
  <c r="K311" i="2"/>
  <c r="H311" i="2"/>
  <c r="AF311" i="2" l="1"/>
  <c r="BH311" i="2"/>
  <c r="AS311" i="2"/>
  <c r="AE311" i="2"/>
  <c r="AP310" i="2"/>
  <c r="AR310" i="2"/>
  <c r="AI311" i="2"/>
  <c r="BN311" i="2" s="1"/>
  <c r="BL311" i="2"/>
  <c r="BM311" i="2" s="1"/>
  <c r="AD312" i="2"/>
  <c r="V310" i="2"/>
  <c r="AG310" i="2" s="1"/>
  <c r="I311" i="2"/>
  <c r="J310" i="2"/>
  <c r="K312" i="2"/>
  <c r="H312" i="2"/>
  <c r="AF312" i="2" l="1"/>
  <c r="BH312" i="2"/>
  <c r="AS312" i="2"/>
  <c r="AE312" i="2"/>
  <c r="AP311" i="2"/>
  <c r="AR311" i="2"/>
  <c r="AI312" i="2"/>
  <c r="BN312" i="2" s="1"/>
  <c r="BL312" i="2"/>
  <c r="BM312" i="2" s="1"/>
  <c r="AD313" i="2"/>
  <c r="J311" i="2"/>
  <c r="I312" i="2"/>
  <c r="V311" i="2"/>
  <c r="AG311" i="2" s="1"/>
  <c r="H313" i="2"/>
  <c r="K313" i="2"/>
  <c r="AF313" i="2" l="1"/>
  <c r="BH313" i="2"/>
  <c r="AS313" i="2"/>
  <c r="AE313" i="2"/>
  <c r="AP312" i="2"/>
  <c r="AR312" i="2"/>
  <c r="AI313" i="2"/>
  <c r="BN313" i="2" s="1"/>
  <c r="BL313" i="2"/>
  <c r="BM313" i="2" s="1"/>
  <c r="AD314" i="2"/>
  <c r="J312" i="2"/>
  <c r="I313" i="2"/>
  <c r="V312" i="2"/>
  <c r="AG312" i="2" s="1"/>
  <c r="H314" i="2"/>
  <c r="K314" i="2"/>
  <c r="AF314" i="2" l="1"/>
  <c r="BH314" i="2"/>
  <c r="AS314" i="2"/>
  <c r="AE314" i="2"/>
  <c r="AP313" i="2"/>
  <c r="AR313" i="2"/>
  <c r="AI314" i="2"/>
  <c r="BN314" i="2" s="1"/>
  <c r="BL314" i="2"/>
  <c r="BM314" i="2" s="1"/>
  <c r="AD315" i="2"/>
  <c r="V313" i="2"/>
  <c r="AG313" i="2" s="1"/>
  <c r="I314" i="2"/>
  <c r="J313" i="2"/>
  <c r="H315" i="2"/>
  <c r="K315" i="2"/>
  <c r="AF315" i="2" l="1"/>
  <c r="BH315" i="2"/>
  <c r="AS315" i="2"/>
  <c r="AE315" i="2"/>
  <c r="AP314" i="2"/>
  <c r="AR314" i="2"/>
  <c r="AI315" i="2"/>
  <c r="BN315" i="2" s="1"/>
  <c r="BL315" i="2"/>
  <c r="BM315" i="2" s="1"/>
  <c r="AD316" i="2"/>
  <c r="V314" i="2"/>
  <c r="AG314" i="2" s="1"/>
  <c r="I315" i="2"/>
  <c r="J314" i="2"/>
  <c r="K316" i="2"/>
  <c r="H316" i="2"/>
  <c r="AF316" i="2" l="1"/>
  <c r="BH316" i="2"/>
  <c r="AS316" i="2"/>
  <c r="AE316" i="2"/>
  <c r="AP315" i="2"/>
  <c r="AR315" i="2"/>
  <c r="AI316" i="2"/>
  <c r="BN316" i="2" s="1"/>
  <c r="BL316" i="2"/>
  <c r="BM316" i="2" s="1"/>
  <c r="AD317" i="2"/>
  <c r="J315" i="2"/>
  <c r="I316" i="2"/>
  <c r="V315" i="2"/>
  <c r="AG315" i="2" s="1"/>
  <c r="K317" i="2"/>
  <c r="H317" i="2"/>
  <c r="AF317" i="2" l="1"/>
  <c r="BH317" i="2"/>
  <c r="AS317" i="2"/>
  <c r="AE317" i="2"/>
  <c r="AP316" i="2"/>
  <c r="AR316" i="2"/>
  <c r="AI317" i="2"/>
  <c r="BN317" i="2" s="1"/>
  <c r="BL317" i="2"/>
  <c r="BM317" i="2" s="1"/>
  <c r="AD318" i="2"/>
  <c r="J316" i="2"/>
  <c r="I317" i="2"/>
  <c r="V316" i="2"/>
  <c r="AG316" i="2" s="1"/>
  <c r="K318" i="2"/>
  <c r="H318" i="2"/>
  <c r="AF318" i="2" l="1"/>
  <c r="BH318" i="2"/>
  <c r="AS318" i="2"/>
  <c r="AE318" i="2"/>
  <c r="AP317" i="2"/>
  <c r="AR317" i="2"/>
  <c r="AI318" i="2"/>
  <c r="BN318" i="2" s="1"/>
  <c r="BL318" i="2"/>
  <c r="BM318" i="2" s="1"/>
  <c r="AD319" i="2"/>
  <c r="V317" i="2"/>
  <c r="AG317" i="2" s="1"/>
  <c r="I318" i="2"/>
  <c r="J317" i="2"/>
  <c r="K319" i="2"/>
  <c r="H319" i="2"/>
  <c r="AF319" i="2" l="1"/>
  <c r="BH319" i="2"/>
  <c r="AS319" i="2"/>
  <c r="AE319" i="2"/>
  <c r="AP318" i="2"/>
  <c r="AR318" i="2"/>
  <c r="AI319" i="2"/>
  <c r="BN319" i="2" s="1"/>
  <c r="BL319" i="2"/>
  <c r="BM319" i="2" s="1"/>
  <c r="AD320" i="2"/>
  <c r="J318" i="2"/>
  <c r="I319" i="2"/>
  <c r="V318" i="2"/>
  <c r="AG318" i="2" s="1"/>
  <c r="K320" i="2"/>
  <c r="H320" i="2"/>
  <c r="AF320" i="2" l="1"/>
  <c r="BH320" i="2"/>
  <c r="AS320" i="2"/>
  <c r="AE320" i="2"/>
  <c r="AP319" i="2"/>
  <c r="AR319" i="2"/>
  <c r="AI320" i="2"/>
  <c r="BN320" i="2" s="1"/>
  <c r="BL320" i="2"/>
  <c r="BM320" i="2" s="1"/>
  <c r="AD321" i="2"/>
  <c r="J319" i="2"/>
  <c r="V319" i="2"/>
  <c r="AG319" i="2" s="1"/>
  <c r="I320" i="2"/>
  <c r="H321" i="2"/>
  <c r="K321" i="2"/>
  <c r="AF321" i="2" l="1"/>
  <c r="BH321" i="2"/>
  <c r="AS321" i="2"/>
  <c r="AE321" i="2"/>
  <c r="AP320" i="2"/>
  <c r="AR320" i="2"/>
  <c r="AI321" i="2"/>
  <c r="BN321" i="2" s="1"/>
  <c r="BL321" i="2"/>
  <c r="BM321" i="2" s="1"/>
  <c r="AD322" i="2"/>
  <c r="J320" i="2"/>
  <c r="I321" i="2"/>
  <c r="V320" i="2"/>
  <c r="AG320" i="2" s="1"/>
  <c r="H322" i="2"/>
  <c r="K322" i="2"/>
  <c r="AF322" i="2" l="1"/>
  <c r="BH322" i="2"/>
  <c r="AS322" i="2"/>
  <c r="AE322" i="2"/>
  <c r="AP321" i="2"/>
  <c r="AR321" i="2"/>
  <c r="AI322" i="2"/>
  <c r="BN322" i="2" s="1"/>
  <c r="BL322" i="2"/>
  <c r="BM322" i="2" s="1"/>
  <c r="AD323" i="2"/>
  <c r="J321" i="2"/>
  <c r="V321" i="2"/>
  <c r="AG321" i="2" s="1"/>
  <c r="I322" i="2"/>
  <c r="H323" i="2"/>
  <c r="K323" i="2"/>
  <c r="AF323" i="2" l="1"/>
  <c r="AS323" i="2" s="1"/>
  <c r="BH323" i="2"/>
  <c r="AE323" i="2"/>
  <c r="AP322" i="2"/>
  <c r="AR322" i="2"/>
  <c r="AI323" i="2"/>
  <c r="BN323" i="2" s="1"/>
  <c r="BL323" i="2"/>
  <c r="BM323" i="2" s="1"/>
  <c r="AD324" i="2"/>
  <c r="V322" i="2"/>
  <c r="AG322" i="2" s="1"/>
  <c r="J322" i="2"/>
  <c r="I323" i="2"/>
  <c r="K324" i="2"/>
  <c r="H324" i="2"/>
  <c r="AF324" i="2" l="1"/>
  <c r="BH324" i="2"/>
  <c r="AS324" i="2"/>
  <c r="AE324" i="2"/>
  <c r="AP323" i="2"/>
  <c r="AR323" i="2"/>
  <c r="AI324" i="2"/>
  <c r="BN324" i="2" s="1"/>
  <c r="BL324" i="2"/>
  <c r="BM324" i="2" s="1"/>
  <c r="AD325" i="2"/>
  <c r="V323" i="2"/>
  <c r="AG323" i="2" s="1"/>
  <c r="I324" i="2"/>
  <c r="J323" i="2"/>
  <c r="K325" i="2"/>
  <c r="H325" i="2"/>
  <c r="AF325" i="2" l="1"/>
  <c r="BH325" i="2"/>
  <c r="AS325" i="2"/>
  <c r="AE325" i="2"/>
  <c r="AP324" i="2"/>
  <c r="AR324" i="2"/>
  <c r="AI325" i="2"/>
  <c r="BN325" i="2" s="1"/>
  <c r="BL325" i="2"/>
  <c r="BM325" i="2" s="1"/>
  <c r="AD326" i="2"/>
  <c r="V324" i="2"/>
  <c r="AG324" i="2" s="1"/>
  <c r="I325" i="2"/>
  <c r="J324" i="2"/>
  <c r="K326" i="2"/>
  <c r="H326" i="2"/>
  <c r="AF326" i="2" l="1"/>
  <c r="BH326" i="2"/>
  <c r="AS326" i="2"/>
  <c r="AE326" i="2"/>
  <c r="AP325" i="2"/>
  <c r="AR325" i="2"/>
  <c r="AI326" i="2"/>
  <c r="BN326" i="2" s="1"/>
  <c r="BL326" i="2"/>
  <c r="BM326" i="2" s="1"/>
  <c r="AD327" i="2"/>
  <c r="V325" i="2"/>
  <c r="AG325" i="2" s="1"/>
  <c r="I326" i="2"/>
  <c r="J325" i="2"/>
  <c r="K327" i="2"/>
  <c r="H327" i="2"/>
  <c r="AF327" i="2" l="1"/>
  <c r="BH327" i="2"/>
  <c r="AS327" i="2"/>
  <c r="AE327" i="2"/>
  <c r="AP326" i="2"/>
  <c r="AR326" i="2"/>
  <c r="AI327" i="2"/>
  <c r="BN327" i="2" s="1"/>
  <c r="BL327" i="2"/>
  <c r="BM327" i="2" s="1"/>
  <c r="AD328" i="2"/>
  <c r="V326" i="2"/>
  <c r="AG326" i="2" s="1"/>
  <c r="I327" i="2"/>
  <c r="J326" i="2"/>
  <c r="K328" i="2"/>
  <c r="H328" i="2"/>
  <c r="AF328" i="2" l="1"/>
  <c r="BH328" i="2"/>
  <c r="AS328" i="2"/>
  <c r="AE328" i="2"/>
  <c r="AP327" i="2"/>
  <c r="AR327" i="2"/>
  <c r="AI328" i="2"/>
  <c r="BN328" i="2" s="1"/>
  <c r="BL328" i="2"/>
  <c r="BM328" i="2" s="1"/>
  <c r="AD329" i="2"/>
  <c r="J327" i="2"/>
  <c r="I328" i="2"/>
  <c r="V327" i="2"/>
  <c r="AG327" i="2" s="1"/>
  <c r="K329" i="2"/>
  <c r="H329" i="2"/>
  <c r="AF329" i="2" l="1"/>
  <c r="BH329" i="2"/>
  <c r="AS329" i="2"/>
  <c r="AE329" i="2"/>
  <c r="AP328" i="2"/>
  <c r="AR328" i="2"/>
  <c r="AI329" i="2"/>
  <c r="BN329" i="2" s="1"/>
  <c r="BL329" i="2"/>
  <c r="BM329" i="2" s="1"/>
  <c r="AD330" i="2"/>
  <c r="J328" i="2"/>
  <c r="I329" i="2"/>
  <c r="V328" i="2"/>
  <c r="AG328" i="2" s="1"/>
  <c r="H330" i="2"/>
  <c r="K330" i="2"/>
  <c r="AF330" i="2" l="1"/>
  <c r="AS330" i="2" s="1"/>
  <c r="BH330" i="2"/>
  <c r="AE330" i="2"/>
  <c r="AP329" i="2"/>
  <c r="AR329" i="2"/>
  <c r="AI330" i="2"/>
  <c r="BN330" i="2" s="1"/>
  <c r="BL330" i="2"/>
  <c r="BM330" i="2" s="1"/>
  <c r="AD331" i="2"/>
  <c r="J329" i="2"/>
  <c r="V329" i="2"/>
  <c r="AG329" i="2" s="1"/>
  <c r="I330" i="2"/>
  <c r="K331" i="2"/>
  <c r="H331" i="2"/>
  <c r="AF331" i="2" l="1"/>
  <c r="AS331" i="2" s="1"/>
  <c r="BH331" i="2"/>
  <c r="AE331" i="2"/>
  <c r="AP330" i="2"/>
  <c r="AR330" i="2"/>
  <c r="AI331" i="2"/>
  <c r="BN331" i="2" s="1"/>
  <c r="BL331" i="2"/>
  <c r="BM331" i="2" s="1"/>
  <c r="AD332" i="2"/>
  <c r="V330" i="2"/>
  <c r="AG330" i="2" s="1"/>
  <c r="I331" i="2"/>
  <c r="J330" i="2"/>
  <c r="H332" i="2"/>
  <c r="K332" i="2"/>
  <c r="AF332" i="2" l="1"/>
  <c r="AS332" i="2" s="1"/>
  <c r="BH332" i="2"/>
  <c r="AE332" i="2"/>
  <c r="AP331" i="2"/>
  <c r="AR331" i="2"/>
  <c r="AI332" i="2"/>
  <c r="BN332" i="2" s="1"/>
  <c r="BL332" i="2"/>
  <c r="BM332" i="2" s="1"/>
  <c r="AD333" i="2"/>
  <c r="J331" i="2"/>
  <c r="V331" i="2"/>
  <c r="AG331" i="2" s="1"/>
  <c r="I332" i="2"/>
  <c r="K333" i="2"/>
  <c r="H333" i="2"/>
  <c r="AF333" i="2" l="1"/>
  <c r="AS333" i="2" s="1"/>
  <c r="BH333" i="2"/>
  <c r="AE333" i="2"/>
  <c r="AP332" i="2"/>
  <c r="AR332" i="2"/>
  <c r="AI333" i="2"/>
  <c r="BN333" i="2" s="1"/>
  <c r="BL333" i="2"/>
  <c r="BM333" i="2" s="1"/>
  <c r="AD334" i="2"/>
  <c r="J332" i="2"/>
  <c r="I333" i="2"/>
  <c r="V332" i="2"/>
  <c r="AG332" i="2" s="1"/>
  <c r="H334" i="2"/>
  <c r="K334" i="2"/>
  <c r="AF334" i="2" l="1"/>
  <c r="AS334" i="2" s="1"/>
  <c r="BH334" i="2"/>
  <c r="AE334" i="2"/>
  <c r="AP333" i="2"/>
  <c r="AR333" i="2"/>
  <c r="AI334" i="2"/>
  <c r="BN334" i="2" s="1"/>
  <c r="BL334" i="2"/>
  <c r="BM334" i="2" s="1"/>
  <c r="AD335" i="2"/>
  <c r="J333" i="2"/>
  <c r="I334" i="2"/>
  <c r="V333" i="2"/>
  <c r="AG333" i="2" s="1"/>
  <c r="K335" i="2"/>
  <c r="H335" i="2"/>
  <c r="AF335" i="2" l="1"/>
  <c r="AS335" i="2" s="1"/>
  <c r="BH335" i="2"/>
  <c r="AE335" i="2"/>
  <c r="AP334" i="2"/>
  <c r="AR334" i="2"/>
  <c r="AI335" i="2"/>
  <c r="BN335" i="2" s="1"/>
  <c r="BL335" i="2"/>
  <c r="BM335" i="2" s="1"/>
  <c r="AD336" i="2"/>
  <c r="J334" i="2"/>
  <c r="I335" i="2"/>
  <c r="V334" i="2"/>
  <c r="AG334" i="2" s="1"/>
  <c r="K336" i="2"/>
  <c r="H336" i="2"/>
  <c r="AF336" i="2" l="1"/>
  <c r="AS336" i="2" s="1"/>
  <c r="BH336" i="2"/>
  <c r="AE336" i="2"/>
  <c r="AP335" i="2"/>
  <c r="AR335" i="2"/>
  <c r="AI336" i="2"/>
  <c r="BN336" i="2" s="1"/>
  <c r="BL336" i="2"/>
  <c r="BM336" i="2" s="1"/>
  <c r="AD337" i="2"/>
  <c r="V335" i="2"/>
  <c r="AG335" i="2" s="1"/>
  <c r="I336" i="2"/>
  <c r="J335" i="2"/>
  <c r="K337" i="2"/>
  <c r="H337" i="2"/>
  <c r="AF337" i="2" l="1"/>
  <c r="AS337" i="2" s="1"/>
  <c r="BH337" i="2"/>
  <c r="AE337" i="2"/>
  <c r="AP336" i="2"/>
  <c r="AR336" i="2"/>
  <c r="AI337" i="2"/>
  <c r="BN337" i="2" s="1"/>
  <c r="BL337" i="2"/>
  <c r="BM337" i="2" s="1"/>
  <c r="AD338" i="2"/>
  <c r="J336" i="2"/>
  <c r="V336" i="2"/>
  <c r="AG336" i="2" s="1"/>
  <c r="I337" i="2"/>
  <c r="H338" i="2"/>
  <c r="K338" i="2"/>
  <c r="AF338" i="2" l="1"/>
  <c r="AS338" i="2" s="1"/>
  <c r="BH338" i="2"/>
  <c r="AE338" i="2"/>
  <c r="AP337" i="2"/>
  <c r="AR337" i="2"/>
  <c r="AI338" i="2"/>
  <c r="BN338" i="2" s="1"/>
  <c r="BL338" i="2"/>
  <c r="BM338" i="2" s="1"/>
  <c r="AD339" i="2"/>
  <c r="V337" i="2"/>
  <c r="AG337" i="2" s="1"/>
  <c r="I338" i="2"/>
  <c r="J337" i="2"/>
  <c r="H339" i="2"/>
  <c r="K339" i="2"/>
  <c r="AF339" i="2" l="1"/>
  <c r="AS339" i="2" s="1"/>
  <c r="BH339" i="2"/>
  <c r="AE339" i="2"/>
  <c r="AP338" i="2"/>
  <c r="AR338" i="2"/>
  <c r="AI339" i="2"/>
  <c r="BN339" i="2" s="1"/>
  <c r="BL339" i="2"/>
  <c r="BM339" i="2" s="1"/>
  <c r="AD340" i="2"/>
  <c r="V338" i="2"/>
  <c r="AG338" i="2" s="1"/>
  <c r="J338" i="2"/>
  <c r="I339" i="2"/>
  <c r="H340" i="2"/>
  <c r="K340" i="2"/>
  <c r="AF340" i="2" l="1"/>
  <c r="AS340" i="2" s="1"/>
  <c r="BH340" i="2"/>
  <c r="AE340" i="2"/>
  <c r="AP339" i="2"/>
  <c r="AR339" i="2"/>
  <c r="AI340" i="2"/>
  <c r="BN340" i="2" s="1"/>
  <c r="BL340" i="2"/>
  <c r="BM340" i="2" s="1"/>
  <c r="AD341" i="2"/>
  <c r="V339" i="2"/>
  <c r="AG339" i="2" s="1"/>
  <c r="J339" i="2"/>
  <c r="I340" i="2"/>
  <c r="K341" i="2"/>
  <c r="H341" i="2"/>
  <c r="AF341" i="2" l="1"/>
  <c r="AS341" i="2" s="1"/>
  <c r="BH341" i="2"/>
  <c r="AE341" i="2"/>
  <c r="AP340" i="2"/>
  <c r="AR340" i="2"/>
  <c r="AI341" i="2"/>
  <c r="BN341" i="2" s="1"/>
  <c r="BL341" i="2"/>
  <c r="BM341" i="2" s="1"/>
  <c r="AD342" i="2"/>
  <c r="V340" i="2"/>
  <c r="AG340" i="2" s="1"/>
  <c r="I341" i="2"/>
  <c r="J340" i="2"/>
  <c r="H342" i="2"/>
  <c r="K342" i="2"/>
  <c r="AF342" i="2" l="1"/>
  <c r="AS342" i="2" s="1"/>
  <c r="BH342" i="2"/>
  <c r="AE342" i="2"/>
  <c r="AP341" i="2"/>
  <c r="AR341" i="2"/>
  <c r="AI342" i="2"/>
  <c r="BN342" i="2" s="1"/>
  <c r="BL342" i="2"/>
  <c r="BM342" i="2" s="1"/>
  <c r="AD343" i="2"/>
  <c r="J341" i="2"/>
  <c r="V341" i="2"/>
  <c r="AG341" i="2" s="1"/>
  <c r="I342" i="2"/>
  <c r="K343" i="2"/>
  <c r="H343" i="2"/>
  <c r="AF343" i="2" l="1"/>
  <c r="AS343" i="2" s="1"/>
  <c r="BH343" i="2"/>
  <c r="AE343" i="2"/>
  <c r="AP342" i="2"/>
  <c r="AR342" i="2"/>
  <c r="AI343" i="2"/>
  <c r="BN343" i="2" s="1"/>
  <c r="BL343" i="2"/>
  <c r="BM343" i="2" s="1"/>
  <c r="AD344" i="2"/>
  <c r="J342" i="2"/>
  <c r="I343" i="2"/>
  <c r="V342" i="2"/>
  <c r="AG342" i="2" s="1"/>
  <c r="K344" i="2"/>
  <c r="H344" i="2"/>
  <c r="AF344" i="2" l="1"/>
  <c r="AS344" i="2" s="1"/>
  <c r="BH344" i="2"/>
  <c r="AE344" i="2"/>
  <c r="AP343" i="2"/>
  <c r="AR343" i="2"/>
  <c r="AI344" i="2"/>
  <c r="BN344" i="2" s="1"/>
  <c r="BL344" i="2"/>
  <c r="BM344" i="2" s="1"/>
  <c r="AD345" i="2"/>
  <c r="J343" i="2"/>
  <c r="I344" i="2"/>
  <c r="V343" i="2"/>
  <c r="AG343" i="2" s="1"/>
  <c r="K345" i="2"/>
  <c r="H345" i="2"/>
  <c r="AF345" i="2" l="1"/>
  <c r="AS345" i="2" s="1"/>
  <c r="BH345" i="2"/>
  <c r="AE345" i="2"/>
  <c r="AP344" i="2"/>
  <c r="AR344" i="2"/>
  <c r="AI345" i="2"/>
  <c r="BN345" i="2" s="1"/>
  <c r="BL345" i="2"/>
  <c r="BM345" i="2" s="1"/>
  <c r="AD346" i="2"/>
  <c r="J344" i="2"/>
  <c r="V344" i="2"/>
  <c r="AG344" i="2" s="1"/>
  <c r="I345" i="2"/>
  <c r="H346" i="2"/>
  <c r="K346" i="2"/>
  <c r="AF346" i="2" l="1"/>
  <c r="AS346" i="2" s="1"/>
  <c r="BH346" i="2"/>
  <c r="AE346" i="2"/>
  <c r="AP345" i="2"/>
  <c r="AR345" i="2"/>
  <c r="AI346" i="2"/>
  <c r="BN346" i="2" s="1"/>
  <c r="BL346" i="2"/>
  <c r="BM346" i="2" s="1"/>
  <c r="AD347" i="2"/>
  <c r="V345" i="2"/>
  <c r="AG345" i="2" s="1"/>
  <c r="I346" i="2"/>
  <c r="J345" i="2"/>
  <c r="K347" i="2"/>
  <c r="H347" i="2"/>
  <c r="AF347" i="2" l="1"/>
  <c r="AS347" i="2" s="1"/>
  <c r="BH347" i="2"/>
  <c r="AE347" i="2"/>
  <c r="AP346" i="2"/>
  <c r="AR346" i="2"/>
  <c r="AI347" i="2"/>
  <c r="BN347" i="2" s="1"/>
  <c r="BL347" i="2"/>
  <c r="BM347" i="2" s="1"/>
  <c r="AD348" i="2"/>
  <c r="V346" i="2"/>
  <c r="AG346" i="2" s="1"/>
  <c r="J346" i="2"/>
  <c r="I347" i="2"/>
  <c r="H348" i="2"/>
  <c r="K348" i="2"/>
  <c r="AF348" i="2" l="1"/>
  <c r="AS348" i="2" s="1"/>
  <c r="BH348" i="2"/>
  <c r="AE348" i="2"/>
  <c r="AP347" i="2"/>
  <c r="AR347" i="2"/>
  <c r="AI348" i="2"/>
  <c r="BN348" i="2" s="1"/>
  <c r="BL348" i="2"/>
  <c r="BM348" i="2" s="1"/>
  <c r="AD349" i="2"/>
  <c r="V347" i="2"/>
  <c r="AG347" i="2" s="1"/>
  <c r="I348" i="2"/>
  <c r="J347" i="2"/>
  <c r="K349" i="2"/>
  <c r="H349" i="2"/>
  <c r="AF349" i="2" l="1"/>
  <c r="AS349" i="2" s="1"/>
  <c r="BH349" i="2"/>
  <c r="AE349" i="2"/>
  <c r="AP348" i="2"/>
  <c r="AR348" i="2"/>
  <c r="AI349" i="2"/>
  <c r="BN349" i="2" s="1"/>
  <c r="BL349" i="2"/>
  <c r="BM349" i="2" s="1"/>
  <c r="AD350" i="2"/>
  <c r="J348" i="2"/>
  <c r="V348" i="2"/>
  <c r="AG348" i="2" s="1"/>
  <c r="I349" i="2"/>
  <c r="K350" i="2"/>
  <c r="H350" i="2"/>
  <c r="AF350" i="2" l="1"/>
  <c r="AS350" i="2" s="1"/>
  <c r="BH350" i="2"/>
  <c r="AE350" i="2"/>
  <c r="AP349" i="2"/>
  <c r="AR349" i="2"/>
  <c r="AI350" i="2"/>
  <c r="BN350" i="2" s="1"/>
  <c r="BL350" i="2"/>
  <c r="BM350" i="2" s="1"/>
  <c r="AD351" i="2"/>
  <c r="V349" i="2"/>
  <c r="AG349" i="2" s="1"/>
  <c r="I350" i="2"/>
  <c r="J349" i="2"/>
  <c r="K351" i="2"/>
  <c r="H351" i="2"/>
  <c r="AF351" i="2" l="1"/>
  <c r="AS351" i="2" s="1"/>
  <c r="BH351" i="2"/>
  <c r="AE351" i="2"/>
  <c r="AP350" i="2"/>
  <c r="AR350" i="2"/>
  <c r="AI351" i="2"/>
  <c r="BN351" i="2" s="1"/>
  <c r="BL351" i="2"/>
  <c r="BM351" i="2" s="1"/>
  <c r="AD352" i="2"/>
  <c r="J350" i="2"/>
  <c r="V350" i="2"/>
  <c r="AG350" i="2" s="1"/>
  <c r="I351" i="2"/>
  <c r="K352" i="2"/>
  <c r="H352" i="2"/>
  <c r="AF352" i="2" l="1"/>
  <c r="AS352" i="2" s="1"/>
  <c r="BH352" i="2"/>
  <c r="AE352" i="2"/>
  <c r="AP351" i="2"/>
  <c r="AR351" i="2"/>
  <c r="AI352" i="2"/>
  <c r="BN352" i="2" s="1"/>
  <c r="BL352" i="2"/>
  <c r="BM352" i="2" s="1"/>
  <c r="AD353" i="2"/>
  <c r="V351" i="2"/>
  <c r="AG351" i="2" s="1"/>
  <c r="I352" i="2"/>
  <c r="J351" i="2"/>
  <c r="K353" i="2"/>
  <c r="H353" i="2"/>
  <c r="AF353" i="2" l="1"/>
  <c r="AS353" i="2" s="1"/>
  <c r="BH353" i="2"/>
  <c r="AE353" i="2"/>
  <c r="AP352" i="2"/>
  <c r="AR352" i="2"/>
  <c r="AI353" i="2"/>
  <c r="BN353" i="2" s="1"/>
  <c r="BL353" i="2"/>
  <c r="BM353" i="2" s="1"/>
  <c r="AD354" i="2"/>
  <c r="J352" i="2"/>
  <c r="V352" i="2"/>
  <c r="AG352" i="2" s="1"/>
  <c r="I353" i="2"/>
  <c r="H354" i="2"/>
  <c r="K354" i="2"/>
  <c r="AF354" i="2" l="1"/>
  <c r="AS354" i="2" s="1"/>
  <c r="BH354" i="2"/>
  <c r="AE354" i="2"/>
  <c r="AP353" i="2"/>
  <c r="AR353" i="2"/>
  <c r="AI354" i="2"/>
  <c r="BN354" i="2" s="1"/>
  <c r="BL354" i="2"/>
  <c r="BM354" i="2" s="1"/>
  <c r="AD355" i="2"/>
  <c r="J353" i="2"/>
  <c r="I354" i="2"/>
  <c r="V353" i="2"/>
  <c r="AG353" i="2" s="1"/>
  <c r="H355" i="2"/>
  <c r="K355" i="2"/>
  <c r="AF355" i="2" l="1"/>
  <c r="AS355" i="2" s="1"/>
  <c r="BH355" i="2"/>
  <c r="AE355" i="2"/>
  <c r="AP354" i="2"/>
  <c r="AR354" i="2"/>
  <c r="AI355" i="2"/>
  <c r="BN355" i="2" s="1"/>
  <c r="BL355" i="2"/>
  <c r="BM355" i="2" s="1"/>
  <c r="AD356" i="2"/>
  <c r="J354" i="2"/>
  <c r="I355" i="2"/>
  <c r="V354" i="2"/>
  <c r="AG354" i="2" s="1"/>
  <c r="H356" i="2"/>
  <c r="K356" i="2"/>
  <c r="AF356" i="2" l="1"/>
  <c r="AS356" i="2" s="1"/>
  <c r="BH356" i="2"/>
  <c r="AE356" i="2"/>
  <c r="AP355" i="2"/>
  <c r="AR355" i="2"/>
  <c r="AI356" i="2"/>
  <c r="BN356" i="2" s="1"/>
  <c r="BL356" i="2"/>
  <c r="BM356" i="2" s="1"/>
  <c r="AD357" i="2"/>
  <c r="J355" i="2"/>
  <c r="V355" i="2"/>
  <c r="AG355" i="2" s="1"/>
  <c r="I356" i="2"/>
  <c r="K357" i="2"/>
  <c r="H357" i="2"/>
  <c r="AF357" i="2" l="1"/>
  <c r="AS357" i="2" s="1"/>
  <c r="BH357" i="2"/>
  <c r="AE357" i="2"/>
  <c r="AP356" i="2"/>
  <c r="AR356" i="2"/>
  <c r="AI357" i="2"/>
  <c r="BN357" i="2" s="1"/>
  <c r="BL357" i="2"/>
  <c r="BM357" i="2" s="1"/>
  <c r="AD358" i="2"/>
  <c r="V356" i="2"/>
  <c r="AG356" i="2" s="1"/>
  <c r="I357" i="2"/>
  <c r="J356" i="2"/>
  <c r="K358" i="2"/>
  <c r="H358" i="2"/>
  <c r="AF358" i="2" l="1"/>
  <c r="AS358" i="2" s="1"/>
  <c r="BH358" i="2"/>
  <c r="AE358" i="2"/>
  <c r="AP357" i="2"/>
  <c r="AR357" i="2"/>
  <c r="AI358" i="2"/>
  <c r="BN358" i="2" s="1"/>
  <c r="BL358" i="2"/>
  <c r="BM358" i="2" s="1"/>
  <c r="AD359" i="2"/>
  <c r="J357" i="2"/>
  <c r="V357" i="2"/>
  <c r="AG357" i="2" s="1"/>
  <c r="I358" i="2"/>
  <c r="K359" i="2"/>
  <c r="H359" i="2"/>
  <c r="AF359" i="2" l="1"/>
  <c r="AS359" i="2" s="1"/>
  <c r="BH359" i="2"/>
  <c r="AE359" i="2"/>
  <c r="AP358" i="2"/>
  <c r="AR358" i="2"/>
  <c r="AI359" i="2"/>
  <c r="BN359" i="2" s="1"/>
  <c r="BL359" i="2"/>
  <c r="BM359" i="2" s="1"/>
  <c r="AD360" i="2"/>
  <c r="V358" i="2"/>
  <c r="AG358" i="2" s="1"/>
  <c r="I359" i="2"/>
  <c r="J358" i="2"/>
  <c r="K360" i="2"/>
  <c r="H360" i="2"/>
  <c r="AF360" i="2" l="1"/>
  <c r="AS360" i="2" s="1"/>
  <c r="BH360" i="2"/>
  <c r="AE360" i="2"/>
  <c r="AP359" i="2"/>
  <c r="AR359" i="2"/>
  <c r="AI360" i="2"/>
  <c r="BN360" i="2" s="1"/>
  <c r="BL360" i="2"/>
  <c r="BM360" i="2" s="1"/>
  <c r="AD361" i="2"/>
  <c r="V359" i="2"/>
  <c r="AG359" i="2" s="1"/>
  <c r="J359" i="2"/>
  <c r="I360" i="2"/>
  <c r="K361" i="2"/>
  <c r="H361" i="2"/>
  <c r="AF361" i="2" l="1"/>
  <c r="AS361" i="2" s="1"/>
  <c r="BH361" i="2"/>
  <c r="AE361" i="2"/>
  <c r="AP360" i="2"/>
  <c r="AR360" i="2"/>
  <c r="AI361" i="2"/>
  <c r="BN361" i="2" s="1"/>
  <c r="BL361" i="2"/>
  <c r="BM361" i="2" s="1"/>
  <c r="AD362" i="2"/>
  <c r="V360" i="2"/>
  <c r="AG360" i="2" s="1"/>
  <c r="I361" i="2"/>
  <c r="J360" i="2"/>
  <c r="H362" i="2"/>
  <c r="K362" i="2"/>
  <c r="AF362" i="2" l="1"/>
  <c r="AS362" i="2" s="1"/>
  <c r="BH362" i="2"/>
  <c r="AE362" i="2"/>
  <c r="AP361" i="2"/>
  <c r="AR361" i="2"/>
  <c r="AI362" i="2"/>
  <c r="BN362" i="2" s="1"/>
  <c r="BL362" i="2"/>
  <c r="BM362" i="2" s="1"/>
  <c r="AD363" i="2"/>
  <c r="J361" i="2"/>
  <c r="I362" i="2"/>
  <c r="V361" i="2"/>
  <c r="AG361" i="2" s="1"/>
  <c r="H363" i="2"/>
  <c r="K363" i="2"/>
  <c r="AF363" i="2" l="1"/>
  <c r="AS363" i="2" s="1"/>
  <c r="BH363" i="2"/>
  <c r="AE363" i="2"/>
  <c r="AP362" i="2"/>
  <c r="AR362" i="2"/>
  <c r="AI363" i="2"/>
  <c r="BN363" i="2" s="1"/>
  <c r="BL363" i="2"/>
  <c r="BM363" i="2" s="1"/>
  <c r="AD364" i="2"/>
  <c r="V362" i="2"/>
  <c r="AG362" i="2" s="1"/>
  <c r="I363" i="2"/>
  <c r="J362" i="2"/>
  <c r="H364" i="2"/>
  <c r="K364" i="2"/>
  <c r="AF364" i="2" l="1"/>
  <c r="AS364" i="2" s="1"/>
  <c r="BH364" i="2"/>
  <c r="AE364" i="2"/>
  <c r="AP363" i="2"/>
  <c r="AR363" i="2"/>
  <c r="AI364" i="2"/>
  <c r="BN364" i="2" s="1"/>
  <c r="BL364" i="2"/>
  <c r="BM364" i="2" s="1"/>
  <c r="AD365" i="2"/>
  <c r="J363" i="2"/>
  <c r="V363" i="2"/>
  <c r="AG363" i="2" s="1"/>
  <c r="I364" i="2"/>
  <c r="K365" i="2"/>
  <c r="H365" i="2"/>
  <c r="AF365" i="2" l="1"/>
  <c r="AS365" i="2" s="1"/>
  <c r="BH365" i="2"/>
  <c r="AE365" i="2"/>
  <c r="AP364" i="2"/>
  <c r="AR364" i="2"/>
  <c r="AI365" i="2"/>
  <c r="BN365" i="2" s="1"/>
  <c r="BL365" i="2"/>
  <c r="BM365" i="2" s="1"/>
  <c r="AD366" i="2"/>
  <c r="V364" i="2"/>
  <c r="AG364" i="2" s="1"/>
  <c r="I365" i="2"/>
  <c r="J364" i="2"/>
  <c r="K366" i="2"/>
  <c r="H366" i="2"/>
  <c r="AF366" i="2" l="1"/>
  <c r="AS366" i="2" s="1"/>
  <c r="BH366" i="2"/>
  <c r="AE366" i="2"/>
  <c r="AP365" i="2"/>
  <c r="AR365" i="2"/>
  <c r="AI366" i="2"/>
  <c r="BN366" i="2" s="1"/>
  <c r="BL366" i="2"/>
  <c r="BM366" i="2" s="1"/>
  <c r="AD367" i="2"/>
  <c r="V365" i="2"/>
  <c r="AG365" i="2" s="1"/>
  <c r="J365" i="2"/>
  <c r="I366" i="2"/>
  <c r="K367" i="2"/>
  <c r="H367" i="2"/>
  <c r="AF367" i="2" l="1"/>
  <c r="AS367" i="2" s="1"/>
  <c r="BH367" i="2"/>
  <c r="AE367" i="2"/>
  <c r="AP366" i="2"/>
  <c r="AR366" i="2"/>
  <c r="AI367" i="2"/>
  <c r="BN367" i="2" s="1"/>
  <c r="BL367" i="2"/>
  <c r="BM367" i="2" s="1"/>
  <c r="AD368" i="2"/>
  <c r="V366" i="2"/>
  <c r="AG366" i="2" s="1"/>
  <c r="I367" i="2"/>
  <c r="J366" i="2"/>
  <c r="K368" i="2"/>
  <c r="H368" i="2"/>
  <c r="AF368" i="2" l="1"/>
  <c r="AS368" i="2" s="1"/>
  <c r="BH368" i="2"/>
  <c r="AE368" i="2"/>
  <c r="AP367" i="2"/>
  <c r="AR367" i="2"/>
  <c r="AI368" i="2"/>
  <c r="BN368" i="2" s="1"/>
  <c r="BL368" i="2"/>
  <c r="BM368" i="2" s="1"/>
  <c r="AD369" i="2"/>
  <c r="J367" i="2"/>
  <c r="V367" i="2"/>
  <c r="AG367" i="2" s="1"/>
  <c r="I368" i="2"/>
  <c r="H369" i="2"/>
  <c r="K369" i="2"/>
  <c r="AF369" i="2" l="1"/>
  <c r="AS369" i="2" s="1"/>
  <c r="BH369" i="2"/>
  <c r="AE369" i="2"/>
  <c r="AP368" i="2"/>
  <c r="AR368" i="2"/>
  <c r="AI369" i="2"/>
  <c r="BN369" i="2" s="1"/>
  <c r="BL369" i="2"/>
  <c r="BM369" i="2" s="1"/>
  <c r="AD370" i="2"/>
  <c r="J368" i="2"/>
  <c r="I369" i="2"/>
  <c r="V368" i="2"/>
  <c r="AG368" i="2" s="1"/>
  <c r="H370" i="2"/>
  <c r="K370" i="2"/>
  <c r="AF370" i="2" l="1"/>
  <c r="AS370" i="2" s="1"/>
  <c r="BH370" i="2"/>
  <c r="AE370" i="2"/>
  <c r="AP369" i="2"/>
  <c r="AR369" i="2"/>
  <c r="AI370" i="2"/>
  <c r="BN370" i="2" s="1"/>
  <c r="BL370" i="2"/>
  <c r="BM370" i="2" s="1"/>
  <c r="AD371" i="2"/>
  <c r="J369" i="2"/>
  <c r="V369" i="2"/>
  <c r="AG369" i="2" s="1"/>
  <c r="I370" i="2"/>
  <c r="H371" i="2"/>
  <c r="K371" i="2"/>
  <c r="AF371" i="2" l="1"/>
  <c r="AS371" i="2" s="1"/>
  <c r="BH371" i="2"/>
  <c r="AE371" i="2"/>
  <c r="AP370" i="2"/>
  <c r="AR370" i="2"/>
  <c r="AI371" i="2"/>
  <c r="BN371" i="2" s="1"/>
  <c r="BL371" i="2"/>
  <c r="BM371" i="2" s="1"/>
  <c r="AD372" i="2"/>
  <c r="V370" i="2"/>
  <c r="AG370" i="2" s="1"/>
  <c r="I371" i="2"/>
  <c r="J370" i="2"/>
  <c r="K372" i="2"/>
  <c r="H372" i="2"/>
  <c r="AF372" i="2" l="1"/>
  <c r="AS372" i="2" s="1"/>
  <c r="BH372" i="2"/>
  <c r="AE372" i="2"/>
  <c r="AP371" i="2"/>
  <c r="AR371" i="2"/>
  <c r="AI372" i="2"/>
  <c r="BN372" i="2" s="1"/>
  <c r="BL372" i="2"/>
  <c r="BM372" i="2" s="1"/>
  <c r="AD373" i="2"/>
  <c r="V371" i="2"/>
  <c r="AG371" i="2" s="1"/>
  <c r="I372" i="2"/>
  <c r="J371" i="2"/>
  <c r="K373" i="2"/>
  <c r="H373" i="2"/>
  <c r="AF373" i="2" l="1"/>
  <c r="AS373" i="2" s="1"/>
  <c r="BH373" i="2"/>
  <c r="AE373" i="2"/>
  <c r="AP372" i="2"/>
  <c r="AR372" i="2"/>
  <c r="AI373" i="2"/>
  <c r="BN373" i="2" s="1"/>
  <c r="BL373" i="2"/>
  <c r="BM373" i="2" s="1"/>
  <c r="AD374" i="2"/>
  <c r="V372" i="2"/>
  <c r="AG372" i="2" s="1"/>
  <c r="I373" i="2"/>
  <c r="J372" i="2"/>
  <c r="K374" i="2"/>
  <c r="H374" i="2"/>
  <c r="AF374" i="2" l="1"/>
  <c r="AS374" i="2" s="1"/>
  <c r="BH374" i="2"/>
  <c r="AE374" i="2"/>
  <c r="AP373" i="2"/>
  <c r="AR373" i="2"/>
  <c r="AI374" i="2"/>
  <c r="BN374" i="2" s="1"/>
  <c r="BL374" i="2"/>
  <c r="BM374" i="2" s="1"/>
  <c r="AD375" i="2"/>
  <c r="V373" i="2"/>
  <c r="AG373" i="2" s="1"/>
  <c r="J373" i="2"/>
  <c r="I374" i="2"/>
  <c r="K375" i="2"/>
  <c r="H375" i="2"/>
  <c r="AF375" i="2" l="1"/>
  <c r="AS375" i="2" s="1"/>
  <c r="BH375" i="2"/>
  <c r="AE375" i="2"/>
  <c r="AP374" i="2"/>
  <c r="AR374" i="2"/>
  <c r="AI375" i="2"/>
  <c r="BN375" i="2" s="1"/>
  <c r="BL375" i="2"/>
  <c r="BM375" i="2" s="1"/>
  <c r="V374" i="2"/>
  <c r="AG374" i="2" s="1"/>
  <c r="I375" i="2"/>
  <c r="J374" i="2"/>
  <c r="AP375" i="2" l="1"/>
  <c r="AR375" i="2"/>
  <c r="J375" i="2"/>
  <c r="V375" i="2"/>
  <c r="AG375" i="2" s="1"/>
  <c r="Y11" i="2" l="1"/>
  <c r="F5" i="2"/>
  <c r="F6" i="2"/>
  <c r="F4" i="2"/>
  <c r="B8" i="2"/>
  <c r="Z11" i="2" l="1"/>
  <c r="AA11" i="2" s="1"/>
  <c r="W87" i="2"/>
  <c r="X87" i="2" s="1"/>
  <c r="W14" i="2"/>
  <c r="X14" i="2" s="1"/>
  <c r="W18" i="2"/>
  <c r="X18" i="2" s="1"/>
  <c r="W22" i="2"/>
  <c r="X22" i="2" s="1"/>
  <c r="W26" i="2"/>
  <c r="X26" i="2" s="1"/>
  <c r="W30" i="2"/>
  <c r="X30" i="2" s="1"/>
  <c r="W34" i="2"/>
  <c r="X34" i="2" s="1"/>
  <c r="W38" i="2"/>
  <c r="X38" i="2" s="1"/>
  <c r="W42" i="2"/>
  <c r="X42" i="2" s="1"/>
  <c r="W46" i="2"/>
  <c r="X46" i="2" s="1"/>
  <c r="W50" i="2"/>
  <c r="X50" i="2" s="1"/>
  <c r="W54" i="2"/>
  <c r="X54" i="2" s="1"/>
  <c r="W58" i="2"/>
  <c r="X58" i="2" s="1"/>
  <c r="W62" i="2"/>
  <c r="X62" i="2" s="1"/>
  <c r="W66" i="2"/>
  <c r="X66" i="2" s="1"/>
  <c r="W70" i="2"/>
  <c r="X70" i="2" s="1"/>
  <c r="W74" i="2"/>
  <c r="X74" i="2" s="1"/>
  <c r="W78" i="2"/>
  <c r="X78" i="2" s="1"/>
  <c r="W82" i="2"/>
  <c r="X82" i="2" s="1"/>
  <c r="W86" i="2"/>
  <c r="X86" i="2" s="1"/>
  <c r="W90" i="2"/>
  <c r="X90" i="2" s="1"/>
  <c r="W94" i="2"/>
  <c r="X94" i="2" s="1"/>
  <c r="W98" i="2"/>
  <c r="X98" i="2" s="1"/>
  <c r="W102" i="2"/>
  <c r="X102" i="2" s="1"/>
  <c r="W106" i="2"/>
  <c r="X106" i="2" s="1"/>
  <c r="W110" i="2"/>
  <c r="X110" i="2" s="1"/>
  <c r="W114" i="2"/>
  <c r="X114" i="2" s="1"/>
  <c r="W118" i="2"/>
  <c r="X118" i="2" s="1"/>
  <c r="W122" i="2"/>
  <c r="X122" i="2" s="1"/>
  <c r="W126" i="2"/>
  <c r="X126" i="2" s="1"/>
  <c r="W130" i="2"/>
  <c r="X130" i="2" s="1"/>
  <c r="W134" i="2"/>
  <c r="X134" i="2" s="1"/>
  <c r="W138" i="2"/>
  <c r="X138" i="2" s="1"/>
  <c r="W12" i="2"/>
  <c r="X12" i="2" s="1"/>
  <c r="W16" i="2"/>
  <c r="X16" i="2" s="1"/>
  <c r="W20" i="2"/>
  <c r="X20" i="2" s="1"/>
  <c r="W24" i="2"/>
  <c r="X24" i="2" s="1"/>
  <c r="W28" i="2"/>
  <c r="X28" i="2" s="1"/>
  <c r="W32" i="2"/>
  <c r="X32" i="2" s="1"/>
  <c r="W36" i="2"/>
  <c r="X36" i="2" s="1"/>
  <c r="W40" i="2"/>
  <c r="X40" i="2" s="1"/>
  <c r="W44" i="2"/>
  <c r="X44" i="2" s="1"/>
  <c r="W48" i="2"/>
  <c r="X48" i="2" s="1"/>
  <c r="W52" i="2"/>
  <c r="X52" i="2" s="1"/>
  <c r="W56" i="2"/>
  <c r="X56" i="2" s="1"/>
  <c r="W60" i="2"/>
  <c r="X60" i="2" s="1"/>
  <c r="W64" i="2"/>
  <c r="X64" i="2" s="1"/>
  <c r="W68" i="2"/>
  <c r="X68" i="2" s="1"/>
  <c r="W72" i="2"/>
  <c r="X72" i="2" s="1"/>
  <c r="W76" i="2"/>
  <c r="X76" i="2" s="1"/>
  <c r="W80" i="2"/>
  <c r="X80" i="2" s="1"/>
  <c r="W84" i="2"/>
  <c r="X84" i="2" s="1"/>
  <c r="W88" i="2"/>
  <c r="X88" i="2" s="1"/>
  <c r="W92" i="2"/>
  <c r="X92" i="2" s="1"/>
  <c r="W96" i="2"/>
  <c r="X96" i="2" s="1"/>
  <c r="W100" i="2"/>
  <c r="X100" i="2" s="1"/>
  <c r="W104" i="2"/>
  <c r="X104" i="2" s="1"/>
  <c r="W108" i="2"/>
  <c r="X108" i="2" s="1"/>
  <c r="W112" i="2"/>
  <c r="X112" i="2" s="1"/>
  <c r="W116" i="2"/>
  <c r="X116" i="2" s="1"/>
  <c r="W120" i="2"/>
  <c r="X120" i="2" s="1"/>
  <c r="W124" i="2"/>
  <c r="X124" i="2" s="1"/>
  <c r="W128" i="2"/>
  <c r="X128" i="2" s="1"/>
  <c r="W132" i="2"/>
  <c r="X132" i="2" s="1"/>
  <c r="W136" i="2"/>
  <c r="X136" i="2" s="1"/>
  <c r="W140" i="2"/>
  <c r="X140" i="2" s="1"/>
  <c r="W144" i="2"/>
  <c r="X144" i="2" s="1"/>
  <c r="W17" i="2"/>
  <c r="X17" i="2" s="1"/>
  <c r="W25" i="2"/>
  <c r="X25" i="2" s="1"/>
  <c r="W33" i="2"/>
  <c r="X33" i="2" s="1"/>
  <c r="W41" i="2"/>
  <c r="X41" i="2" s="1"/>
  <c r="W49" i="2"/>
  <c r="X49" i="2" s="1"/>
  <c r="W57" i="2"/>
  <c r="X57" i="2" s="1"/>
  <c r="W65" i="2"/>
  <c r="X65" i="2" s="1"/>
  <c r="W73" i="2"/>
  <c r="X73" i="2" s="1"/>
  <c r="W81" i="2"/>
  <c r="X81" i="2" s="1"/>
  <c r="W89" i="2"/>
  <c r="X89" i="2" s="1"/>
  <c r="W97" i="2"/>
  <c r="X97" i="2" s="1"/>
  <c r="W105" i="2"/>
  <c r="X105" i="2" s="1"/>
  <c r="W113" i="2"/>
  <c r="X113" i="2" s="1"/>
  <c r="W121" i="2"/>
  <c r="X121" i="2" s="1"/>
  <c r="W129" i="2"/>
  <c r="X129" i="2" s="1"/>
  <c r="W137" i="2"/>
  <c r="X137" i="2" s="1"/>
  <c r="W143" i="2"/>
  <c r="X143" i="2" s="1"/>
  <c r="W148" i="2"/>
  <c r="X148" i="2" s="1"/>
  <c r="W152" i="2"/>
  <c r="X152" i="2" s="1"/>
  <c r="W156" i="2"/>
  <c r="X156" i="2" s="1"/>
  <c r="W160" i="2"/>
  <c r="X160" i="2" s="1"/>
  <c r="W164" i="2"/>
  <c r="X164" i="2" s="1"/>
  <c r="W168" i="2"/>
  <c r="X168" i="2" s="1"/>
  <c r="W172" i="2"/>
  <c r="X172" i="2" s="1"/>
  <c r="W176" i="2"/>
  <c r="X176" i="2" s="1"/>
  <c r="W180" i="2"/>
  <c r="X180" i="2" s="1"/>
  <c r="W184" i="2"/>
  <c r="X184" i="2" s="1"/>
  <c r="W188" i="2"/>
  <c r="X188" i="2" s="1"/>
  <c r="W192" i="2"/>
  <c r="X192" i="2" s="1"/>
  <c r="W196" i="2"/>
  <c r="X196" i="2" s="1"/>
  <c r="W200" i="2"/>
  <c r="X200" i="2" s="1"/>
  <c r="W204" i="2"/>
  <c r="X204" i="2" s="1"/>
  <c r="W208" i="2"/>
  <c r="X208" i="2" s="1"/>
  <c r="W212" i="2"/>
  <c r="X212" i="2" s="1"/>
  <c r="W216" i="2"/>
  <c r="X216" i="2" s="1"/>
  <c r="W220" i="2"/>
  <c r="X220" i="2" s="1"/>
  <c r="W224" i="2"/>
  <c r="X224" i="2" s="1"/>
  <c r="W228" i="2"/>
  <c r="X228" i="2" s="1"/>
  <c r="W232" i="2"/>
  <c r="X232" i="2" s="1"/>
  <c r="W236" i="2"/>
  <c r="X236" i="2" s="1"/>
  <c r="W240" i="2"/>
  <c r="X240" i="2" s="1"/>
  <c r="W244" i="2"/>
  <c r="X244" i="2" s="1"/>
  <c r="W248" i="2"/>
  <c r="X248" i="2" s="1"/>
  <c r="W252" i="2"/>
  <c r="X252" i="2" s="1"/>
  <c r="W256" i="2"/>
  <c r="X256" i="2" s="1"/>
  <c r="W260" i="2"/>
  <c r="X260" i="2" s="1"/>
  <c r="W264" i="2"/>
  <c r="X264" i="2" s="1"/>
  <c r="W268" i="2"/>
  <c r="X268" i="2" s="1"/>
  <c r="W272" i="2"/>
  <c r="X272" i="2" s="1"/>
  <c r="W276" i="2"/>
  <c r="X276" i="2" s="1"/>
  <c r="W280" i="2"/>
  <c r="X280" i="2" s="1"/>
  <c r="W284" i="2"/>
  <c r="X284" i="2" s="1"/>
  <c r="W288" i="2"/>
  <c r="X288" i="2" s="1"/>
  <c r="W292" i="2"/>
  <c r="X292" i="2" s="1"/>
  <c r="W296" i="2"/>
  <c r="X296" i="2" s="1"/>
  <c r="W300" i="2"/>
  <c r="X300" i="2" s="1"/>
  <c r="W304" i="2"/>
  <c r="X304" i="2" s="1"/>
  <c r="W308" i="2"/>
  <c r="X308" i="2" s="1"/>
  <c r="W312" i="2"/>
  <c r="X312" i="2" s="1"/>
  <c r="W316" i="2"/>
  <c r="X316" i="2" s="1"/>
  <c r="W320" i="2"/>
  <c r="X320" i="2" s="1"/>
  <c r="W324" i="2"/>
  <c r="X324" i="2" s="1"/>
  <c r="W328" i="2"/>
  <c r="X328" i="2" s="1"/>
  <c r="W332" i="2"/>
  <c r="X332" i="2" s="1"/>
  <c r="W336" i="2"/>
  <c r="X336" i="2" s="1"/>
  <c r="W340" i="2"/>
  <c r="X340" i="2" s="1"/>
  <c r="W344" i="2"/>
  <c r="X344" i="2" s="1"/>
  <c r="W348" i="2"/>
  <c r="X348" i="2" s="1"/>
  <c r="W352" i="2"/>
  <c r="X352" i="2" s="1"/>
  <c r="W356" i="2"/>
  <c r="X356" i="2" s="1"/>
  <c r="W360" i="2"/>
  <c r="X360" i="2" s="1"/>
  <c r="W364" i="2"/>
  <c r="X364" i="2" s="1"/>
  <c r="W368" i="2"/>
  <c r="X368" i="2" s="1"/>
  <c r="W19" i="2"/>
  <c r="X19" i="2" s="1"/>
  <c r="W27" i="2"/>
  <c r="X27" i="2" s="1"/>
  <c r="W35" i="2"/>
  <c r="X35" i="2" s="1"/>
  <c r="W43" i="2"/>
  <c r="X43" i="2" s="1"/>
  <c r="W51" i="2"/>
  <c r="X51" i="2" s="1"/>
  <c r="W59" i="2"/>
  <c r="X59" i="2" s="1"/>
  <c r="W67" i="2"/>
  <c r="X67" i="2" s="1"/>
  <c r="W75" i="2"/>
  <c r="X75" i="2" s="1"/>
  <c r="W83" i="2"/>
  <c r="X83" i="2" s="1"/>
  <c r="W91" i="2"/>
  <c r="X91" i="2" s="1"/>
  <c r="W99" i="2"/>
  <c r="X99" i="2" s="1"/>
  <c r="W107" i="2"/>
  <c r="X107" i="2" s="1"/>
  <c r="W115" i="2"/>
  <c r="X115" i="2" s="1"/>
  <c r="W123" i="2"/>
  <c r="X123" i="2" s="1"/>
  <c r="W131" i="2"/>
  <c r="X131" i="2" s="1"/>
  <c r="W139" i="2"/>
  <c r="X139" i="2" s="1"/>
  <c r="W145" i="2"/>
  <c r="X145" i="2" s="1"/>
  <c r="W149" i="2"/>
  <c r="X149" i="2" s="1"/>
  <c r="W153" i="2"/>
  <c r="X153" i="2" s="1"/>
  <c r="W157" i="2"/>
  <c r="X157" i="2" s="1"/>
  <c r="W161" i="2"/>
  <c r="X161" i="2" s="1"/>
  <c r="W165" i="2"/>
  <c r="X165" i="2" s="1"/>
  <c r="W169" i="2"/>
  <c r="X169" i="2" s="1"/>
  <c r="W173" i="2"/>
  <c r="X173" i="2" s="1"/>
  <c r="W177" i="2"/>
  <c r="X177" i="2" s="1"/>
  <c r="W181" i="2"/>
  <c r="X181" i="2" s="1"/>
  <c r="W185" i="2"/>
  <c r="X185" i="2" s="1"/>
  <c r="W189" i="2"/>
  <c r="X189" i="2" s="1"/>
  <c r="W193" i="2"/>
  <c r="X193" i="2" s="1"/>
  <c r="W197" i="2"/>
  <c r="X197" i="2" s="1"/>
  <c r="W201" i="2"/>
  <c r="X201" i="2" s="1"/>
  <c r="W205" i="2"/>
  <c r="X205" i="2" s="1"/>
  <c r="W209" i="2"/>
  <c r="X209" i="2" s="1"/>
  <c r="W213" i="2"/>
  <c r="X213" i="2" s="1"/>
  <c r="W217" i="2"/>
  <c r="X217" i="2" s="1"/>
  <c r="W221" i="2"/>
  <c r="X221" i="2" s="1"/>
  <c r="W225" i="2"/>
  <c r="X225" i="2" s="1"/>
  <c r="W229" i="2"/>
  <c r="X229" i="2" s="1"/>
  <c r="W233" i="2"/>
  <c r="X233" i="2" s="1"/>
  <c r="W237" i="2"/>
  <c r="X237" i="2" s="1"/>
  <c r="W241" i="2"/>
  <c r="X241" i="2" s="1"/>
  <c r="W245" i="2"/>
  <c r="X245" i="2" s="1"/>
  <c r="W249" i="2"/>
  <c r="X249" i="2" s="1"/>
  <c r="W253" i="2"/>
  <c r="X253" i="2" s="1"/>
  <c r="W257" i="2"/>
  <c r="X257" i="2" s="1"/>
  <c r="W261" i="2"/>
  <c r="X261" i="2" s="1"/>
  <c r="W265" i="2"/>
  <c r="X265" i="2" s="1"/>
  <c r="W269" i="2"/>
  <c r="X269" i="2" s="1"/>
  <c r="W273" i="2"/>
  <c r="X273" i="2" s="1"/>
  <c r="W277" i="2"/>
  <c r="X277" i="2" s="1"/>
  <c r="W281" i="2"/>
  <c r="X281" i="2" s="1"/>
  <c r="W285" i="2"/>
  <c r="X285" i="2" s="1"/>
  <c r="W289" i="2"/>
  <c r="X289" i="2" s="1"/>
  <c r="W293" i="2"/>
  <c r="X293" i="2" s="1"/>
  <c r="W297" i="2"/>
  <c r="X297" i="2" s="1"/>
  <c r="W301" i="2"/>
  <c r="X301" i="2" s="1"/>
  <c r="W305" i="2"/>
  <c r="X305" i="2" s="1"/>
  <c r="W309" i="2"/>
  <c r="X309" i="2" s="1"/>
  <c r="W313" i="2"/>
  <c r="X313" i="2" s="1"/>
  <c r="W317" i="2"/>
  <c r="X317" i="2" s="1"/>
  <c r="W321" i="2"/>
  <c r="X321" i="2" s="1"/>
  <c r="W325" i="2"/>
  <c r="X325" i="2" s="1"/>
  <c r="W329" i="2"/>
  <c r="X329" i="2" s="1"/>
  <c r="W333" i="2"/>
  <c r="X333" i="2" s="1"/>
  <c r="W337" i="2"/>
  <c r="X337" i="2" s="1"/>
  <c r="W341" i="2"/>
  <c r="X341" i="2" s="1"/>
  <c r="W345" i="2"/>
  <c r="X345" i="2" s="1"/>
  <c r="W349" i="2"/>
  <c r="X349" i="2" s="1"/>
  <c r="W353" i="2"/>
  <c r="X353" i="2" s="1"/>
  <c r="W357" i="2"/>
  <c r="X357" i="2" s="1"/>
  <c r="W361" i="2"/>
  <c r="X361" i="2" s="1"/>
  <c r="W365" i="2"/>
  <c r="X365" i="2" s="1"/>
  <c r="W13" i="2"/>
  <c r="X13" i="2" s="1"/>
  <c r="W21" i="2"/>
  <c r="X21" i="2" s="1"/>
  <c r="W29" i="2"/>
  <c r="X29" i="2" s="1"/>
  <c r="W37" i="2"/>
  <c r="X37" i="2" s="1"/>
  <c r="W45" i="2"/>
  <c r="X45" i="2" s="1"/>
  <c r="W53" i="2"/>
  <c r="X53" i="2" s="1"/>
  <c r="W61" i="2"/>
  <c r="X61" i="2" s="1"/>
  <c r="W69" i="2"/>
  <c r="X69" i="2" s="1"/>
  <c r="W77" i="2"/>
  <c r="X77" i="2" s="1"/>
  <c r="W85" i="2"/>
  <c r="X85" i="2" s="1"/>
  <c r="W93" i="2"/>
  <c r="X93" i="2" s="1"/>
  <c r="W101" i="2"/>
  <c r="X101" i="2" s="1"/>
  <c r="W109" i="2"/>
  <c r="X109" i="2" s="1"/>
  <c r="W117" i="2"/>
  <c r="X117" i="2" s="1"/>
  <c r="W125" i="2"/>
  <c r="X125" i="2" s="1"/>
  <c r="W133" i="2"/>
  <c r="X133" i="2" s="1"/>
  <c r="W141" i="2"/>
  <c r="X141" i="2" s="1"/>
  <c r="W146" i="2"/>
  <c r="X146" i="2" s="1"/>
  <c r="W150" i="2"/>
  <c r="X150" i="2" s="1"/>
  <c r="W154" i="2"/>
  <c r="X154" i="2" s="1"/>
  <c r="W158" i="2"/>
  <c r="X158" i="2" s="1"/>
  <c r="W162" i="2"/>
  <c r="X162" i="2" s="1"/>
  <c r="W166" i="2"/>
  <c r="X166" i="2" s="1"/>
  <c r="W170" i="2"/>
  <c r="X170" i="2" s="1"/>
  <c r="W174" i="2"/>
  <c r="X174" i="2" s="1"/>
  <c r="W178" i="2"/>
  <c r="X178" i="2" s="1"/>
  <c r="W182" i="2"/>
  <c r="X182" i="2" s="1"/>
  <c r="W186" i="2"/>
  <c r="X186" i="2" s="1"/>
  <c r="W190" i="2"/>
  <c r="X190" i="2" s="1"/>
  <c r="W194" i="2"/>
  <c r="X194" i="2" s="1"/>
  <c r="W198" i="2"/>
  <c r="X198" i="2" s="1"/>
  <c r="W202" i="2"/>
  <c r="X202" i="2" s="1"/>
  <c r="W206" i="2"/>
  <c r="X206" i="2" s="1"/>
  <c r="W210" i="2"/>
  <c r="X210" i="2" s="1"/>
  <c r="W214" i="2"/>
  <c r="X214" i="2" s="1"/>
  <c r="W218" i="2"/>
  <c r="X218" i="2" s="1"/>
  <c r="W222" i="2"/>
  <c r="X222" i="2" s="1"/>
  <c r="W226" i="2"/>
  <c r="X226" i="2" s="1"/>
  <c r="W230" i="2"/>
  <c r="X230" i="2" s="1"/>
  <c r="W234" i="2"/>
  <c r="X234" i="2" s="1"/>
  <c r="W238" i="2"/>
  <c r="X238" i="2" s="1"/>
  <c r="W242" i="2"/>
  <c r="X242" i="2" s="1"/>
  <c r="W246" i="2"/>
  <c r="X246" i="2" s="1"/>
  <c r="W250" i="2"/>
  <c r="X250" i="2" s="1"/>
  <c r="W254" i="2"/>
  <c r="X254" i="2" s="1"/>
  <c r="W258" i="2"/>
  <c r="X258" i="2" s="1"/>
  <c r="W262" i="2"/>
  <c r="X262" i="2" s="1"/>
  <c r="W266" i="2"/>
  <c r="X266" i="2" s="1"/>
  <c r="W270" i="2"/>
  <c r="X270" i="2" s="1"/>
  <c r="W274" i="2"/>
  <c r="X274" i="2" s="1"/>
  <c r="W278" i="2"/>
  <c r="X278" i="2" s="1"/>
  <c r="W282" i="2"/>
  <c r="X282" i="2" s="1"/>
  <c r="W286" i="2"/>
  <c r="X286" i="2" s="1"/>
  <c r="W290" i="2"/>
  <c r="X290" i="2" s="1"/>
  <c r="W294" i="2"/>
  <c r="X294" i="2" s="1"/>
  <c r="W298" i="2"/>
  <c r="X298" i="2" s="1"/>
  <c r="W302" i="2"/>
  <c r="X302" i="2" s="1"/>
  <c r="W306" i="2"/>
  <c r="X306" i="2" s="1"/>
  <c r="W310" i="2"/>
  <c r="X310" i="2" s="1"/>
  <c r="W314" i="2"/>
  <c r="X314" i="2" s="1"/>
  <c r="W318" i="2"/>
  <c r="X318" i="2" s="1"/>
  <c r="W322" i="2"/>
  <c r="X322" i="2" s="1"/>
  <c r="W326" i="2"/>
  <c r="X326" i="2" s="1"/>
  <c r="W330" i="2"/>
  <c r="X330" i="2" s="1"/>
  <c r="W334" i="2"/>
  <c r="X334" i="2" s="1"/>
  <c r="W338" i="2"/>
  <c r="X338" i="2" s="1"/>
  <c r="W342" i="2"/>
  <c r="X342" i="2" s="1"/>
  <c r="W346" i="2"/>
  <c r="X346" i="2" s="1"/>
  <c r="W350" i="2"/>
  <c r="X350" i="2" s="1"/>
  <c r="W354" i="2"/>
  <c r="X354" i="2" s="1"/>
  <c r="W358" i="2"/>
  <c r="X358" i="2" s="1"/>
  <c r="W362" i="2"/>
  <c r="X362" i="2" s="1"/>
  <c r="W366" i="2"/>
  <c r="X366" i="2" s="1"/>
  <c r="W370" i="2"/>
  <c r="X370" i="2" s="1"/>
  <c r="W371" i="2"/>
  <c r="X371" i="2" s="1"/>
  <c r="W343" i="2"/>
  <c r="X343" i="2" s="1"/>
  <c r="W311" i="2"/>
  <c r="X311" i="2" s="1"/>
  <c r="W279" i="2"/>
  <c r="X279" i="2" s="1"/>
  <c r="W247" i="2"/>
  <c r="X247" i="2" s="1"/>
  <c r="W215" i="2"/>
  <c r="X215" i="2" s="1"/>
  <c r="W183" i="2"/>
  <c r="X183" i="2" s="1"/>
  <c r="W151" i="2"/>
  <c r="X151" i="2" s="1"/>
  <c r="W95" i="2"/>
  <c r="X95" i="2" s="1"/>
  <c r="W31" i="2"/>
  <c r="X31" i="2" s="1"/>
  <c r="W374" i="2"/>
  <c r="X374" i="2" s="1"/>
  <c r="W355" i="2"/>
  <c r="X355" i="2" s="1"/>
  <c r="W323" i="2"/>
  <c r="X323" i="2" s="1"/>
  <c r="W291" i="2"/>
  <c r="X291" i="2" s="1"/>
  <c r="W259" i="2"/>
  <c r="X259" i="2" s="1"/>
  <c r="W227" i="2"/>
  <c r="X227" i="2" s="1"/>
  <c r="W195" i="2"/>
  <c r="X195" i="2" s="1"/>
  <c r="W163" i="2"/>
  <c r="X163" i="2" s="1"/>
  <c r="W119" i="2"/>
  <c r="X119" i="2" s="1"/>
  <c r="W373" i="2"/>
  <c r="X373" i="2" s="1"/>
  <c r="W367" i="2"/>
  <c r="X367" i="2" s="1"/>
  <c r="W351" i="2"/>
  <c r="X351" i="2" s="1"/>
  <c r="W335" i="2"/>
  <c r="X335" i="2" s="1"/>
  <c r="W319" i="2"/>
  <c r="X319" i="2" s="1"/>
  <c r="W303" i="2"/>
  <c r="X303" i="2" s="1"/>
  <c r="W287" i="2"/>
  <c r="X287" i="2" s="1"/>
  <c r="W271" i="2"/>
  <c r="X271" i="2" s="1"/>
  <c r="W255" i="2"/>
  <c r="X255" i="2" s="1"/>
  <c r="W239" i="2"/>
  <c r="X239" i="2" s="1"/>
  <c r="W223" i="2"/>
  <c r="X223" i="2" s="1"/>
  <c r="W207" i="2"/>
  <c r="X207" i="2" s="1"/>
  <c r="W191" i="2"/>
  <c r="X191" i="2" s="1"/>
  <c r="W175" i="2"/>
  <c r="X175" i="2" s="1"/>
  <c r="W159" i="2"/>
  <c r="X159" i="2" s="1"/>
  <c r="W142" i="2"/>
  <c r="X142" i="2" s="1"/>
  <c r="W111" i="2"/>
  <c r="X111" i="2" s="1"/>
  <c r="W79" i="2"/>
  <c r="X79" i="2" s="1"/>
  <c r="W47" i="2"/>
  <c r="X47" i="2" s="1"/>
  <c r="W15" i="2"/>
  <c r="X15" i="2" s="1"/>
  <c r="W375" i="2"/>
  <c r="X375" i="2" s="1"/>
  <c r="W359" i="2"/>
  <c r="X359" i="2" s="1"/>
  <c r="W327" i="2"/>
  <c r="X327" i="2" s="1"/>
  <c r="W295" i="2"/>
  <c r="X295" i="2" s="1"/>
  <c r="W263" i="2"/>
  <c r="X263" i="2" s="1"/>
  <c r="W231" i="2"/>
  <c r="X231" i="2" s="1"/>
  <c r="W199" i="2"/>
  <c r="X199" i="2" s="1"/>
  <c r="W167" i="2"/>
  <c r="X167" i="2" s="1"/>
  <c r="W127" i="2"/>
  <c r="X127" i="2" s="1"/>
  <c r="W63" i="2"/>
  <c r="X63" i="2" s="1"/>
  <c r="W369" i="2"/>
  <c r="X369" i="2" s="1"/>
  <c r="W339" i="2"/>
  <c r="X339" i="2" s="1"/>
  <c r="W307" i="2"/>
  <c r="X307" i="2" s="1"/>
  <c r="W275" i="2"/>
  <c r="X275" i="2" s="1"/>
  <c r="W243" i="2"/>
  <c r="X243" i="2" s="1"/>
  <c r="W211" i="2"/>
  <c r="X211" i="2" s="1"/>
  <c r="W179" i="2"/>
  <c r="X179" i="2" s="1"/>
  <c r="W147" i="2"/>
  <c r="X147" i="2" s="1"/>
  <c r="W55" i="2"/>
  <c r="X55" i="2" s="1"/>
  <c r="W23" i="2"/>
  <c r="X23" i="2" s="1"/>
  <c r="W11" i="2"/>
  <c r="X11" i="2" s="1"/>
  <c r="W372" i="2"/>
  <c r="X372" i="2" s="1"/>
  <c r="W363" i="2"/>
  <c r="X363" i="2" s="1"/>
  <c r="W347" i="2"/>
  <c r="X347" i="2" s="1"/>
  <c r="W331" i="2"/>
  <c r="X331" i="2" s="1"/>
  <c r="W315" i="2"/>
  <c r="X315" i="2" s="1"/>
  <c r="W299" i="2"/>
  <c r="X299" i="2" s="1"/>
  <c r="W283" i="2"/>
  <c r="X283" i="2" s="1"/>
  <c r="W267" i="2"/>
  <c r="X267" i="2" s="1"/>
  <c r="W251" i="2"/>
  <c r="X251" i="2" s="1"/>
  <c r="W235" i="2"/>
  <c r="X235" i="2" s="1"/>
  <c r="W219" i="2"/>
  <c r="X219" i="2" s="1"/>
  <c r="W203" i="2"/>
  <c r="X203" i="2" s="1"/>
  <c r="W187" i="2"/>
  <c r="X187" i="2" s="1"/>
  <c r="W171" i="2"/>
  <c r="X171" i="2" s="1"/>
  <c r="W155" i="2"/>
  <c r="X155" i="2" s="1"/>
  <c r="W135" i="2"/>
  <c r="X135" i="2" s="1"/>
  <c r="W103" i="2"/>
  <c r="X103" i="2" s="1"/>
  <c r="W71" i="2"/>
  <c r="X71" i="2" s="1"/>
  <c r="W39" i="2"/>
  <c r="X39" i="2" s="1"/>
  <c r="AO12" i="2"/>
  <c r="AQ12" i="2" s="1"/>
  <c r="AT12" i="2" s="1"/>
  <c r="BA12" i="2" s="1"/>
  <c r="BB12" i="2" s="1"/>
  <c r="BC12" i="2" s="1"/>
  <c r="BD12" i="2" s="1"/>
  <c r="AO13" i="2"/>
  <c r="AQ13" i="2" s="1"/>
  <c r="AT13" i="2" s="1"/>
  <c r="BA13" i="2" s="1"/>
  <c r="BB13" i="2" s="1"/>
  <c r="BC13" i="2" s="1"/>
  <c r="BD13" i="2" s="1"/>
  <c r="AO14" i="2"/>
  <c r="AQ14" i="2" s="1"/>
  <c r="AT14" i="2" s="1"/>
  <c r="BA14" i="2" s="1"/>
  <c r="BB14" i="2" s="1"/>
  <c r="BC14" i="2" s="1"/>
  <c r="BD14" i="2" s="1"/>
  <c r="AO15" i="2"/>
  <c r="AQ15" i="2" s="1"/>
  <c r="AT15" i="2" s="1"/>
  <c r="BA15" i="2" s="1"/>
  <c r="BB15" i="2" s="1"/>
  <c r="BC15" i="2" s="1"/>
  <c r="BD15" i="2" s="1"/>
  <c r="AO16" i="2"/>
  <c r="AQ16" i="2" s="1"/>
  <c r="AT16" i="2" s="1"/>
  <c r="BA16" i="2" s="1"/>
  <c r="BB16" i="2" s="1"/>
  <c r="BC16" i="2" s="1"/>
  <c r="BD16" i="2" s="1"/>
  <c r="AO17" i="2"/>
  <c r="AQ17" i="2" s="1"/>
  <c r="AT17" i="2" s="1"/>
  <c r="BA17" i="2" s="1"/>
  <c r="BB17" i="2" s="1"/>
  <c r="BC17" i="2" s="1"/>
  <c r="BD17" i="2" s="1"/>
  <c r="AO18" i="2"/>
  <c r="AQ18" i="2" s="1"/>
  <c r="AT18" i="2" s="1"/>
  <c r="BA18" i="2" s="1"/>
  <c r="BB18" i="2" s="1"/>
  <c r="BC18" i="2" s="1"/>
  <c r="BD18" i="2" s="1"/>
  <c r="AO19" i="2"/>
  <c r="AQ19" i="2" s="1"/>
  <c r="AT19" i="2" s="1"/>
  <c r="BA19" i="2" s="1"/>
  <c r="BB19" i="2" s="1"/>
  <c r="BC19" i="2" s="1"/>
  <c r="BD19" i="2" s="1"/>
  <c r="AO20" i="2"/>
  <c r="AQ20" i="2" s="1"/>
  <c r="AT20" i="2" s="1"/>
  <c r="BA20" i="2" s="1"/>
  <c r="BB20" i="2" s="1"/>
  <c r="BC20" i="2" s="1"/>
  <c r="BD20" i="2" s="1"/>
  <c r="AO21" i="2"/>
  <c r="AQ21" i="2" s="1"/>
  <c r="AT21" i="2" s="1"/>
  <c r="BA21" i="2" s="1"/>
  <c r="BB21" i="2" s="1"/>
  <c r="BC21" i="2" s="1"/>
  <c r="BD21" i="2" s="1"/>
  <c r="AO22" i="2"/>
  <c r="AQ22" i="2" s="1"/>
  <c r="AT22" i="2" s="1"/>
  <c r="BA22" i="2" s="1"/>
  <c r="BB22" i="2" s="1"/>
  <c r="BC22" i="2" s="1"/>
  <c r="BD22" i="2" s="1"/>
  <c r="AO23" i="2"/>
  <c r="AQ23" i="2" s="1"/>
  <c r="AT23" i="2" s="1"/>
  <c r="BA23" i="2" s="1"/>
  <c r="BB23" i="2" s="1"/>
  <c r="BC23" i="2" s="1"/>
  <c r="BD23" i="2" s="1"/>
  <c r="AO24" i="2"/>
  <c r="AQ24" i="2" s="1"/>
  <c r="AT24" i="2" s="1"/>
  <c r="BA24" i="2" s="1"/>
  <c r="BB24" i="2" s="1"/>
  <c r="BC24" i="2" s="1"/>
  <c r="BD24" i="2" s="1"/>
  <c r="AO25" i="2"/>
  <c r="AQ25" i="2" s="1"/>
  <c r="AT25" i="2" s="1"/>
  <c r="BA25" i="2" s="1"/>
  <c r="BB25" i="2" s="1"/>
  <c r="BC25" i="2" s="1"/>
  <c r="BD25" i="2" s="1"/>
  <c r="AO26" i="2"/>
  <c r="AQ26" i="2" s="1"/>
  <c r="AT26" i="2" s="1"/>
  <c r="BA26" i="2" s="1"/>
  <c r="BB26" i="2" s="1"/>
  <c r="BC26" i="2" s="1"/>
  <c r="BD26" i="2" s="1"/>
  <c r="AO27" i="2"/>
  <c r="AQ27" i="2" s="1"/>
  <c r="AT27" i="2" s="1"/>
  <c r="BA27" i="2" s="1"/>
  <c r="BB27" i="2" s="1"/>
  <c r="BC27" i="2" s="1"/>
  <c r="BD27" i="2" s="1"/>
  <c r="AO28" i="2"/>
  <c r="AQ28" i="2" s="1"/>
  <c r="AT28" i="2" s="1"/>
  <c r="BA28" i="2" s="1"/>
  <c r="BB28" i="2" s="1"/>
  <c r="BC28" i="2" s="1"/>
  <c r="BD28" i="2" s="1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AO11" i="2"/>
  <c r="AQ11" i="2" s="1"/>
  <c r="AT11" i="2" s="1"/>
  <c r="BA11" i="2" s="1"/>
  <c r="BB11" i="2" s="1"/>
  <c r="BC11" i="2" s="1"/>
  <c r="BD11" i="2" s="1"/>
  <c r="BF11" i="2" s="1"/>
  <c r="BG11" i="2" l="1"/>
  <c r="BF12" i="2" s="1"/>
  <c r="BG12" i="2" s="1"/>
  <c r="AQ364" i="2"/>
  <c r="AQ356" i="2"/>
  <c r="AQ348" i="2"/>
  <c r="AQ340" i="2"/>
  <c r="AQ332" i="2"/>
  <c r="AQ324" i="2"/>
  <c r="AQ316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212" i="2"/>
  <c r="AQ204" i="2"/>
  <c r="AQ196" i="2"/>
  <c r="AQ188" i="2"/>
  <c r="AQ180" i="2"/>
  <c r="AQ172" i="2"/>
  <c r="AQ164" i="2"/>
  <c r="AQ160" i="2"/>
  <c r="AQ156" i="2"/>
  <c r="AQ152" i="2"/>
  <c r="AQ148" i="2"/>
  <c r="AQ144" i="2"/>
  <c r="AQ140" i="2"/>
  <c r="AQ136" i="2"/>
  <c r="AQ132" i="2"/>
  <c r="AQ128" i="2"/>
  <c r="AQ124" i="2"/>
  <c r="AQ120" i="2"/>
  <c r="AQ116" i="2"/>
  <c r="AQ112" i="2"/>
  <c r="AQ108" i="2"/>
  <c r="AQ104" i="2"/>
  <c r="AQ100" i="2"/>
  <c r="AQ96" i="2"/>
  <c r="AQ92" i="2"/>
  <c r="AQ88" i="2"/>
  <c r="AQ84" i="2"/>
  <c r="AQ80" i="2"/>
  <c r="AQ76" i="2"/>
  <c r="AQ72" i="2"/>
  <c r="AQ68" i="2"/>
  <c r="AQ64" i="2"/>
  <c r="AQ60" i="2"/>
  <c r="AQ56" i="2"/>
  <c r="AQ52" i="2"/>
  <c r="AQ48" i="2"/>
  <c r="AQ44" i="2"/>
  <c r="AQ40" i="2"/>
  <c r="AQ36" i="2"/>
  <c r="AQ32" i="2"/>
  <c r="BI28" i="2"/>
  <c r="BJ28" i="2" s="1"/>
  <c r="BK28" i="2" s="1"/>
  <c r="BL28" i="2" s="1"/>
  <c r="BM28" i="2" s="1"/>
  <c r="BI24" i="2"/>
  <c r="BJ24" i="2" s="1"/>
  <c r="BK24" i="2" s="1"/>
  <c r="BL24" i="2" s="1"/>
  <c r="BM24" i="2" s="1"/>
  <c r="BI20" i="2"/>
  <c r="BJ20" i="2" s="1"/>
  <c r="BK20" i="2" s="1"/>
  <c r="BL20" i="2" s="1"/>
  <c r="BM20" i="2" s="1"/>
  <c r="BI16" i="2"/>
  <c r="BJ16" i="2" s="1"/>
  <c r="BK16" i="2" s="1"/>
  <c r="BL16" i="2" s="1"/>
  <c r="BM16" i="2" s="1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214" i="2"/>
  <c r="AQ210" i="2"/>
  <c r="AQ206" i="2"/>
  <c r="AQ202" i="2"/>
  <c r="AQ198" i="2"/>
  <c r="AQ194" i="2"/>
  <c r="AQ190" i="2"/>
  <c r="AQ186" i="2"/>
  <c r="AQ182" i="2"/>
  <c r="AQ178" i="2"/>
  <c r="AQ174" i="2"/>
  <c r="AQ170" i="2"/>
  <c r="AQ166" i="2"/>
  <c r="AQ162" i="2"/>
  <c r="AQ158" i="2"/>
  <c r="AQ154" i="2"/>
  <c r="AQ150" i="2"/>
  <c r="AQ146" i="2"/>
  <c r="AQ142" i="2"/>
  <c r="AQ138" i="2"/>
  <c r="AQ134" i="2"/>
  <c r="AQ130" i="2"/>
  <c r="AQ126" i="2"/>
  <c r="AQ122" i="2"/>
  <c r="AQ118" i="2"/>
  <c r="AQ114" i="2"/>
  <c r="AQ110" i="2"/>
  <c r="AQ106" i="2"/>
  <c r="AQ102" i="2"/>
  <c r="AQ98" i="2"/>
  <c r="AQ94" i="2"/>
  <c r="AQ90" i="2"/>
  <c r="AQ86" i="2"/>
  <c r="AQ82" i="2"/>
  <c r="AQ78" i="2"/>
  <c r="AQ74" i="2"/>
  <c r="AQ70" i="2"/>
  <c r="AQ66" i="2"/>
  <c r="AQ62" i="2"/>
  <c r="AQ58" i="2"/>
  <c r="AQ54" i="2"/>
  <c r="AQ50" i="2"/>
  <c r="AQ46" i="2"/>
  <c r="AQ42" i="2"/>
  <c r="AQ38" i="2"/>
  <c r="AQ34" i="2"/>
  <c r="AQ30" i="2"/>
  <c r="BI26" i="2"/>
  <c r="BJ26" i="2" s="1"/>
  <c r="BK26" i="2" s="1"/>
  <c r="BL26" i="2" s="1"/>
  <c r="BM26" i="2" s="1"/>
  <c r="BI22" i="2"/>
  <c r="BJ22" i="2" s="1"/>
  <c r="BK22" i="2" s="1"/>
  <c r="BL22" i="2" s="1"/>
  <c r="BM22" i="2" s="1"/>
  <c r="BI18" i="2"/>
  <c r="BJ18" i="2" s="1"/>
  <c r="BK18" i="2" s="1"/>
  <c r="BL18" i="2" s="1"/>
  <c r="BM18" i="2" s="1"/>
  <c r="BI14" i="2"/>
  <c r="BJ14" i="2" s="1"/>
  <c r="BK14" i="2" s="1"/>
  <c r="BL14" i="2" s="1"/>
  <c r="BM14" i="2" s="1"/>
  <c r="BI12" i="2"/>
  <c r="BJ12" i="2" s="1"/>
  <c r="BK12" i="2" s="1"/>
  <c r="BL12" i="2" s="1"/>
  <c r="BM12" i="2" s="1"/>
  <c r="AB11" i="2"/>
  <c r="AH11" i="2" s="1"/>
  <c r="AK11" i="2" s="1"/>
  <c r="AQ372" i="2"/>
  <c r="BI11" i="2"/>
  <c r="BJ11" i="2" s="1"/>
  <c r="BK11" i="2" s="1"/>
  <c r="AQ368" i="2"/>
  <c r="AQ360" i="2"/>
  <c r="AQ352" i="2"/>
  <c r="AQ336" i="2"/>
  <c r="AQ320" i="2"/>
  <c r="AQ304" i="2"/>
  <c r="AQ288" i="2"/>
  <c r="AQ272" i="2"/>
  <c r="AQ256" i="2"/>
  <c r="AQ240" i="2"/>
  <c r="AQ232" i="2"/>
  <c r="AQ216" i="2"/>
  <c r="AQ200" i="2"/>
  <c r="AQ192" i="2"/>
  <c r="AQ184" i="2"/>
  <c r="AQ176" i="2"/>
  <c r="AQ168" i="2"/>
  <c r="AQ344" i="2"/>
  <c r="AQ328" i="2"/>
  <c r="AQ312" i="2"/>
  <c r="AQ296" i="2"/>
  <c r="AQ280" i="2"/>
  <c r="AQ264" i="2"/>
  <c r="AQ248" i="2"/>
  <c r="AQ224" i="2"/>
  <c r="AQ208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213" i="2"/>
  <c r="AQ209" i="2"/>
  <c r="AQ205" i="2"/>
  <c r="AQ201" i="2"/>
  <c r="AQ197" i="2"/>
  <c r="AQ193" i="2"/>
  <c r="AQ189" i="2"/>
  <c r="AQ185" i="2"/>
  <c r="AQ181" i="2"/>
  <c r="AQ177" i="2"/>
  <c r="AQ173" i="2"/>
  <c r="AQ169" i="2"/>
  <c r="AQ165" i="2"/>
  <c r="AQ161" i="2"/>
  <c r="AQ157" i="2"/>
  <c r="AQ153" i="2"/>
  <c r="AQ149" i="2"/>
  <c r="AQ147" i="2"/>
  <c r="AQ145" i="2"/>
  <c r="AQ143" i="2"/>
  <c r="AQ141" i="2"/>
  <c r="AQ139" i="2"/>
  <c r="AQ137" i="2"/>
  <c r="AQ135" i="2"/>
  <c r="AQ133" i="2"/>
  <c r="AQ131" i="2"/>
  <c r="AQ129" i="2"/>
  <c r="AQ127" i="2"/>
  <c r="AQ125" i="2"/>
  <c r="AQ123" i="2"/>
  <c r="AQ121" i="2"/>
  <c r="AQ119" i="2"/>
  <c r="AQ117" i="2"/>
  <c r="AQ115" i="2"/>
  <c r="AQ113" i="2"/>
  <c r="AQ111" i="2"/>
  <c r="AQ109" i="2"/>
  <c r="AQ107" i="2"/>
  <c r="AQ105" i="2"/>
  <c r="AQ103" i="2"/>
  <c r="AQ101" i="2"/>
  <c r="AQ99" i="2"/>
  <c r="AQ97" i="2"/>
  <c r="AQ95" i="2"/>
  <c r="AQ93" i="2"/>
  <c r="AQ91" i="2"/>
  <c r="AQ89" i="2"/>
  <c r="AQ87" i="2"/>
  <c r="AQ85" i="2"/>
  <c r="AQ83" i="2"/>
  <c r="AQ81" i="2"/>
  <c r="AQ79" i="2"/>
  <c r="AQ77" i="2"/>
  <c r="AQ75" i="2"/>
  <c r="AQ73" i="2"/>
  <c r="AQ71" i="2"/>
  <c r="AQ69" i="2"/>
  <c r="AQ67" i="2"/>
  <c r="AQ65" i="2"/>
  <c r="AQ63" i="2"/>
  <c r="AQ61" i="2"/>
  <c r="AQ59" i="2"/>
  <c r="AQ57" i="2"/>
  <c r="AQ55" i="2"/>
  <c r="AQ53" i="2"/>
  <c r="AQ51" i="2"/>
  <c r="AQ49" i="2"/>
  <c r="AQ47" i="2"/>
  <c r="AQ45" i="2"/>
  <c r="AQ43" i="2"/>
  <c r="AQ41" i="2"/>
  <c r="AQ39" i="2"/>
  <c r="AQ37" i="2"/>
  <c r="AQ35" i="2"/>
  <c r="AQ33" i="2"/>
  <c r="AQ31" i="2"/>
  <c r="AQ29" i="2"/>
  <c r="BI27" i="2"/>
  <c r="BJ27" i="2" s="1"/>
  <c r="BK27" i="2" s="1"/>
  <c r="BL27" i="2" s="1"/>
  <c r="BM27" i="2" s="1"/>
  <c r="BI25" i="2"/>
  <c r="BJ25" i="2" s="1"/>
  <c r="BK25" i="2" s="1"/>
  <c r="BL25" i="2" s="1"/>
  <c r="BM25" i="2" s="1"/>
  <c r="BI23" i="2"/>
  <c r="BJ23" i="2" s="1"/>
  <c r="BK23" i="2" s="1"/>
  <c r="BL23" i="2" s="1"/>
  <c r="BM23" i="2" s="1"/>
  <c r="BI21" i="2"/>
  <c r="BJ21" i="2" s="1"/>
  <c r="BK21" i="2" s="1"/>
  <c r="BL21" i="2" s="1"/>
  <c r="BM21" i="2" s="1"/>
  <c r="BI19" i="2"/>
  <c r="BJ19" i="2" s="1"/>
  <c r="BK19" i="2" s="1"/>
  <c r="BL19" i="2" s="1"/>
  <c r="BM19" i="2" s="1"/>
  <c r="BI17" i="2"/>
  <c r="BJ17" i="2" s="1"/>
  <c r="BK17" i="2" s="1"/>
  <c r="BL17" i="2" s="1"/>
  <c r="BM17" i="2" s="1"/>
  <c r="BI15" i="2"/>
  <c r="BJ15" i="2" s="1"/>
  <c r="BK15" i="2" s="1"/>
  <c r="BL15" i="2" s="1"/>
  <c r="BM15" i="2" s="1"/>
  <c r="BI13" i="2"/>
  <c r="BJ13" i="2" s="1"/>
  <c r="BK13" i="2" s="1"/>
  <c r="BL13" i="2" s="1"/>
  <c r="BM13" i="2" s="1"/>
  <c r="AQ375" i="2"/>
  <c r="AQ371" i="2"/>
  <c r="AQ367" i="2"/>
  <c r="AQ363" i="2"/>
  <c r="AQ359" i="2"/>
  <c r="AQ355" i="2"/>
  <c r="AQ351" i="2"/>
  <c r="AQ347" i="2"/>
  <c r="AQ343" i="2"/>
  <c r="AQ339" i="2"/>
  <c r="AQ335" i="2"/>
  <c r="AQ331" i="2"/>
  <c r="AQ327" i="2"/>
  <c r="AQ323" i="2"/>
  <c r="AQ319" i="2"/>
  <c r="AQ315" i="2"/>
  <c r="AQ311" i="2"/>
  <c r="AQ307" i="2"/>
  <c r="AQ303" i="2"/>
  <c r="AQ299" i="2"/>
  <c r="AQ295" i="2"/>
  <c r="AQ291" i="2"/>
  <c r="AQ287" i="2"/>
  <c r="AQ283" i="2"/>
  <c r="AQ279" i="2"/>
  <c r="AQ275" i="2"/>
  <c r="AQ271" i="2"/>
  <c r="AQ267" i="2"/>
  <c r="AQ263" i="2"/>
  <c r="AQ259" i="2"/>
  <c r="AQ255" i="2"/>
  <c r="AQ251" i="2"/>
  <c r="AQ247" i="2"/>
  <c r="AQ243" i="2"/>
  <c r="AQ239" i="2"/>
  <c r="AQ235" i="2"/>
  <c r="AQ231" i="2"/>
  <c r="AQ227" i="2"/>
  <c r="AQ223" i="2"/>
  <c r="AQ219" i="2"/>
  <c r="AQ215" i="2"/>
  <c r="AQ211" i="2"/>
  <c r="AQ207" i="2"/>
  <c r="AQ203" i="2"/>
  <c r="AQ199" i="2"/>
  <c r="AQ195" i="2"/>
  <c r="AQ191" i="2"/>
  <c r="AQ187" i="2"/>
  <c r="AQ183" i="2"/>
  <c r="AQ179" i="2"/>
  <c r="AQ175" i="2"/>
  <c r="AQ171" i="2"/>
  <c r="AQ167" i="2"/>
  <c r="AQ163" i="2"/>
  <c r="AQ159" i="2"/>
  <c r="AQ155" i="2"/>
  <c r="AQ151" i="2"/>
  <c r="Q671" i="1"/>
  <c r="P671" i="1"/>
  <c r="O671" i="1"/>
  <c r="M671" i="1"/>
  <c r="K671" i="1"/>
  <c r="I671" i="1"/>
  <c r="G671" i="1"/>
  <c r="E671" i="1"/>
  <c r="D671" i="1"/>
  <c r="C671" i="1"/>
  <c r="B671" i="1"/>
  <c r="Q670" i="1"/>
  <c r="P670" i="1"/>
  <c r="O670" i="1"/>
  <c r="M670" i="1"/>
  <c r="K670" i="1"/>
  <c r="I670" i="1"/>
  <c r="G670" i="1"/>
  <c r="E670" i="1"/>
  <c r="D670" i="1"/>
  <c r="C670" i="1"/>
  <c r="B670" i="1"/>
  <c r="Q669" i="1"/>
  <c r="P669" i="1"/>
  <c r="O669" i="1"/>
  <c r="M669" i="1"/>
  <c r="K669" i="1"/>
  <c r="I669" i="1"/>
  <c r="G669" i="1"/>
  <c r="E669" i="1"/>
  <c r="D669" i="1"/>
  <c r="C669" i="1"/>
  <c r="B669" i="1"/>
  <c r="Q667" i="1"/>
  <c r="P667" i="1"/>
  <c r="O667" i="1"/>
  <c r="M667" i="1"/>
  <c r="K667" i="1"/>
  <c r="I667" i="1"/>
  <c r="G667" i="1"/>
  <c r="E667" i="1"/>
  <c r="D667" i="1"/>
  <c r="C667" i="1"/>
  <c r="B667" i="1"/>
  <c r="Q666" i="1"/>
  <c r="P666" i="1"/>
  <c r="O666" i="1"/>
  <c r="M666" i="1"/>
  <c r="K666" i="1"/>
  <c r="I666" i="1"/>
  <c r="G666" i="1"/>
  <c r="E666" i="1"/>
  <c r="D666" i="1"/>
  <c r="C666" i="1"/>
  <c r="B666" i="1"/>
  <c r="Q665" i="1"/>
  <c r="P665" i="1"/>
  <c r="O665" i="1"/>
  <c r="M665" i="1"/>
  <c r="K665" i="1"/>
  <c r="I665" i="1"/>
  <c r="G665" i="1"/>
  <c r="E665" i="1"/>
  <c r="D665" i="1"/>
  <c r="C665" i="1"/>
  <c r="B665" i="1"/>
  <c r="Q664" i="1"/>
  <c r="P664" i="1"/>
  <c r="O664" i="1"/>
  <c r="M664" i="1"/>
  <c r="K664" i="1"/>
  <c r="I664" i="1"/>
  <c r="G664" i="1"/>
  <c r="E664" i="1"/>
  <c r="D664" i="1"/>
  <c r="C664" i="1"/>
  <c r="B664" i="1"/>
  <c r="Q663" i="1"/>
  <c r="P663" i="1"/>
  <c r="O663" i="1"/>
  <c r="M663" i="1"/>
  <c r="K663" i="1"/>
  <c r="I663" i="1"/>
  <c r="G663" i="1"/>
  <c r="E663" i="1"/>
  <c r="D663" i="1"/>
  <c r="C663" i="1"/>
  <c r="B663" i="1"/>
  <c r="Q662" i="1"/>
  <c r="P662" i="1"/>
  <c r="O662" i="1"/>
  <c r="M662" i="1"/>
  <c r="K662" i="1"/>
  <c r="I662" i="1"/>
  <c r="G662" i="1"/>
  <c r="E662" i="1"/>
  <c r="D662" i="1"/>
  <c r="C662" i="1"/>
  <c r="B662" i="1"/>
  <c r="O660" i="1"/>
  <c r="M660" i="1"/>
  <c r="K660" i="1"/>
  <c r="I660" i="1"/>
  <c r="G660" i="1"/>
  <c r="E660" i="1"/>
  <c r="Q659" i="1"/>
  <c r="P659" i="1"/>
  <c r="O659" i="1"/>
  <c r="M659" i="1"/>
  <c r="K659" i="1"/>
  <c r="I659" i="1"/>
  <c r="G659" i="1"/>
  <c r="E659" i="1"/>
  <c r="D659" i="1"/>
  <c r="C659" i="1"/>
  <c r="B659" i="1"/>
  <c r="Q615" i="1"/>
  <c r="P615" i="1"/>
  <c r="O615" i="1"/>
  <c r="M615" i="1"/>
  <c r="K615" i="1"/>
  <c r="I615" i="1"/>
  <c r="G615" i="1"/>
  <c r="E615" i="1"/>
  <c r="D615" i="1"/>
  <c r="C615" i="1"/>
  <c r="B615" i="1"/>
  <c r="Q614" i="1"/>
  <c r="P614" i="1"/>
  <c r="O614" i="1"/>
  <c r="M614" i="1"/>
  <c r="K614" i="1"/>
  <c r="I614" i="1"/>
  <c r="G614" i="1"/>
  <c r="E614" i="1"/>
  <c r="D614" i="1"/>
  <c r="C614" i="1"/>
  <c r="B614" i="1"/>
  <c r="Q613" i="1"/>
  <c r="P613" i="1"/>
  <c r="O613" i="1"/>
  <c r="M613" i="1"/>
  <c r="K613" i="1"/>
  <c r="I613" i="1"/>
  <c r="G613" i="1"/>
  <c r="E613" i="1"/>
  <c r="D613" i="1"/>
  <c r="C613" i="1"/>
  <c r="B613" i="1"/>
  <c r="Q611" i="1"/>
  <c r="P611" i="1"/>
  <c r="O611" i="1"/>
  <c r="M611" i="1"/>
  <c r="K611" i="1"/>
  <c r="I611" i="1"/>
  <c r="G611" i="1"/>
  <c r="E611" i="1"/>
  <c r="D611" i="1"/>
  <c r="C611" i="1"/>
  <c r="B611" i="1"/>
  <c r="Q610" i="1"/>
  <c r="P610" i="1"/>
  <c r="O610" i="1"/>
  <c r="M610" i="1"/>
  <c r="K610" i="1"/>
  <c r="I610" i="1"/>
  <c r="G610" i="1"/>
  <c r="E610" i="1"/>
  <c r="D610" i="1"/>
  <c r="C610" i="1"/>
  <c r="B610" i="1"/>
  <c r="Q609" i="1"/>
  <c r="P609" i="1"/>
  <c r="O609" i="1"/>
  <c r="M609" i="1"/>
  <c r="K609" i="1"/>
  <c r="I609" i="1"/>
  <c r="G609" i="1"/>
  <c r="E609" i="1"/>
  <c r="D609" i="1"/>
  <c r="C609" i="1"/>
  <c r="B609" i="1"/>
  <c r="Q608" i="1"/>
  <c r="P608" i="1"/>
  <c r="O608" i="1"/>
  <c r="M608" i="1"/>
  <c r="K608" i="1"/>
  <c r="I608" i="1"/>
  <c r="G608" i="1"/>
  <c r="E608" i="1"/>
  <c r="D608" i="1"/>
  <c r="C608" i="1"/>
  <c r="B608" i="1"/>
  <c r="Q607" i="1"/>
  <c r="P607" i="1"/>
  <c r="O607" i="1"/>
  <c r="M607" i="1"/>
  <c r="K607" i="1"/>
  <c r="I607" i="1"/>
  <c r="G607" i="1"/>
  <c r="E607" i="1"/>
  <c r="D607" i="1"/>
  <c r="C607" i="1"/>
  <c r="B607" i="1"/>
  <c r="Q606" i="1"/>
  <c r="P606" i="1"/>
  <c r="O606" i="1"/>
  <c r="M606" i="1"/>
  <c r="K606" i="1"/>
  <c r="I606" i="1"/>
  <c r="G606" i="1"/>
  <c r="E606" i="1"/>
  <c r="D606" i="1"/>
  <c r="C606" i="1"/>
  <c r="B606" i="1"/>
  <c r="O604" i="1"/>
  <c r="M604" i="1"/>
  <c r="K604" i="1"/>
  <c r="I604" i="1"/>
  <c r="G604" i="1"/>
  <c r="E604" i="1"/>
  <c r="Q603" i="1"/>
  <c r="P603" i="1"/>
  <c r="O603" i="1"/>
  <c r="M603" i="1"/>
  <c r="K603" i="1"/>
  <c r="I603" i="1"/>
  <c r="G603" i="1"/>
  <c r="E603" i="1"/>
  <c r="D603" i="1"/>
  <c r="C603" i="1"/>
  <c r="B603" i="1"/>
  <c r="Q559" i="1"/>
  <c r="P559" i="1"/>
  <c r="O559" i="1"/>
  <c r="M559" i="1"/>
  <c r="K559" i="1"/>
  <c r="I559" i="1"/>
  <c r="G559" i="1"/>
  <c r="E559" i="1"/>
  <c r="D559" i="1"/>
  <c r="C559" i="1"/>
  <c r="B559" i="1"/>
  <c r="Q558" i="1"/>
  <c r="P558" i="1"/>
  <c r="O558" i="1"/>
  <c r="M558" i="1"/>
  <c r="K558" i="1"/>
  <c r="I558" i="1"/>
  <c r="G558" i="1"/>
  <c r="E558" i="1"/>
  <c r="D558" i="1"/>
  <c r="C558" i="1"/>
  <c r="B558" i="1"/>
  <c r="Q557" i="1"/>
  <c r="P557" i="1"/>
  <c r="O557" i="1"/>
  <c r="M557" i="1"/>
  <c r="K557" i="1"/>
  <c r="I557" i="1"/>
  <c r="G557" i="1"/>
  <c r="E557" i="1"/>
  <c r="D557" i="1"/>
  <c r="C557" i="1"/>
  <c r="B557" i="1"/>
  <c r="Q555" i="1"/>
  <c r="P555" i="1"/>
  <c r="O555" i="1"/>
  <c r="M555" i="1"/>
  <c r="K555" i="1"/>
  <c r="I555" i="1"/>
  <c r="G555" i="1"/>
  <c r="E555" i="1"/>
  <c r="D555" i="1"/>
  <c r="C555" i="1"/>
  <c r="B555" i="1"/>
  <c r="Q554" i="1"/>
  <c r="P554" i="1"/>
  <c r="O554" i="1"/>
  <c r="M554" i="1"/>
  <c r="K554" i="1"/>
  <c r="I554" i="1"/>
  <c r="G554" i="1"/>
  <c r="E554" i="1"/>
  <c r="D554" i="1"/>
  <c r="C554" i="1"/>
  <c r="B554" i="1"/>
  <c r="Q553" i="1"/>
  <c r="P553" i="1"/>
  <c r="O553" i="1"/>
  <c r="M553" i="1"/>
  <c r="K553" i="1"/>
  <c r="I553" i="1"/>
  <c r="G553" i="1"/>
  <c r="E553" i="1"/>
  <c r="D553" i="1"/>
  <c r="C553" i="1"/>
  <c r="B553" i="1"/>
  <c r="Q552" i="1"/>
  <c r="P552" i="1"/>
  <c r="O552" i="1"/>
  <c r="M552" i="1"/>
  <c r="K552" i="1"/>
  <c r="I552" i="1"/>
  <c r="G552" i="1"/>
  <c r="E552" i="1"/>
  <c r="D552" i="1"/>
  <c r="C552" i="1"/>
  <c r="B552" i="1"/>
  <c r="Q551" i="1"/>
  <c r="P551" i="1"/>
  <c r="O551" i="1"/>
  <c r="M551" i="1"/>
  <c r="K551" i="1"/>
  <c r="I551" i="1"/>
  <c r="G551" i="1"/>
  <c r="E551" i="1"/>
  <c r="D551" i="1"/>
  <c r="C551" i="1"/>
  <c r="B551" i="1"/>
  <c r="Q550" i="1"/>
  <c r="P550" i="1"/>
  <c r="O550" i="1"/>
  <c r="M550" i="1"/>
  <c r="K550" i="1"/>
  <c r="I550" i="1"/>
  <c r="G550" i="1"/>
  <c r="E550" i="1"/>
  <c r="D550" i="1"/>
  <c r="C550" i="1"/>
  <c r="B550" i="1"/>
  <c r="O548" i="1"/>
  <c r="M548" i="1"/>
  <c r="K548" i="1"/>
  <c r="I548" i="1"/>
  <c r="G548" i="1"/>
  <c r="E548" i="1"/>
  <c r="Q547" i="1"/>
  <c r="P547" i="1"/>
  <c r="O547" i="1"/>
  <c r="M547" i="1"/>
  <c r="K547" i="1"/>
  <c r="I547" i="1"/>
  <c r="G547" i="1"/>
  <c r="E547" i="1"/>
  <c r="D547" i="1"/>
  <c r="C547" i="1"/>
  <c r="B547" i="1"/>
  <c r="Q503" i="1"/>
  <c r="P503" i="1"/>
  <c r="O503" i="1"/>
  <c r="M503" i="1"/>
  <c r="K503" i="1"/>
  <c r="I503" i="1"/>
  <c r="G503" i="1"/>
  <c r="E503" i="1"/>
  <c r="D503" i="1"/>
  <c r="C503" i="1"/>
  <c r="B503" i="1"/>
  <c r="Q502" i="1"/>
  <c r="P502" i="1"/>
  <c r="O502" i="1"/>
  <c r="M502" i="1"/>
  <c r="K502" i="1"/>
  <c r="I502" i="1"/>
  <c r="G502" i="1"/>
  <c r="E502" i="1"/>
  <c r="D502" i="1"/>
  <c r="C502" i="1"/>
  <c r="B502" i="1"/>
  <c r="Q501" i="1"/>
  <c r="P501" i="1"/>
  <c r="O501" i="1"/>
  <c r="M501" i="1"/>
  <c r="K501" i="1"/>
  <c r="I501" i="1"/>
  <c r="G501" i="1"/>
  <c r="E501" i="1"/>
  <c r="D501" i="1"/>
  <c r="C501" i="1"/>
  <c r="B501" i="1"/>
  <c r="Q499" i="1"/>
  <c r="P499" i="1"/>
  <c r="O499" i="1"/>
  <c r="M499" i="1"/>
  <c r="K499" i="1"/>
  <c r="I499" i="1"/>
  <c r="G499" i="1"/>
  <c r="E499" i="1"/>
  <c r="D499" i="1"/>
  <c r="C499" i="1"/>
  <c r="B499" i="1"/>
  <c r="Q498" i="1"/>
  <c r="P498" i="1"/>
  <c r="O498" i="1"/>
  <c r="M498" i="1"/>
  <c r="K498" i="1"/>
  <c r="I498" i="1"/>
  <c r="G498" i="1"/>
  <c r="E498" i="1"/>
  <c r="D498" i="1"/>
  <c r="C498" i="1"/>
  <c r="B498" i="1"/>
  <c r="Q497" i="1"/>
  <c r="P497" i="1"/>
  <c r="O497" i="1"/>
  <c r="M497" i="1"/>
  <c r="K497" i="1"/>
  <c r="I497" i="1"/>
  <c r="G497" i="1"/>
  <c r="E497" i="1"/>
  <c r="D497" i="1"/>
  <c r="C497" i="1"/>
  <c r="B497" i="1"/>
  <c r="Q496" i="1"/>
  <c r="P496" i="1"/>
  <c r="O496" i="1"/>
  <c r="M496" i="1"/>
  <c r="K496" i="1"/>
  <c r="I496" i="1"/>
  <c r="G496" i="1"/>
  <c r="E496" i="1"/>
  <c r="D496" i="1"/>
  <c r="C496" i="1"/>
  <c r="B496" i="1"/>
  <c r="Q495" i="1"/>
  <c r="P495" i="1"/>
  <c r="O495" i="1"/>
  <c r="M495" i="1"/>
  <c r="K495" i="1"/>
  <c r="I495" i="1"/>
  <c r="G495" i="1"/>
  <c r="E495" i="1"/>
  <c r="D495" i="1"/>
  <c r="C495" i="1"/>
  <c r="B495" i="1"/>
  <c r="Q494" i="1"/>
  <c r="P494" i="1"/>
  <c r="O494" i="1"/>
  <c r="M494" i="1"/>
  <c r="K494" i="1"/>
  <c r="I494" i="1"/>
  <c r="G494" i="1"/>
  <c r="E494" i="1"/>
  <c r="D494" i="1"/>
  <c r="C494" i="1"/>
  <c r="B494" i="1"/>
  <c r="O492" i="1"/>
  <c r="M492" i="1"/>
  <c r="K492" i="1"/>
  <c r="I492" i="1"/>
  <c r="G492" i="1"/>
  <c r="E492" i="1"/>
  <c r="Q491" i="1"/>
  <c r="P491" i="1"/>
  <c r="O491" i="1"/>
  <c r="M491" i="1"/>
  <c r="K491" i="1"/>
  <c r="I491" i="1"/>
  <c r="G491" i="1"/>
  <c r="E491" i="1"/>
  <c r="D491" i="1"/>
  <c r="C491" i="1"/>
  <c r="B491" i="1"/>
  <c r="Q447" i="1"/>
  <c r="P447" i="1"/>
  <c r="O447" i="1"/>
  <c r="M447" i="1"/>
  <c r="K447" i="1"/>
  <c r="I447" i="1"/>
  <c r="G447" i="1"/>
  <c r="E447" i="1"/>
  <c r="D447" i="1"/>
  <c r="C447" i="1"/>
  <c r="B447" i="1"/>
  <c r="Q446" i="1"/>
  <c r="P446" i="1"/>
  <c r="O446" i="1"/>
  <c r="M446" i="1"/>
  <c r="K446" i="1"/>
  <c r="I446" i="1"/>
  <c r="G446" i="1"/>
  <c r="E446" i="1"/>
  <c r="D446" i="1"/>
  <c r="C446" i="1"/>
  <c r="B446" i="1"/>
  <c r="Q445" i="1"/>
  <c r="P445" i="1"/>
  <c r="O445" i="1"/>
  <c r="M445" i="1"/>
  <c r="K445" i="1"/>
  <c r="I445" i="1"/>
  <c r="G445" i="1"/>
  <c r="E445" i="1"/>
  <c r="D445" i="1"/>
  <c r="C445" i="1"/>
  <c r="B445" i="1"/>
  <c r="Q443" i="1"/>
  <c r="P443" i="1"/>
  <c r="O443" i="1"/>
  <c r="M443" i="1"/>
  <c r="K443" i="1"/>
  <c r="I443" i="1"/>
  <c r="G443" i="1"/>
  <c r="E443" i="1"/>
  <c r="D443" i="1"/>
  <c r="C443" i="1"/>
  <c r="B443" i="1"/>
  <c r="Q442" i="1"/>
  <c r="P442" i="1"/>
  <c r="O442" i="1"/>
  <c r="M442" i="1"/>
  <c r="K442" i="1"/>
  <c r="I442" i="1"/>
  <c r="G442" i="1"/>
  <c r="E442" i="1"/>
  <c r="D442" i="1"/>
  <c r="C442" i="1"/>
  <c r="B442" i="1"/>
  <c r="Q441" i="1"/>
  <c r="P441" i="1"/>
  <c r="O441" i="1"/>
  <c r="M441" i="1"/>
  <c r="K441" i="1"/>
  <c r="I441" i="1"/>
  <c r="G441" i="1"/>
  <c r="E441" i="1"/>
  <c r="D441" i="1"/>
  <c r="C441" i="1"/>
  <c r="B441" i="1"/>
  <c r="Q440" i="1"/>
  <c r="P440" i="1"/>
  <c r="O440" i="1"/>
  <c r="M440" i="1"/>
  <c r="K440" i="1"/>
  <c r="I440" i="1"/>
  <c r="G440" i="1"/>
  <c r="E440" i="1"/>
  <c r="D440" i="1"/>
  <c r="C440" i="1"/>
  <c r="B440" i="1"/>
  <c r="Q439" i="1"/>
  <c r="P439" i="1"/>
  <c r="O439" i="1"/>
  <c r="M439" i="1"/>
  <c r="K439" i="1"/>
  <c r="I439" i="1"/>
  <c r="G439" i="1"/>
  <c r="E439" i="1"/>
  <c r="D439" i="1"/>
  <c r="C439" i="1"/>
  <c r="B439" i="1"/>
  <c r="Q438" i="1"/>
  <c r="P438" i="1"/>
  <c r="O438" i="1"/>
  <c r="M438" i="1"/>
  <c r="K438" i="1"/>
  <c r="I438" i="1"/>
  <c r="G438" i="1"/>
  <c r="E438" i="1"/>
  <c r="D438" i="1"/>
  <c r="C438" i="1"/>
  <c r="B438" i="1"/>
  <c r="O436" i="1"/>
  <c r="M436" i="1"/>
  <c r="K436" i="1"/>
  <c r="I436" i="1"/>
  <c r="G436" i="1"/>
  <c r="E436" i="1"/>
  <c r="Q435" i="1"/>
  <c r="P435" i="1"/>
  <c r="O435" i="1"/>
  <c r="M435" i="1"/>
  <c r="K435" i="1"/>
  <c r="I435" i="1"/>
  <c r="G435" i="1"/>
  <c r="E435" i="1"/>
  <c r="D435" i="1"/>
  <c r="C435" i="1"/>
  <c r="B435" i="1"/>
  <c r="Q391" i="1"/>
  <c r="P391" i="1"/>
  <c r="O391" i="1"/>
  <c r="M391" i="1"/>
  <c r="K391" i="1"/>
  <c r="I391" i="1"/>
  <c r="G391" i="1"/>
  <c r="E391" i="1"/>
  <c r="D391" i="1"/>
  <c r="C391" i="1"/>
  <c r="B391" i="1"/>
  <c r="Q390" i="1"/>
  <c r="P390" i="1"/>
  <c r="O390" i="1"/>
  <c r="M390" i="1"/>
  <c r="K390" i="1"/>
  <c r="I390" i="1"/>
  <c r="G390" i="1"/>
  <c r="E390" i="1"/>
  <c r="D390" i="1"/>
  <c r="C390" i="1"/>
  <c r="B390" i="1"/>
  <c r="Q389" i="1"/>
  <c r="P389" i="1"/>
  <c r="O389" i="1"/>
  <c r="M389" i="1"/>
  <c r="K389" i="1"/>
  <c r="I389" i="1"/>
  <c r="G389" i="1"/>
  <c r="E389" i="1"/>
  <c r="D389" i="1"/>
  <c r="C389" i="1"/>
  <c r="B389" i="1"/>
  <c r="Q387" i="1"/>
  <c r="P387" i="1"/>
  <c r="O387" i="1"/>
  <c r="M387" i="1"/>
  <c r="K387" i="1"/>
  <c r="I387" i="1"/>
  <c r="G387" i="1"/>
  <c r="E387" i="1"/>
  <c r="D387" i="1"/>
  <c r="C387" i="1"/>
  <c r="B387" i="1"/>
  <c r="Q386" i="1"/>
  <c r="P386" i="1"/>
  <c r="O386" i="1"/>
  <c r="M386" i="1"/>
  <c r="K386" i="1"/>
  <c r="I386" i="1"/>
  <c r="G386" i="1"/>
  <c r="E386" i="1"/>
  <c r="D386" i="1"/>
  <c r="C386" i="1"/>
  <c r="B386" i="1"/>
  <c r="Q385" i="1"/>
  <c r="P385" i="1"/>
  <c r="O385" i="1"/>
  <c r="M385" i="1"/>
  <c r="K385" i="1"/>
  <c r="I385" i="1"/>
  <c r="G385" i="1"/>
  <c r="E385" i="1"/>
  <c r="D385" i="1"/>
  <c r="C385" i="1"/>
  <c r="B385" i="1"/>
  <c r="Q384" i="1"/>
  <c r="P384" i="1"/>
  <c r="O384" i="1"/>
  <c r="M384" i="1"/>
  <c r="K384" i="1"/>
  <c r="I384" i="1"/>
  <c r="G384" i="1"/>
  <c r="E384" i="1"/>
  <c r="D384" i="1"/>
  <c r="C384" i="1"/>
  <c r="B384" i="1"/>
  <c r="Q383" i="1"/>
  <c r="P383" i="1"/>
  <c r="O383" i="1"/>
  <c r="M383" i="1"/>
  <c r="K383" i="1"/>
  <c r="I383" i="1"/>
  <c r="G383" i="1"/>
  <c r="E383" i="1"/>
  <c r="D383" i="1"/>
  <c r="C383" i="1"/>
  <c r="B383" i="1"/>
  <c r="Q382" i="1"/>
  <c r="P382" i="1"/>
  <c r="O382" i="1"/>
  <c r="M382" i="1"/>
  <c r="K382" i="1"/>
  <c r="I382" i="1"/>
  <c r="G382" i="1"/>
  <c r="E382" i="1"/>
  <c r="D382" i="1"/>
  <c r="C382" i="1"/>
  <c r="B382" i="1"/>
  <c r="O380" i="1"/>
  <c r="M380" i="1"/>
  <c r="K380" i="1"/>
  <c r="I380" i="1"/>
  <c r="G380" i="1"/>
  <c r="E380" i="1"/>
  <c r="Q379" i="1"/>
  <c r="P379" i="1"/>
  <c r="O379" i="1"/>
  <c r="M379" i="1"/>
  <c r="K379" i="1"/>
  <c r="I379" i="1"/>
  <c r="G379" i="1"/>
  <c r="E379" i="1"/>
  <c r="D379" i="1"/>
  <c r="C379" i="1"/>
  <c r="B379" i="1"/>
  <c r="Q335" i="1"/>
  <c r="P335" i="1"/>
  <c r="O335" i="1"/>
  <c r="M335" i="1"/>
  <c r="K335" i="1"/>
  <c r="I335" i="1"/>
  <c r="G335" i="1"/>
  <c r="E335" i="1"/>
  <c r="D335" i="1"/>
  <c r="C335" i="1"/>
  <c r="B335" i="1"/>
  <c r="Q334" i="1"/>
  <c r="P334" i="1"/>
  <c r="O334" i="1"/>
  <c r="M334" i="1"/>
  <c r="K334" i="1"/>
  <c r="I334" i="1"/>
  <c r="G334" i="1"/>
  <c r="E334" i="1"/>
  <c r="D334" i="1"/>
  <c r="C334" i="1"/>
  <c r="B334" i="1"/>
  <c r="Q333" i="1"/>
  <c r="P333" i="1"/>
  <c r="O333" i="1"/>
  <c r="M333" i="1"/>
  <c r="K333" i="1"/>
  <c r="I333" i="1"/>
  <c r="G333" i="1"/>
  <c r="E333" i="1"/>
  <c r="D333" i="1"/>
  <c r="C333" i="1"/>
  <c r="B333" i="1"/>
  <c r="Q331" i="1"/>
  <c r="P331" i="1"/>
  <c r="O331" i="1"/>
  <c r="M331" i="1"/>
  <c r="K331" i="1"/>
  <c r="I331" i="1"/>
  <c r="G331" i="1"/>
  <c r="E331" i="1"/>
  <c r="D331" i="1"/>
  <c r="C331" i="1"/>
  <c r="B331" i="1"/>
  <c r="Q330" i="1"/>
  <c r="P330" i="1"/>
  <c r="O330" i="1"/>
  <c r="M330" i="1"/>
  <c r="K330" i="1"/>
  <c r="I330" i="1"/>
  <c r="G330" i="1"/>
  <c r="E330" i="1"/>
  <c r="D330" i="1"/>
  <c r="C330" i="1"/>
  <c r="B330" i="1"/>
  <c r="Q329" i="1"/>
  <c r="P329" i="1"/>
  <c r="O329" i="1"/>
  <c r="M329" i="1"/>
  <c r="K329" i="1"/>
  <c r="I329" i="1"/>
  <c r="G329" i="1"/>
  <c r="E329" i="1"/>
  <c r="D329" i="1"/>
  <c r="C329" i="1"/>
  <c r="B329" i="1"/>
  <c r="Q328" i="1"/>
  <c r="P328" i="1"/>
  <c r="O328" i="1"/>
  <c r="M328" i="1"/>
  <c r="K328" i="1"/>
  <c r="I328" i="1"/>
  <c r="G328" i="1"/>
  <c r="E328" i="1"/>
  <c r="D328" i="1"/>
  <c r="C328" i="1"/>
  <c r="B328" i="1"/>
  <c r="Q327" i="1"/>
  <c r="P327" i="1"/>
  <c r="O327" i="1"/>
  <c r="M327" i="1"/>
  <c r="K327" i="1"/>
  <c r="I327" i="1"/>
  <c r="G327" i="1"/>
  <c r="E327" i="1"/>
  <c r="D327" i="1"/>
  <c r="C327" i="1"/>
  <c r="B327" i="1"/>
  <c r="Q326" i="1"/>
  <c r="P326" i="1"/>
  <c r="O326" i="1"/>
  <c r="M326" i="1"/>
  <c r="K326" i="1"/>
  <c r="I326" i="1"/>
  <c r="G326" i="1"/>
  <c r="E326" i="1"/>
  <c r="D326" i="1"/>
  <c r="C326" i="1"/>
  <c r="B326" i="1"/>
  <c r="O324" i="1"/>
  <c r="M324" i="1"/>
  <c r="K324" i="1"/>
  <c r="I324" i="1"/>
  <c r="G324" i="1"/>
  <c r="E324" i="1"/>
  <c r="Q323" i="1"/>
  <c r="P323" i="1"/>
  <c r="O323" i="1"/>
  <c r="M323" i="1"/>
  <c r="K323" i="1"/>
  <c r="I323" i="1"/>
  <c r="G323" i="1"/>
  <c r="E323" i="1"/>
  <c r="D323" i="1"/>
  <c r="C323" i="1"/>
  <c r="B323" i="1"/>
  <c r="Q279" i="1"/>
  <c r="P279" i="1"/>
  <c r="O279" i="1"/>
  <c r="M279" i="1"/>
  <c r="K279" i="1"/>
  <c r="I279" i="1"/>
  <c r="G279" i="1"/>
  <c r="E279" i="1"/>
  <c r="D279" i="1"/>
  <c r="C279" i="1"/>
  <c r="B279" i="1"/>
  <c r="Q278" i="1"/>
  <c r="P278" i="1"/>
  <c r="O278" i="1"/>
  <c r="M278" i="1"/>
  <c r="K278" i="1"/>
  <c r="I278" i="1"/>
  <c r="G278" i="1"/>
  <c r="E278" i="1"/>
  <c r="D278" i="1"/>
  <c r="C278" i="1"/>
  <c r="B278" i="1"/>
  <c r="Q277" i="1"/>
  <c r="P277" i="1"/>
  <c r="O277" i="1"/>
  <c r="M277" i="1"/>
  <c r="K277" i="1"/>
  <c r="I277" i="1"/>
  <c r="G277" i="1"/>
  <c r="E277" i="1"/>
  <c r="D277" i="1"/>
  <c r="C277" i="1"/>
  <c r="B277" i="1"/>
  <c r="Q275" i="1"/>
  <c r="P275" i="1"/>
  <c r="O275" i="1"/>
  <c r="M275" i="1"/>
  <c r="K275" i="1"/>
  <c r="I275" i="1"/>
  <c r="G275" i="1"/>
  <c r="E275" i="1"/>
  <c r="D275" i="1"/>
  <c r="C275" i="1"/>
  <c r="B275" i="1"/>
  <c r="Q274" i="1"/>
  <c r="P274" i="1"/>
  <c r="O274" i="1"/>
  <c r="M274" i="1"/>
  <c r="K274" i="1"/>
  <c r="I274" i="1"/>
  <c r="G274" i="1"/>
  <c r="E274" i="1"/>
  <c r="D274" i="1"/>
  <c r="C274" i="1"/>
  <c r="B274" i="1"/>
  <c r="Q273" i="1"/>
  <c r="P273" i="1"/>
  <c r="O273" i="1"/>
  <c r="M273" i="1"/>
  <c r="K273" i="1"/>
  <c r="I273" i="1"/>
  <c r="G273" i="1"/>
  <c r="E273" i="1"/>
  <c r="D273" i="1"/>
  <c r="C273" i="1"/>
  <c r="B273" i="1"/>
  <c r="Q272" i="1"/>
  <c r="P272" i="1"/>
  <c r="O272" i="1"/>
  <c r="M272" i="1"/>
  <c r="K272" i="1"/>
  <c r="I272" i="1"/>
  <c r="G272" i="1"/>
  <c r="E272" i="1"/>
  <c r="D272" i="1"/>
  <c r="C272" i="1"/>
  <c r="B272" i="1"/>
  <c r="Q271" i="1"/>
  <c r="P271" i="1"/>
  <c r="O271" i="1"/>
  <c r="M271" i="1"/>
  <c r="K271" i="1"/>
  <c r="I271" i="1"/>
  <c r="G271" i="1"/>
  <c r="E271" i="1"/>
  <c r="D271" i="1"/>
  <c r="C271" i="1"/>
  <c r="B271" i="1"/>
  <c r="Q270" i="1"/>
  <c r="P270" i="1"/>
  <c r="O270" i="1"/>
  <c r="M270" i="1"/>
  <c r="K270" i="1"/>
  <c r="I270" i="1"/>
  <c r="G270" i="1"/>
  <c r="E270" i="1"/>
  <c r="D270" i="1"/>
  <c r="C270" i="1"/>
  <c r="B270" i="1"/>
  <c r="O268" i="1"/>
  <c r="M268" i="1"/>
  <c r="K268" i="1"/>
  <c r="I268" i="1"/>
  <c r="G268" i="1"/>
  <c r="E268" i="1"/>
  <c r="Q267" i="1"/>
  <c r="P267" i="1"/>
  <c r="O267" i="1"/>
  <c r="M267" i="1"/>
  <c r="K267" i="1"/>
  <c r="I267" i="1"/>
  <c r="G267" i="1"/>
  <c r="E267" i="1"/>
  <c r="D267" i="1"/>
  <c r="C267" i="1"/>
  <c r="B267" i="1"/>
  <c r="Q223" i="1"/>
  <c r="P223" i="1"/>
  <c r="O223" i="1"/>
  <c r="M223" i="1"/>
  <c r="K223" i="1"/>
  <c r="I223" i="1"/>
  <c r="G223" i="1"/>
  <c r="E223" i="1"/>
  <c r="D223" i="1"/>
  <c r="C223" i="1"/>
  <c r="B223" i="1"/>
  <c r="Q222" i="1"/>
  <c r="P222" i="1"/>
  <c r="O222" i="1"/>
  <c r="M222" i="1"/>
  <c r="K222" i="1"/>
  <c r="I222" i="1"/>
  <c r="G222" i="1"/>
  <c r="E222" i="1"/>
  <c r="D222" i="1"/>
  <c r="C222" i="1"/>
  <c r="B222" i="1"/>
  <c r="Q221" i="1"/>
  <c r="P221" i="1"/>
  <c r="O221" i="1"/>
  <c r="M221" i="1"/>
  <c r="K221" i="1"/>
  <c r="I221" i="1"/>
  <c r="G221" i="1"/>
  <c r="E221" i="1"/>
  <c r="D221" i="1"/>
  <c r="C221" i="1"/>
  <c r="B221" i="1"/>
  <c r="Q219" i="1"/>
  <c r="P219" i="1"/>
  <c r="O219" i="1"/>
  <c r="M219" i="1"/>
  <c r="K219" i="1"/>
  <c r="I219" i="1"/>
  <c r="G219" i="1"/>
  <c r="E219" i="1"/>
  <c r="D219" i="1"/>
  <c r="C219" i="1"/>
  <c r="B219" i="1"/>
  <c r="Q218" i="1"/>
  <c r="P218" i="1"/>
  <c r="O218" i="1"/>
  <c r="M218" i="1"/>
  <c r="K218" i="1"/>
  <c r="I218" i="1"/>
  <c r="G218" i="1"/>
  <c r="E218" i="1"/>
  <c r="D218" i="1"/>
  <c r="C218" i="1"/>
  <c r="B218" i="1"/>
  <c r="Q217" i="1"/>
  <c r="P217" i="1"/>
  <c r="O217" i="1"/>
  <c r="M217" i="1"/>
  <c r="K217" i="1"/>
  <c r="I217" i="1"/>
  <c r="G217" i="1"/>
  <c r="E217" i="1"/>
  <c r="D217" i="1"/>
  <c r="C217" i="1"/>
  <c r="B217" i="1"/>
  <c r="Q216" i="1"/>
  <c r="P216" i="1"/>
  <c r="O216" i="1"/>
  <c r="M216" i="1"/>
  <c r="K216" i="1"/>
  <c r="I216" i="1"/>
  <c r="G216" i="1"/>
  <c r="E216" i="1"/>
  <c r="D216" i="1"/>
  <c r="C216" i="1"/>
  <c r="B216" i="1"/>
  <c r="Q215" i="1"/>
  <c r="P215" i="1"/>
  <c r="O215" i="1"/>
  <c r="M215" i="1"/>
  <c r="K215" i="1"/>
  <c r="I215" i="1"/>
  <c r="G215" i="1"/>
  <c r="E215" i="1"/>
  <c r="D215" i="1"/>
  <c r="C215" i="1"/>
  <c r="B215" i="1"/>
  <c r="Q214" i="1"/>
  <c r="P214" i="1"/>
  <c r="O214" i="1"/>
  <c r="M214" i="1"/>
  <c r="K214" i="1"/>
  <c r="I214" i="1"/>
  <c r="G214" i="1"/>
  <c r="E214" i="1"/>
  <c r="D214" i="1"/>
  <c r="C214" i="1"/>
  <c r="B214" i="1"/>
  <c r="O212" i="1"/>
  <c r="M212" i="1"/>
  <c r="K212" i="1"/>
  <c r="I212" i="1"/>
  <c r="G212" i="1"/>
  <c r="E212" i="1"/>
  <c r="Q211" i="1"/>
  <c r="P211" i="1"/>
  <c r="O211" i="1"/>
  <c r="M211" i="1"/>
  <c r="K211" i="1"/>
  <c r="I211" i="1"/>
  <c r="G211" i="1"/>
  <c r="E211" i="1"/>
  <c r="D211" i="1"/>
  <c r="C211" i="1"/>
  <c r="B211" i="1"/>
  <c r="Q167" i="1"/>
  <c r="P167" i="1"/>
  <c r="O167" i="1"/>
  <c r="M167" i="1"/>
  <c r="K167" i="1"/>
  <c r="I167" i="1"/>
  <c r="G167" i="1"/>
  <c r="E167" i="1"/>
  <c r="D167" i="1"/>
  <c r="C167" i="1"/>
  <c r="B167" i="1"/>
  <c r="Q166" i="1"/>
  <c r="P166" i="1"/>
  <c r="O166" i="1"/>
  <c r="M166" i="1"/>
  <c r="K166" i="1"/>
  <c r="I166" i="1"/>
  <c r="G166" i="1"/>
  <c r="E166" i="1"/>
  <c r="D166" i="1"/>
  <c r="C166" i="1"/>
  <c r="B166" i="1"/>
  <c r="Q165" i="1"/>
  <c r="P165" i="1"/>
  <c r="O165" i="1"/>
  <c r="M165" i="1"/>
  <c r="K165" i="1"/>
  <c r="I165" i="1"/>
  <c r="G165" i="1"/>
  <c r="E165" i="1"/>
  <c r="D165" i="1"/>
  <c r="C165" i="1"/>
  <c r="B165" i="1"/>
  <c r="Q163" i="1"/>
  <c r="P163" i="1"/>
  <c r="O163" i="1"/>
  <c r="M163" i="1"/>
  <c r="K163" i="1"/>
  <c r="I163" i="1"/>
  <c r="G163" i="1"/>
  <c r="E163" i="1"/>
  <c r="D163" i="1"/>
  <c r="C163" i="1"/>
  <c r="B163" i="1"/>
  <c r="Q162" i="1"/>
  <c r="P162" i="1"/>
  <c r="O162" i="1"/>
  <c r="M162" i="1"/>
  <c r="K162" i="1"/>
  <c r="I162" i="1"/>
  <c r="G162" i="1"/>
  <c r="E162" i="1"/>
  <c r="D162" i="1"/>
  <c r="C162" i="1"/>
  <c r="B162" i="1"/>
  <c r="Q161" i="1"/>
  <c r="P161" i="1"/>
  <c r="O161" i="1"/>
  <c r="M161" i="1"/>
  <c r="K161" i="1"/>
  <c r="I161" i="1"/>
  <c r="G161" i="1"/>
  <c r="E161" i="1"/>
  <c r="D161" i="1"/>
  <c r="C161" i="1"/>
  <c r="B161" i="1"/>
  <c r="Q160" i="1"/>
  <c r="P160" i="1"/>
  <c r="O160" i="1"/>
  <c r="M160" i="1"/>
  <c r="K160" i="1"/>
  <c r="I160" i="1"/>
  <c r="G160" i="1"/>
  <c r="E160" i="1"/>
  <c r="D160" i="1"/>
  <c r="C160" i="1"/>
  <c r="B160" i="1"/>
  <c r="Q159" i="1"/>
  <c r="P159" i="1"/>
  <c r="O159" i="1"/>
  <c r="M159" i="1"/>
  <c r="K159" i="1"/>
  <c r="I159" i="1"/>
  <c r="G159" i="1"/>
  <c r="E159" i="1"/>
  <c r="D159" i="1"/>
  <c r="C159" i="1"/>
  <c r="B159" i="1"/>
  <c r="Q158" i="1"/>
  <c r="P158" i="1"/>
  <c r="O158" i="1"/>
  <c r="M158" i="1"/>
  <c r="K158" i="1"/>
  <c r="I158" i="1"/>
  <c r="G158" i="1"/>
  <c r="E158" i="1"/>
  <c r="D158" i="1"/>
  <c r="C158" i="1"/>
  <c r="B158" i="1"/>
  <c r="O156" i="1"/>
  <c r="M156" i="1"/>
  <c r="K156" i="1"/>
  <c r="I156" i="1"/>
  <c r="G156" i="1"/>
  <c r="E156" i="1"/>
  <c r="Q155" i="1"/>
  <c r="P155" i="1"/>
  <c r="O155" i="1"/>
  <c r="M155" i="1"/>
  <c r="K155" i="1"/>
  <c r="I155" i="1"/>
  <c r="G155" i="1"/>
  <c r="E155" i="1"/>
  <c r="D155" i="1"/>
  <c r="C155" i="1"/>
  <c r="B155" i="1"/>
  <c r="Q111" i="1"/>
  <c r="P111" i="1"/>
  <c r="O111" i="1"/>
  <c r="M111" i="1"/>
  <c r="K111" i="1"/>
  <c r="I111" i="1"/>
  <c r="G111" i="1"/>
  <c r="E111" i="1"/>
  <c r="D111" i="1"/>
  <c r="C111" i="1"/>
  <c r="B111" i="1"/>
  <c r="Q110" i="1"/>
  <c r="P110" i="1"/>
  <c r="O110" i="1"/>
  <c r="M110" i="1"/>
  <c r="K110" i="1"/>
  <c r="I110" i="1"/>
  <c r="G110" i="1"/>
  <c r="E110" i="1"/>
  <c r="D110" i="1"/>
  <c r="C110" i="1"/>
  <c r="B110" i="1"/>
  <c r="Q109" i="1"/>
  <c r="P109" i="1"/>
  <c r="O109" i="1"/>
  <c r="M109" i="1"/>
  <c r="K109" i="1"/>
  <c r="I109" i="1"/>
  <c r="G109" i="1"/>
  <c r="E109" i="1"/>
  <c r="D109" i="1"/>
  <c r="C109" i="1"/>
  <c r="B109" i="1"/>
  <c r="Q107" i="1"/>
  <c r="P107" i="1"/>
  <c r="O107" i="1"/>
  <c r="M107" i="1"/>
  <c r="K107" i="1"/>
  <c r="I107" i="1"/>
  <c r="G107" i="1"/>
  <c r="E107" i="1"/>
  <c r="D107" i="1"/>
  <c r="C107" i="1"/>
  <c r="B107" i="1"/>
  <c r="Q106" i="1"/>
  <c r="P106" i="1"/>
  <c r="O106" i="1"/>
  <c r="M106" i="1"/>
  <c r="K106" i="1"/>
  <c r="I106" i="1"/>
  <c r="G106" i="1"/>
  <c r="E106" i="1"/>
  <c r="D106" i="1"/>
  <c r="C106" i="1"/>
  <c r="B106" i="1"/>
  <c r="Q105" i="1"/>
  <c r="P105" i="1"/>
  <c r="O105" i="1"/>
  <c r="M105" i="1"/>
  <c r="K105" i="1"/>
  <c r="I105" i="1"/>
  <c r="G105" i="1"/>
  <c r="E105" i="1"/>
  <c r="D105" i="1"/>
  <c r="C105" i="1"/>
  <c r="B105" i="1"/>
  <c r="Q104" i="1"/>
  <c r="P104" i="1"/>
  <c r="O104" i="1"/>
  <c r="M104" i="1"/>
  <c r="K104" i="1"/>
  <c r="I104" i="1"/>
  <c r="G104" i="1"/>
  <c r="E104" i="1"/>
  <c r="D104" i="1"/>
  <c r="C104" i="1"/>
  <c r="B104" i="1"/>
  <c r="Q103" i="1"/>
  <c r="P103" i="1"/>
  <c r="O103" i="1"/>
  <c r="M103" i="1"/>
  <c r="K103" i="1"/>
  <c r="I103" i="1"/>
  <c r="G103" i="1"/>
  <c r="E103" i="1"/>
  <c r="D103" i="1"/>
  <c r="C103" i="1"/>
  <c r="B103" i="1"/>
  <c r="Q102" i="1"/>
  <c r="P102" i="1"/>
  <c r="O102" i="1"/>
  <c r="M102" i="1"/>
  <c r="K102" i="1"/>
  <c r="I102" i="1"/>
  <c r="G102" i="1"/>
  <c r="E102" i="1"/>
  <c r="D102" i="1"/>
  <c r="C102" i="1"/>
  <c r="B102" i="1"/>
  <c r="O100" i="1"/>
  <c r="M100" i="1"/>
  <c r="K100" i="1"/>
  <c r="I100" i="1"/>
  <c r="G100" i="1"/>
  <c r="E100" i="1"/>
  <c r="Q99" i="1"/>
  <c r="P99" i="1"/>
  <c r="O99" i="1"/>
  <c r="M99" i="1"/>
  <c r="K99" i="1"/>
  <c r="I99" i="1"/>
  <c r="G99" i="1"/>
  <c r="E99" i="1"/>
  <c r="D99" i="1"/>
  <c r="C99" i="1"/>
  <c r="B99" i="1"/>
  <c r="Q55" i="1"/>
  <c r="P55" i="1"/>
  <c r="O55" i="1"/>
  <c r="M55" i="1"/>
  <c r="K55" i="1"/>
  <c r="I55" i="1"/>
  <c r="G55" i="1"/>
  <c r="E55" i="1"/>
  <c r="D55" i="1"/>
  <c r="C55" i="1"/>
  <c r="B55" i="1"/>
  <c r="Q54" i="1"/>
  <c r="P54" i="1"/>
  <c r="O54" i="1"/>
  <c r="M54" i="1"/>
  <c r="K54" i="1"/>
  <c r="I54" i="1"/>
  <c r="G54" i="1"/>
  <c r="E54" i="1"/>
  <c r="D54" i="1"/>
  <c r="C54" i="1"/>
  <c r="B54" i="1"/>
  <c r="Q53" i="1"/>
  <c r="P53" i="1"/>
  <c r="O53" i="1"/>
  <c r="M53" i="1"/>
  <c r="K53" i="1"/>
  <c r="I53" i="1"/>
  <c r="G53" i="1"/>
  <c r="E53" i="1"/>
  <c r="D53" i="1"/>
  <c r="C53" i="1"/>
  <c r="B53" i="1"/>
  <c r="Q51" i="1"/>
  <c r="P51" i="1"/>
  <c r="O51" i="1"/>
  <c r="M51" i="1"/>
  <c r="K51" i="1"/>
  <c r="I51" i="1"/>
  <c r="G51" i="1"/>
  <c r="E51" i="1"/>
  <c r="D51" i="1"/>
  <c r="C51" i="1"/>
  <c r="B51" i="1"/>
  <c r="Q50" i="1"/>
  <c r="P50" i="1"/>
  <c r="O50" i="1"/>
  <c r="M50" i="1"/>
  <c r="K50" i="1"/>
  <c r="I50" i="1"/>
  <c r="G50" i="1"/>
  <c r="E50" i="1"/>
  <c r="D50" i="1"/>
  <c r="C50" i="1"/>
  <c r="B50" i="1"/>
  <c r="Q49" i="1"/>
  <c r="P49" i="1"/>
  <c r="O49" i="1"/>
  <c r="M49" i="1"/>
  <c r="K49" i="1"/>
  <c r="I49" i="1"/>
  <c r="G49" i="1"/>
  <c r="E49" i="1"/>
  <c r="D49" i="1"/>
  <c r="C49" i="1"/>
  <c r="B49" i="1"/>
  <c r="Q48" i="1"/>
  <c r="P48" i="1"/>
  <c r="O48" i="1"/>
  <c r="M48" i="1"/>
  <c r="K48" i="1"/>
  <c r="I48" i="1"/>
  <c r="G48" i="1"/>
  <c r="E48" i="1"/>
  <c r="D48" i="1"/>
  <c r="C48" i="1"/>
  <c r="B48" i="1"/>
  <c r="Q47" i="1"/>
  <c r="P47" i="1"/>
  <c r="O47" i="1"/>
  <c r="M47" i="1"/>
  <c r="K47" i="1"/>
  <c r="I47" i="1"/>
  <c r="G47" i="1"/>
  <c r="E47" i="1"/>
  <c r="D47" i="1"/>
  <c r="C47" i="1"/>
  <c r="B47" i="1"/>
  <c r="Q46" i="1"/>
  <c r="P46" i="1"/>
  <c r="O46" i="1"/>
  <c r="M46" i="1"/>
  <c r="K46" i="1"/>
  <c r="I46" i="1"/>
  <c r="G46" i="1"/>
  <c r="E46" i="1"/>
  <c r="D46" i="1"/>
  <c r="C46" i="1"/>
  <c r="B46" i="1"/>
  <c r="O44" i="1"/>
  <c r="M44" i="1"/>
  <c r="K44" i="1"/>
  <c r="I44" i="1"/>
  <c r="G44" i="1"/>
  <c r="E44" i="1"/>
  <c r="Q43" i="1"/>
  <c r="P43" i="1"/>
  <c r="O43" i="1"/>
  <c r="M43" i="1"/>
  <c r="K43" i="1"/>
  <c r="I43" i="1"/>
  <c r="G43" i="1"/>
  <c r="E43" i="1"/>
  <c r="D43" i="1"/>
  <c r="C43" i="1"/>
  <c r="B43" i="1"/>
  <c r="BI163" i="2" l="1"/>
  <c r="BJ163" i="2" s="1"/>
  <c r="BK163" i="2" s="1"/>
  <c r="AT163" i="2"/>
  <c r="BA163" i="2" s="1"/>
  <c r="BB163" i="2" s="1"/>
  <c r="BC163" i="2" s="1"/>
  <c r="BD163" i="2" s="1"/>
  <c r="BI211" i="2"/>
  <c r="BJ211" i="2" s="1"/>
  <c r="BK211" i="2" s="1"/>
  <c r="AT211" i="2"/>
  <c r="BA211" i="2" s="1"/>
  <c r="BB211" i="2" s="1"/>
  <c r="BC211" i="2" s="1"/>
  <c r="BD211" i="2" s="1"/>
  <c r="BI275" i="2"/>
  <c r="BJ275" i="2" s="1"/>
  <c r="BK275" i="2" s="1"/>
  <c r="AT275" i="2"/>
  <c r="BA275" i="2" s="1"/>
  <c r="BB275" i="2" s="1"/>
  <c r="BC275" i="2" s="1"/>
  <c r="BD275" i="2" s="1"/>
  <c r="BI323" i="2"/>
  <c r="BJ323" i="2" s="1"/>
  <c r="BK323" i="2" s="1"/>
  <c r="AT323" i="2"/>
  <c r="BA323" i="2" s="1"/>
  <c r="BB323" i="2" s="1"/>
  <c r="BC323" i="2" s="1"/>
  <c r="BD323" i="2" s="1"/>
  <c r="BI49" i="2"/>
  <c r="BJ49" i="2" s="1"/>
  <c r="BK49" i="2" s="1"/>
  <c r="BL49" i="2" s="1"/>
  <c r="BM49" i="2" s="1"/>
  <c r="AT49" i="2"/>
  <c r="BA49" i="2" s="1"/>
  <c r="BB49" i="2" s="1"/>
  <c r="BC49" i="2" s="1"/>
  <c r="BD49" i="2" s="1"/>
  <c r="BI73" i="2"/>
  <c r="BJ73" i="2" s="1"/>
  <c r="BK73" i="2" s="1"/>
  <c r="BL73" i="2" s="1"/>
  <c r="BM73" i="2" s="1"/>
  <c r="AT73" i="2"/>
  <c r="BA73" i="2" s="1"/>
  <c r="BB73" i="2" s="1"/>
  <c r="BC73" i="2" s="1"/>
  <c r="BD73" i="2" s="1"/>
  <c r="BI89" i="2"/>
  <c r="BJ89" i="2" s="1"/>
  <c r="BK89" i="2" s="1"/>
  <c r="BL89" i="2" s="1"/>
  <c r="BM89" i="2" s="1"/>
  <c r="AT89" i="2"/>
  <c r="BA89" i="2" s="1"/>
  <c r="BB89" i="2" s="1"/>
  <c r="BC89" i="2" s="1"/>
  <c r="BD89" i="2" s="1"/>
  <c r="BI105" i="2"/>
  <c r="BJ105" i="2" s="1"/>
  <c r="BK105" i="2" s="1"/>
  <c r="AT105" i="2"/>
  <c r="BA105" i="2" s="1"/>
  <c r="BB105" i="2" s="1"/>
  <c r="BC105" i="2" s="1"/>
  <c r="BD105" i="2" s="1"/>
  <c r="BI129" i="2"/>
  <c r="BJ129" i="2" s="1"/>
  <c r="BK129" i="2" s="1"/>
  <c r="AT129" i="2"/>
  <c r="BA129" i="2" s="1"/>
  <c r="BB129" i="2" s="1"/>
  <c r="BC129" i="2" s="1"/>
  <c r="BD129" i="2" s="1"/>
  <c r="BI145" i="2"/>
  <c r="BJ145" i="2" s="1"/>
  <c r="BK145" i="2" s="1"/>
  <c r="AT145" i="2"/>
  <c r="BA145" i="2" s="1"/>
  <c r="BB145" i="2" s="1"/>
  <c r="BC145" i="2" s="1"/>
  <c r="BD145" i="2" s="1"/>
  <c r="BI189" i="2"/>
  <c r="BJ189" i="2" s="1"/>
  <c r="BK189" i="2" s="1"/>
  <c r="AT189" i="2"/>
  <c r="BA189" i="2" s="1"/>
  <c r="BB189" i="2" s="1"/>
  <c r="BC189" i="2" s="1"/>
  <c r="BD189" i="2" s="1"/>
  <c r="BI237" i="2"/>
  <c r="BJ237" i="2" s="1"/>
  <c r="BK237" i="2" s="1"/>
  <c r="AT237" i="2"/>
  <c r="BA237" i="2" s="1"/>
  <c r="BB237" i="2" s="1"/>
  <c r="BC237" i="2" s="1"/>
  <c r="BD237" i="2" s="1"/>
  <c r="BI269" i="2"/>
  <c r="BJ269" i="2" s="1"/>
  <c r="BK269" i="2" s="1"/>
  <c r="AT269" i="2"/>
  <c r="BA269" i="2" s="1"/>
  <c r="BB269" i="2" s="1"/>
  <c r="BC269" i="2" s="1"/>
  <c r="BD269" i="2" s="1"/>
  <c r="BI317" i="2"/>
  <c r="BJ317" i="2" s="1"/>
  <c r="BK317" i="2" s="1"/>
  <c r="AT317" i="2"/>
  <c r="BA317" i="2" s="1"/>
  <c r="BB317" i="2" s="1"/>
  <c r="BC317" i="2" s="1"/>
  <c r="BD317" i="2" s="1"/>
  <c r="BI365" i="2"/>
  <c r="BJ365" i="2" s="1"/>
  <c r="BK365" i="2" s="1"/>
  <c r="AT365" i="2"/>
  <c r="BA365" i="2" s="1"/>
  <c r="BB365" i="2" s="1"/>
  <c r="BC365" i="2" s="1"/>
  <c r="BD365" i="2" s="1"/>
  <c r="BI168" i="2"/>
  <c r="BJ168" i="2" s="1"/>
  <c r="BK168" i="2" s="1"/>
  <c r="AT168" i="2"/>
  <c r="BA168" i="2" s="1"/>
  <c r="BB168" i="2" s="1"/>
  <c r="BC168" i="2" s="1"/>
  <c r="BD168" i="2" s="1"/>
  <c r="BI42" i="2"/>
  <c r="BJ42" i="2" s="1"/>
  <c r="BK42" i="2" s="1"/>
  <c r="BL42" i="2" s="1"/>
  <c r="BM42" i="2" s="1"/>
  <c r="AT42" i="2"/>
  <c r="BA42" i="2" s="1"/>
  <c r="BB42" i="2" s="1"/>
  <c r="BC42" i="2" s="1"/>
  <c r="BD42" i="2" s="1"/>
  <c r="BI90" i="2"/>
  <c r="BJ90" i="2" s="1"/>
  <c r="BK90" i="2" s="1"/>
  <c r="BL90" i="2" s="1"/>
  <c r="BM90" i="2" s="1"/>
  <c r="AT90" i="2"/>
  <c r="BA90" i="2" s="1"/>
  <c r="BB90" i="2" s="1"/>
  <c r="BC90" i="2" s="1"/>
  <c r="BD90" i="2" s="1"/>
  <c r="BI122" i="2"/>
  <c r="BJ122" i="2" s="1"/>
  <c r="BK122" i="2" s="1"/>
  <c r="AT122" i="2"/>
  <c r="BA122" i="2" s="1"/>
  <c r="BB122" i="2" s="1"/>
  <c r="BC122" i="2" s="1"/>
  <c r="BD122" i="2" s="1"/>
  <c r="BI170" i="2"/>
  <c r="BJ170" i="2" s="1"/>
  <c r="BK170" i="2" s="1"/>
  <c r="AT170" i="2"/>
  <c r="BA170" i="2" s="1"/>
  <c r="BB170" i="2" s="1"/>
  <c r="BC170" i="2" s="1"/>
  <c r="BD170" i="2" s="1"/>
  <c r="BI218" i="2"/>
  <c r="BJ218" i="2" s="1"/>
  <c r="BK218" i="2" s="1"/>
  <c r="AT218" i="2"/>
  <c r="BA218" i="2" s="1"/>
  <c r="BB218" i="2" s="1"/>
  <c r="BC218" i="2" s="1"/>
  <c r="BD218" i="2" s="1"/>
  <c r="BI250" i="2"/>
  <c r="BJ250" i="2" s="1"/>
  <c r="BK250" i="2" s="1"/>
  <c r="AT250" i="2"/>
  <c r="BA250" i="2" s="1"/>
  <c r="BB250" i="2" s="1"/>
  <c r="BC250" i="2" s="1"/>
  <c r="BD250" i="2" s="1"/>
  <c r="BI282" i="2"/>
  <c r="BJ282" i="2" s="1"/>
  <c r="BK282" i="2" s="1"/>
  <c r="AT282" i="2"/>
  <c r="BA282" i="2" s="1"/>
  <c r="BB282" i="2" s="1"/>
  <c r="BC282" i="2" s="1"/>
  <c r="BD282" i="2" s="1"/>
  <c r="BI314" i="2"/>
  <c r="BJ314" i="2" s="1"/>
  <c r="BK314" i="2" s="1"/>
  <c r="AT314" i="2"/>
  <c r="BA314" i="2" s="1"/>
  <c r="BB314" i="2" s="1"/>
  <c r="BC314" i="2" s="1"/>
  <c r="BD314" i="2" s="1"/>
  <c r="BI330" i="2"/>
  <c r="BJ330" i="2" s="1"/>
  <c r="BK330" i="2" s="1"/>
  <c r="AT330" i="2"/>
  <c r="BA330" i="2" s="1"/>
  <c r="BB330" i="2" s="1"/>
  <c r="BC330" i="2" s="1"/>
  <c r="BD330" i="2" s="1"/>
  <c r="BI346" i="2"/>
  <c r="BJ346" i="2" s="1"/>
  <c r="BK346" i="2" s="1"/>
  <c r="AT346" i="2"/>
  <c r="BA346" i="2" s="1"/>
  <c r="BB346" i="2" s="1"/>
  <c r="BC346" i="2" s="1"/>
  <c r="BD346" i="2" s="1"/>
  <c r="BI362" i="2"/>
  <c r="BJ362" i="2" s="1"/>
  <c r="BK362" i="2" s="1"/>
  <c r="AT362" i="2"/>
  <c r="BA362" i="2" s="1"/>
  <c r="BB362" i="2" s="1"/>
  <c r="BC362" i="2" s="1"/>
  <c r="BD362" i="2" s="1"/>
  <c r="BI32" i="2"/>
  <c r="BJ32" i="2" s="1"/>
  <c r="BK32" i="2" s="1"/>
  <c r="BL32" i="2" s="1"/>
  <c r="BM32" i="2" s="1"/>
  <c r="AT32" i="2"/>
  <c r="BA32" i="2" s="1"/>
  <c r="BB32" i="2" s="1"/>
  <c r="BC32" i="2" s="1"/>
  <c r="BD32" i="2" s="1"/>
  <c r="BI80" i="2"/>
  <c r="BJ80" i="2" s="1"/>
  <c r="BK80" i="2" s="1"/>
  <c r="BL80" i="2" s="1"/>
  <c r="BM80" i="2" s="1"/>
  <c r="AT80" i="2"/>
  <c r="BA80" i="2" s="1"/>
  <c r="BB80" i="2" s="1"/>
  <c r="BC80" i="2" s="1"/>
  <c r="BD80" i="2" s="1"/>
  <c r="BI112" i="2"/>
  <c r="BJ112" i="2" s="1"/>
  <c r="BK112" i="2" s="1"/>
  <c r="AT112" i="2"/>
  <c r="BA112" i="2" s="1"/>
  <c r="BB112" i="2" s="1"/>
  <c r="BC112" i="2" s="1"/>
  <c r="BD112" i="2" s="1"/>
  <c r="BI144" i="2"/>
  <c r="BJ144" i="2" s="1"/>
  <c r="BK144" i="2" s="1"/>
  <c r="AT144" i="2"/>
  <c r="BA144" i="2" s="1"/>
  <c r="BB144" i="2" s="1"/>
  <c r="BC144" i="2" s="1"/>
  <c r="BD144" i="2" s="1"/>
  <c r="BI188" i="2"/>
  <c r="BJ188" i="2" s="1"/>
  <c r="BK188" i="2" s="1"/>
  <c r="AT188" i="2"/>
  <c r="BA188" i="2" s="1"/>
  <c r="BB188" i="2" s="1"/>
  <c r="BC188" i="2" s="1"/>
  <c r="BD188" i="2" s="1"/>
  <c r="BI252" i="2"/>
  <c r="BJ252" i="2" s="1"/>
  <c r="BK252" i="2" s="1"/>
  <c r="AT252" i="2"/>
  <c r="BA252" i="2" s="1"/>
  <c r="BB252" i="2" s="1"/>
  <c r="BC252" i="2" s="1"/>
  <c r="BD252" i="2" s="1"/>
  <c r="BI284" i="2"/>
  <c r="BJ284" i="2" s="1"/>
  <c r="BK284" i="2" s="1"/>
  <c r="AT284" i="2"/>
  <c r="BA284" i="2" s="1"/>
  <c r="BB284" i="2" s="1"/>
  <c r="BC284" i="2" s="1"/>
  <c r="BD284" i="2" s="1"/>
  <c r="BI151" i="2"/>
  <c r="BJ151" i="2" s="1"/>
  <c r="BK151" i="2" s="1"/>
  <c r="AT151" i="2"/>
  <c r="BA151" i="2" s="1"/>
  <c r="BB151" i="2" s="1"/>
  <c r="BC151" i="2" s="1"/>
  <c r="BD151" i="2" s="1"/>
  <c r="BI183" i="2"/>
  <c r="BJ183" i="2" s="1"/>
  <c r="BK183" i="2" s="1"/>
  <c r="AT183" i="2"/>
  <c r="BA183" i="2" s="1"/>
  <c r="BB183" i="2" s="1"/>
  <c r="BC183" i="2" s="1"/>
  <c r="BD183" i="2" s="1"/>
  <c r="BI199" i="2"/>
  <c r="BJ199" i="2" s="1"/>
  <c r="BK199" i="2" s="1"/>
  <c r="AT199" i="2"/>
  <c r="BA199" i="2" s="1"/>
  <c r="BB199" i="2" s="1"/>
  <c r="BC199" i="2" s="1"/>
  <c r="BD199" i="2" s="1"/>
  <c r="BI231" i="2"/>
  <c r="BJ231" i="2" s="1"/>
  <c r="BK231" i="2" s="1"/>
  <c r="AT231" i="2"/>
  <c r="BA231" i="2" s="1"/>
  <c r="BB231" i="2" s="1"/>
  <c r="BC231" i="2" s="1"/>
  <c r="BD231" i="2" s="1"/>
  <c r="BI247" i="2"/>
  <c r="BJ247" i="2" s="1"/>
  <c r="BK247" i="2" s="1"/>
  <c r="AT247" i="2"/>
  <c r="BA247" i="2" s="1"/>
  <c r="BB247" i="2" s="1"/>
  <c r="BC247" i="2" s="1"/>
  <c r="BD247" i="2" s="1"/>
  <c r="BI263" i="2"/>
  <c r="BJ263" i="2" s="1"/>
  <c r="BK263" i="2" s="1"/>
  <c r="AT263" i="2"/>
  <c r="BA263" i="2" s="1"/>
  <c r="BB263" i="2" s="1"/>
  <c r="BC263" i="2" s="1"/>
  <c r="BD263" i="2" s="1"/>
  <c r="BI279" i="2"/>
  <c r="BJ279" i="2" s="1"/>
  <c r="BK279" i="2" s="1"/>
  <c r="AT279" i="2"/>
  <c r="BA279" i="2" s="1"/>
  <c r="BB279" i="2" s="1"/>
  <c r="BC279" i="2" s="1"/>
  <c r="BD279" i="2" s="1"/>
  <c r="BI295" i="2"/>
  <c r="BJ295" i="2" s="1"/>
  <c r="BK295" i="2" s="1"/>
  <c r="AT295" i="2"/>
  <c r="BA295" i="2" s="1"/>
  <c r="BB295" i="2" s="1"/>
  <c r="BC295" i="2" s="1"/>
  <c r="BD295" i="2" s="1"/>
  <c r="BI311" i="2"/>
  <c r="BJ311" i="2" s="1"/>
  <c r="BK311" i="2" s="1"/>
  <c r="AT311" i="2"/>
  <c r="BA311" i="2" s="1"/>
  <c r="BB311" i="2" s="1"/>
  <c r="BC311" i="2" s="1"/>
  <c r="BD311" i="2" s="1"/>
  <c r="BI327" i="2"/>
  <c r="BJ327" i="2" s="1"/>
  <c r="BK327" i="2" s="1"/>
  <c r="AT327" i="2"/>
  <c r="BA327" i="2" s="1"/>
  <c r="BB327" i="2" s="1"/>
  <c r="BC327" i="2" s="1"/>
  <c r="BD327" i="2" s="1"/>
  <c r="BI343" i="2"/>
  <c r="BJ343" i="2" s="1"/>
  <c r="BK343" i="2" s="1"/>
  <c r="AT343" i="2"/>
  <c r="BA343" i="2" s="1"/>
  <c r="BB343" i="2" s="1"/>
  <c r="BC343" i="2" s="1"/>
  <c r="BD343" i="2" s="1"/>
  <c r="BI359" i="2"/>
  <c r="BJ359" i="2" s="1"/>
  <c r="BK359" i="2" s="1"/>
  <c r="AT359" i="2"/>
  <c r="BA359" i="2" s="1"/>
  <c r="BB359" i="2" s="1"/>
  <c r="BC359" i="2" s="1"/>
  <c r="BD359" i="2" s="1"/>
  <c r="BI35" i="2"/>
  <c r="BJ35" i="2" s="1"/>
  <c r="BK35" i="2" s="1"/>
  <c r="BL35" i="2" s="1"/>
  <c r="BM35" i="2" s="1"/>
  <c r="AT35" i="2"/>
  <c r="BA35" i="2" s="1"/>
  <c r="BB35" i="2" s="1"/>
  <c r="BC35" i="2" s="1"/>
  <c r="BD35" i="2" s="1"/>
  <c r="BI43" i="2"/>
  <c r="BJ43" i="2" s="1"/>
  <c r="BK43" i="2" s="1"/>
  <c r="BL43" i="2" s="1"/>
  <c r="BM43" i="2" s="1"/>
  <c r="AT43" i="2"/>
  <c r="BA43" i="2" s="1"/>
  <c r="BB43" i="2" s="1"/>
  <c r="BC43" i="2" s="1"/>
  <c r="BD43" i="2" s="1"/>
  <c r="BI51" i="2"/>
  <c r="BJ51" i="2" s="1"/>
  <c r="BK51" i="2" s="1"/>
  <c r="BL51" i="2" s="1"/>
  <c r="BM51" i="2" s="1"/>
  <c r="AT51" i="2"/>
  <c r="BA51" i="2" s="1"/>
  <c r="BB51" i="2" s="1"/>
  <c r="BC51" i="2" s="1"/>
  <c r="BD51" i="2" s="1"/>
  <c r="BI59" i="2"/>
  <c r="BJ59" i="2" s="1"/>
  <c r="BK59" i="2" s="1"/>
  <c r="BL59" i="2" s="1"/>
  <c r="BM59" i="2" s="1"/>
  <c r="AT59" i="2"/>
  <c r="BA59" i="2" s="1"/>
  <c r="BB59" i="2" s="1"/>
  <c r="BC59" i="2" s="1"/>
  <c r="BD59" i="2" s="1"/>
  <c r="BI67" i="2"/>
  <c r="BJ67" i="2" s="1"/>
  <c r="BK67" i="2" s="1"/>
  <c r="BL67" i="2" s="1"/>
  <c r="BM67" i="2" s="1"/>
  <c r="AT67" i="2"/>
  <c r="BA67" i="2" s="1"/>
  <c r="BB67" i="2" s="1"/>
  <c r="BC67" i="2" s="1"/>
  <c r="BD67" i="2" s="1"/>
  <c r="BI75" i="2"/>
  <c r="BJ75" i="2" s="1"/>
  <c r="BK75" i="2" s="1"/>
  <c r="BL75" i="2" s="1"/>
  <c r="BM75" i="2" s="1"/>
  <c r="AT75" i="2"/>
  <c r="BA75" i="2" s="1"/>
  <c r="BB75" i="2" s="1"/>
  <c r="BC75" i="2" s="1"/>
  <c r="BD75" i="2" s="1"/>
  <c r="BI83" i="2"/>
  <c r="BJ83" i="2" s="1"/>
  <c r="BK83" i="2" s="1"/>
  <c r="BL83" i="2" s="1"/>
  <c r="BM83" i="2" s="1"/>
  <c r="AT83" i="2"/>
  <c r="BA83" i="2" s="1"/>
  <c r="BB83" i="2" s="1"/>
  <c r="BC83" i="2" s="1"/>
  <c r="BD83" i="2" s="1"/>
  <c r="BI91" i="2"/>
  <c r="BJ91" i="2" s="1"/>
  <c r="BK91" i="2" s="1"/>
  <c r="BL91" i="2" s="1"/>
  <c r="BM91" i="2" s="1"/>
  <c r="AT91" i="2"/>
  <c r="BA91" i="2" s="1"/>
  <c r="BB91" i="2" s="1"/>
  <c r="BC91" i="2" s="1"/>
  <c r="BD91" i="2" s="1"/>
  <c r="BI99" i="2"/>
  <c r="BJ99" i="2" s="1"/>
  <c r="BK99" i="2" s="1"/>
  <c r="AT99" i="2"/>
  <c r="BA99" i="2" s="1"/>
  <c r="BB99" i="2" s="1"/>
  <c r="BC99" i="2" s="1"/>
  <c r="BD99" i="2" s="1"/>
  <c r="BI107" i="2"/>
  <c r="BJ107" i="2" s="1"/>
  <c r="BK107" i="2" s="1"/>
  <c r="AT107" i="2"/>
  <c r="BA107" i="2" s="1"/>
  <c r="BB107" i="2" s="1"/>
  <c r="BC107" i="2" s="1"/>
  <c r="BD107" i="2" s="1"/>
  <c r="BI115" i="2"/>
  <c r="BJ115" i="2" s="1"/>
  <c r="BK115" i="2" s="1"/>
  <c r="AT115" i="2"/>
  <c r="BA115" i="2" s="1"/>
  <c r="BB115" i="2" s="1"/>
  <c r="BC115" i="2" s="1"/>
  <c r="BD115" i="2" s="1"/>
  <c r="BI123" i="2"/>
  <c r="BJ123" i="2" s="1"/>
  <c r="BK123" i="2" s="1"/>
  <c r="AT123" i="2"/>
  <c r="BA123" i="2" s="1"/>
  <c r="BB123" i="2" s="1"/>
  <c r="BC123" i="2" s="1"/>
  <c r="BD123" i="2" s="1"/>
  <c r="BI131" i="2"/>
  <c r="BJ131" i="2" s="1"/>
  <c r="BK131" i="2" s="1"/>
  <c r="AT131" i="2"/>
  <c r="BA131" i="2" s="1"/>
  <c r="BB131" i="2" s="1"/>
  <c r="BC131" i="2" s="1"/>
  <c r="BD131" i="2" s="1"/>
  <c r="BI139" i="2"/>
  <c r="BJ139" i="2" s="1"/>
  <c r="BK139" i="2" s="1"/>
  <c r="AT139" i="2"/>
  <c r="BA139" i="2" s="1"/>
  <c r="BB139" i="2" s="1"/>
  <c r="BC139" i="2" s="1"/>
  <c r="BD139" i="2" s="1"/>
  <c r="BI147" i="2"/>
  <c r="BJ147" i="2" s="1"/>
  <c r="BK147" i="2" s="1"/>
  <c r="AT147" i="2"/>
  <c r="BA147" i="2" s="1"/>
  <c r="BB147" i="2" s="1"/>
  <c r="BC147" i="2" s="1"/>
  <c r="BD147" i="2" s="1"/>
  <c r="BI161" i="2"/>
  <c r="BJ161" i="2" s="1"/>
  <c r="BK161" i="2" s="1"/>
  <c r="AT161" i="2"/>
  <c r="BA161" i="2" s="1"/>
  <c r="BB161" i="2" s="1"/>
  <c r="BC161" i="2" s="1"/>
  <c r="BD161" i="2" s="1"/>
  <c r="BI177" i="2"/>
  <c r="BJ177" i="2" s="1"/>
  <c r="BK177" i="2" s="1"/>
  <c r="AT177" i="2"/>
  <c r="BA177" i="2" s="1"/>
  <c r="BB177" i="2" s="1"/>
  <c r="BC177" i="2" s="1"/>
  <c r="BD177" i="2" s="1"/>
  <c r="BI193" i="2"/>
  <c r="BJ193" i="2" s="1"/>
  <c r="BK193" i="2" s="1"/>
  <c r="AT193" i="2"/>
  <c r="BA193" i="2" s="1"/>
  <c r="BB193" i="2" s="1"/>
  <c r="BC193" i="2" s="1"/>
  <c r="BD193" i="2" s="1"/>
  <c r="BI209" i="2"/>
  <c r="BJ209" i="2" s="1"/>
  <c r="BK209" i="2" s="1"/>
  <c r="AT209" i="2"/>
  <c r="BA209" i="2" s="1"/>
  <c r="BB209" i="2" s="1"/>
  <c r="BC209" i="2" s="1"/>
  <c r="BD209" i="2" s="1"/>
  <c r="BI225" i="2"/>
  <c r="BJ225" i="2" s="1"/>
  <c r="BK225" i="2" s="1"/>
  <c r="AT225" i="2"/>
  <c r="BA225" i="2" s="1"/>
  <c r="BB225" i="2" s="1"/>
  <c r="BC225" i="2" s="1"/>
  <c r="BD225" i="2" s="1"/>
  <c r="BI241" i="2"/>
  <c r="BJ241" i="2" s="1"/>
  <c r="BK241" i="2" s="1"/>
  <c r="AT241" i="2"/>
  <c r="BA241" i="2" s="1"/>
  <c r="BB241" i="2" s="1"/>
  <c r="BC241" i="2" s="1"/>
  <c r="BD241" i="2" s="1"/>
  <c r="BI257" i="2"/>
  <c r="BJ257" i="2" s="1"/>
  <c r="BK257" i="2" s="1"/>
  <c r="AT257" i="2"/>
  <c r="BA257" i="2" s="1"/>
  <c r="BB257" i="2" s="1"/>
  <c r="BC257" i="2" s="1"/>
  <c r="BD257" i="2" s="1"/>
  <c r="BI273" i="2"/>
  <c r="BJ273" i="2" s="1"/>
  <c r="BK273" i="2" s="1"/>
  <c r="AT273" i="2"/>
  <c r="BA273" i="2" s="1"/>
  <c r="BB273" i="2" s="1"/>
  <c r="BC273" i="2" s="1"/>
  <c r="BD273" i="2" s="1"/>
  <c r="BI289" i="2"/>
  <c r="BJ289" i="2" s="1"/>
  <c r="BK289" i="2" s="1"/>
  <c r="AT289" i="2"/>
  <c r="BA289" i="2" s="1"/>
  <c r="BB289" i="2" s="1"/>
  <c r="BC289" i="2" s="1"/>
  <c r="BD289" i="2" s="1"/>
  <c r="BI305" i="2"/>
  <c r="BJ305" i="2" s="1"/>
  <c r="BK305" i="2" s="1"/>
  <c r="AT305" i="2"/>
  <c r="BA305" i="2" s="1"/>
  <c r="BB305" i="2" s="1"/>
  <c r="BC305" i="2" s="1"/>
  <c r="BD305" i="2" s="1"/>
  <c r="BI321" i="2"/>
  <c r="BJ321" i="2" s="1"/>
  <c r="BK321" i="2" s="1"/>
  <c r="AT321" i="2"/>
  <c r="BA321" i="2" s="1"/>
  <c r="BB321" i="2" s="1"/>
  <c r="BC321" i="2" s="1"/>
  <c r="BD321" i="2" s="1"/>
  <c r="BI337" i="2"/>
  <c r="BJ337" i="2" s="1"/>
  <c r="BK337" i="2" s="1"/>
  <c r="AT337" i="2"/>
  <c r="BA337" i="2" s="1"/>
  <c r="BB337" i="2" s="1"/>
  <c r="BC337" i="2" s="1"/>
  <c r="BD337" i="2" s="1"/>
  <c r="BI353" i="2"/>
  <c r="BJ353" i="2" s="1"/>
  <c r="BK353" i="2" s="1"/>
  <c r="AT353" i="2"/>
  <c r="BA353" i="2" s="1"/>
  <c r="BB353" i="2" s="1"/>
  <c r="BC353" i="2" s="1"/>
  <c r="BD353" i="2" s="1"/>
  <c r="BI369" i="2"/>
  <c r="BJ369" i="2" s="1"/>
  <c r="BK369" i="2" s="1"/>
  <c r="AT369" i="2"/>
  <c r="BA369" i="2" s="1"/>
  <c r="BB369" i="2" s="1"/>
  <c r="BC369" i="2" s="1"/>
  <c r="BD369" i="2" s="1"/>
  <c r="BI248" i="2"/>
  <c r="BJ248" i="2" s="1"/>
  <c r="BK248" i="2" s="1"/>
  <c r="AT248" i="2"/>
  <c r="BA248" i="2" s="1"/>
  <c r="BB248" i="2" s="1"/>
  <c r="BC248" i="2" s="1"/>
  <c r="BD248" i="2" s="1"/>
  <c r="BI312" i="2"/>
  <c r="BJ312" i="2" s="1"/>
  <c r="BK312" i="2" s="1"/>
  <c r="AT312" i="2"/>
  <c r="BA312" i="2" s="1"/>
  <c r="BB312" i="2" s="1"/>
  <c r="BC312" i="2" s="1"/>
  <c r="BD312" i="2" s="1"/>
  <c r="BI176" i="2"/>
  <c r="BJ176" i="2" s="1"/>
  <c r="BK176" i="2" s="1"/>
  <c r="AT176" i="2"/>
  <c r="BA176" i="2" s="1"/>
  <c r="BB176" i="2" s="1"/>
  <c r="BC176" i="2" s="1"/>
  <c r="BD176" i="2" s="1"/>
  <c r="BI216" i="2"/>
  <c r="BJ216" i="2" s="1"/>
  <c r="BK216" i="2" s="1"/>
  <c r="AT216" i="2"/>
  <c r="BA216" i="2" s="1"/>
  <c r="BB216" i="2" s="1"/>
  <c r="BC216" i="2" s="1"/>
  <c r="BD216" i="2" s="1"/>
  <c r="BI272" i="2"/>
  <c r="BJ272" i="2" s="1"/>
  <c r="BK272" i="2" s="1"/>
  <c r="AT272" i="2"/>
  <c r="BA272" i="2" s="1"/>
  <c r="BB272" i="2" s="1"/>
  <c r="BC272" i="2" s="1"/>
  <c r="BD272" i="2" s="1"/>
  <c r="BI336" i="2"/>
  <c r="BJ336" i="2" s="1"/>
  <c r="BK336" i="2" s="1"/>
  <c r="AT336" i="2"/>
  <c r="BA336" i="2" s="1"/>
  <c r="BB336" i="2" s="1"/>
  <c r="BC336" i="2" s="1"/>
  <c r="BD336" i="2" s="1"/>
  <c r="BI30" i="2"/>
  <c r="BJ30" i="2" s="1"/>
  <c r="BK30" i="2" s="1"/>
  <c r="BL30" i="2" s="1"/>
  <c r="BM30" i="2" s="1"/>
  <c r="AT30" i="2"/>
  <c r="BA30" i="2" s="1"/>
  <c r="BB30" i="2" s="1"/>
  <c r="BC30" i="2" s="1"/>
  <c r="BD30" i="2" s="1"/>
  <c r="BI46" i="2"/>
  <c r="BJ46" i="2" s="1"/>
  <c r="BK46" i="2" s="1"/>
  <c r="BL46" i="2" s="1"/>
  <c r="BM46" i="2" s="1"/>
  <c r="AT46" i="2"/>
  <c r="BA46" i="2" s="1"/>
  <c r="BB46" i="2" s="1"/>
  <c r="BC46" i="2" s="1"/>
  <c r="BD46" i="2" s="1"/>
  <c r="BI62" i="2"/>
  <c r="BJ62" i="2" s="1"/>
  <c r="BK62" i="2" s="1"/>
  <c r="BL62" i="2" s="1"/>
  <c r="BM62" i="2" s="1"/>
  <c r="AT62" i="2"/>
  <c r="BA62" i="2" s="1"/>
  <c r="BB62" i="2" s="1"/>
  <c r="BC62" i="2" s="1"/>
  <c r="BD62" i="2" s="1"/>
  <c r="BI78" i="2"/>
  <c r="BJ78" i="2" s="1"/>
  <c r="BK78" i="2" s="1"/>
  <c r="BL78" i="2" s="1"/>
  <c r="BM78" i="2" s="1"/>
  <c r="AT78" i="2"/>
  <c r="BA78" i="2" s="1"/>
  <c r="BB78" i="2" s="1"/>
  <c r="BC78" i="2" s="1"/>
  <c r="BD78" i="2" s="1"/>
  <c r="BI94" i="2"/>
  <c r="BJ94" i="2" s="1"/>
  <c r="BK94" i="2" s="1"/>
  <c r="BL94" i="2" s="1"/>
  <c r="BM94" i="2" s="1"/>
  <c r="AT94" i="2"/>
  <c r="BA94" i="2" s="1"/>
  <c r="BB94" i="2" s="1"/>
  <c r="BC94" i="2" s="1"/>
  <c r="BD94" i="2" s="1"/>
  <c r="BI110" i="2"/>
  <c r="BJ110" i="2" s="1"/>
  <c r="BK110" i="2" s="1"/>
  <c r="AT110" i="2"/>
  <c r="BA110" i="2" s="1"/>
  <c r="BB110" i="2" s="1"/>
  <c r="BC110" i="2" s="1"/>
  <c r="BD110" i="2" s="1"/>
  <c r="BI126" i="2"/>
  <c r="BJ126" i="2" s="1"/>
  <c r="BK126" i="2" s="1"/>
  <c r="AT126" i="2"/>
  <c r="BA126" i="2" s="1"/>
  <c r="BB126" i="2" s="1"/>
  <c r="BC126" i="2" s="1"/>
  <c r="BD126" i="2" s="1"/>
  <c r="BI142" i="2"/>
  <c r="BJ142" i="2" s="1"/>
  <c r="BK142" i="2" s="1"/>
  <c r="AT142" i="2"/>
  <c r="BA142" i="2" s="1"/>
  <c r="BB142" i="2" s="1"/>
  <c r="BC142" i="2" s="1"/>
  <c r="BD142" i="2" s="1"/>
  <c r="BI158" i="2"/>
  <c r="BJ158" i="2" s="1"/>
  <c r="BK158" i="2" s="1"/>
  <c r="AT158" i="2"/>
  <c r="BA158" i="2" s="1"/>
  <c r="BB158" i="2" s="1"/>
  <c r="BC158" i="2" s="1"/>
  <c r="BD158" i="2" s="1"/>
  <c r="BI174" i="2"/>
  <c r="BJ174" i="2" s="1"/>
  <c r="BK174" i="2" s="1"/>
  <c r="AT174" i="2"/>
  <c r="BA174" i="2" s="1"/>
  <c r="BB174" i="2" s="1"/>
  <c r="BC174" i="2" s="1"/>
  <c r="BD174" i="2" s="1"/>
  <c r="BI190" i="2"/>
  <c r="BJ190" i="2" s="1"/>
  <c r="BK190" i="2" s="1"/>
  <c r="AT190" i="2"/>
  <c r="BA190" i="2" s="1"/>
  <c r="BB190" i="2" s="1"/>
  <c r="BC190" i="2" s="1"/>
  <c r="BD190" i="2" s="1"/>
  <c r="BI206" i="2"/>
  <c r="BJ206" i="2" s="1"/>
  <c r="BK206" i="2" s="1"/>
  <c r="AT206" i="2"/>
  <c r="BA206" i="2" s="1"/>
  <c r="BB206" i="2" s="1"/>
  <c r="BC206" i="2" s="1"/>
  <c r="BD206" i="2" s="1"/>
  <c r="BI222" i="2"/>
  <c r="BJ222" i="2" s="1"/>
  <c r="BK222" i="2" s="1"/>
  <c r="AT222" i="2"/>
  <c r="BA222" i="2" s="1"/>
  <c r="BB222" i="2" s="1"/>
  <c r="BC222" i="2" s="1"/>
  <c r="BD222" i="2" s="1"/>
  <c r="BI238" i="2"/>
  <c r="BJ238" i="2" s="1"/>
  <c r="BK238" i="2" s="1"/>
  <c r="AT238" i="2"/>
  <c r="BA238" i="2" s="1"/>
  <c r="BB238" i="2" s="1"/>
  <c r="BC238" i="2" s="1"/>
  <c r="BD238" i="2" s="1"/>
  <c r="BI254" i="2"/>
  <c r="BJ254" i="2" s="1"/>
  <c r="BK254" i="2" s="1"/>
  <c r="AT254" i="2"/>
  <c r="BA254" i="2" s="1"/>
  <c r="BB254" i="2" s="1"/>
  <c r="BC254" i="2" s="1"/>
  <c r="BD254" i="2" s="1"/>
  <c r="BI270" i="2"/>
  <c r="BJ270" i="2" s="1"/>
  <c r="BK270" i="2" s="1"/>
  <c r="AT270" i="2"/>
  <c r="BA270" i="2" s="1"/>
  <c r="BB270" i="2" s="1"/>
  <c r="BC270" i="2" s="1"/>
  <c r="BD270" i="2" s="1"/>
  <c r="BI286" i="2"/>
  <c r="BJ286" i="2" s="1"/>
  <c r="BK286" i="2" s="1"/>
  <c r="AT286" i="2"/>
  <c r="BA286" i="2" s="1"/>
  <c r="BB286" i="2" s="1"/>
  <c r="BC286" i="2" s="1"/>
  <c r="BD286" i="2" s="1"/>
  <c r="BI302" i="2"/>
  <c r="BJ302" i="2" s="1"/>
  <c r="BK302" i="2" s="1"/>
  <c r="AT302" i="2"/>
  <c r="BA302" i="2" s="1"/>
  <c r="BB302" i="2" s="1"/>
  <c r="BC302" i="2" s="1"/>
  <c r="BD302" i="2" s="1"/>
  <c r="BI318" i="2"/>
  <c r="BJ318" i="2" s="1"/>
  <c r="BK318" i="2" s="1"/>
  <c r="AT318" i="2"/>
  <c r="BA318" i="2" s="1"/>
  <c r="BB318" i="2" s="1"/>
  <c r="BC318" i="2" s="1"/>
  <c r="BD318" i="2" s="1"/>
  <c r="BI334" i="2"/>
  <c r="BJ334" i="2" s="1"/>
  <c r="BK334" i="2" s="1"/>
  <c r="AT334" i="2"/>
  <c r="BA334" i="2" s="1"/>
  <c r="BB334" i="2" s="1"/>
  <c r="BC334" i="2" s="1"/>
  <c r="BD334" i="2" s="1"/>
  <c r="BI350" i="2"/>
  <c r="BJ350" i="2" s="1"/>
  <c r="BK350" i="2" s="1"/>
  <c r="AT350" i="2"/>
  <c r="BA350" i="2" s="1"/>
  <c r="BB350" i="2" s="1"/>
  <c r="BC350" i="2" s="1"/>
  <c r="BD350" i="2" s="1"/>
  <c r="BI366" i="2"/>
  <c r="BJ366" i="2" s="1"/>
  <c r="BK366" i="2" s="1"/>
  <c r="AT366" i="2"/>
  <c r="BA366" i="2" s="1"/>
  <c r="BB366" i="2" s="1"/>
  <c r="BC366" i="2" s="1"/>
  <c r="BD366" i="2" s="1"/>
  <c r="BI36" i="2"/>
  <c r="BJ36" i="2" s="1"/>
  <c r="BK36" i="2" s="1"/>
  <c r="BL36" i="2" s="1"/>
  <c r="BM36" i="2" s="1"/>
  <c r="AT36" i="2"/>
  <c r="BA36" i="2" s="1"/>
  <c r="BB36" i="2" s="1"/>
  <c r="BC36" i="2" s="1"/>
  <c r="BD36" i="2" s="1"/>
  <c r="BI52" i="2"/>
  <c r="BJ52" i="2" s="1"/>
  <c r="BK52" i="2" s="1"/>
  <c r="BL52" i="2" s="1"/>
  <c r="BM52" i="2" s="1"/>
  <c r="AT52" i="2"/>
  <c r="BA52" i="2" s="1"/>
  <c r="BB52" i="2" s="1"/>
  <c r="BC52" i="2" s="1"/>
  <c r="BD52" i="2" s="1"/>
  <c r="BI68" i="2"/>
  <c r="BJ68" i="2" s="1"/>
  <c r="BK68" i="2" s="1"/>
  <c r="BL68" i="2" s="1"/>
  <c r="BM68" i="2" s="1"/>
  <c r="AT68" i="2"/>
  <c r="BA68" i="2" s="1"/>
  <c r="BB68" i="2" s="1"/>
  <c r="BC68" i="2" s="1"/>
  <c r="BD68" i="2" s="1"/>
  <c r="BI84" i="2"/>
  <c r="BJ84" i="2" s="1"/>
  <c r="BK84" i="2" s="1"/>
  <c r="BL84" i="2" s="1"/>
  <c r="BM84" i="2" s="1"/>
  <c r="AT84" i="2"/>
  <c r="BA84" i="2" s="1"/>
  <c r="BB84" i="2" s="1"/>
  <c r="BC84" i="2" s="1"/>
  <c r="BD84" i="2" s="1"/>
  <c r="BI100" i="2"/>
  <c r="BJ100" i="2" s="1"/>
  <c r="BK100" i="2" s="1"/>
  <c r="AT100" i="2"/>
  <c r="BA100" i="2" s="1"/>
  <c r="BB100" i="2" s="1"/>
  <c r="BC100" i="2" s="1"/>
  <c r="BD100" i="2" s="1"/>
  <c r="BI116" i="2"/>
  <c r="BJ116" i="2" s="1"/>
  <c r="BK116" i="2" s="1"/>
  <c r="AT116" i="2"/>
  <c r="BA116" i="2" s="1"/>
  <c r="BB116" i="2" s="1"/>
  <c r="BC116" i="2" s="1"/>
  <c r="BD116" i="2" s="1"/>
  <c r="BI132" i="2"/>
  <c r="BJ132" i="2" s="1"/>
  <c r="BK132" i="2" s="1"/>
  <c r="AT132" i="2"/>
  <c r="BA132" i="2" s="1"/>
  <c r="BB132" i="2" s="1"/>
  <c r="BC132" i="2" s="1"/>
  <c r="BD132" i="2" s="1"/>
  <c r="BI148" i="2"/>
  <c r="BJ148" i="2" s="1"/>
  <c r="BK148" i="2" s="1"/>
  <c r="AT148" i="2"/>
  <c r="BA148" i="2" s="1"/>
  <c r="BB148" i="2" s="1"/>
  <c r="BC148" i="2" s="1"/>
  <c r="BD148" i="2" s="1"/>
  <c r="BI164" i="2"/>
  <c r="BJ164" i="2" s="1"/>
  <c r="BK164" i="2" s="1"/>
  <c r="AT164" i="2"/>
  <c r="BA164" i="2" s="1"/>
  <c r="BB164" i="2" s="1"/>
  <c r="BC164" i="2" s="1"/>
  <c r="BD164" i="2" s="1"/>
  <c r="BI196" i="2"/>
  <c r="BJ196" i="2" s="1"/>
  <c r="BK196" i="2" s="1"/>
  <c r="AT196" i="2"/>
  <c r="BA196" i="2" s="1"/>
  <c r="BB196" i="2" s="1"/>
  <c r="BC196" i="2" s="1"/>
  <c r="BD196" i="2" s="1"/>
  <c r="BI228" i="2"/>
  <c r="BJ228" i="2" s="1"/>
  <c r="BK228" i="2" s="1"/>
  <c r="AT228" i="2"/>
  <c r="BA228" i="2" s="1"/>
  <c r="BB228" i="2" s="1"/>
  <c r="BC228" i="2" s="1"/>
  <c r="BD228" i="2" s="1"/>
  <c r="BI260" i="2"/>
  <c r="BJ260" i="2" s="1"/>
  <c r="BK260" i="2" s="1"/>
  <c r="AT260" i="2"/>
  <c r="BA260" i="2" s="1"/>
  <c r="BB260" i="2" s="1"/>
  <c r="BC260" i="2" s="1"/>
  <c r="BD260" i="2" s="1"/>
  <c r="BI292" i="2"/>
  <c r="BJ292" i="2" s="1"/>
  <c r="BK292" i="2" s="1"/>
  <c r="AT292" i="2"/>
  <c r="BA292" i="2" s="1"/>
  <c r="BB292" i="2" s="1"/>
  <c r="BC292" i="2" s="1"/>
  <c r="BD292" i="2" s="1"/>
  <c r="BI324" i="2"/>
  <c r="BJ324" i="2" s="1"/>
  <c r="BK324" i="2" s="1"/>
  <c r="AT324" i="2"/>
  <c r="BA324" i="2" s="1"/>
  <c r="BB324" i="2" s="1"/>
  <c r="BC324" i="2" s="1"/>
  <c r="BD324" i="2" s="1"/>
  <c r="BI356" i="2"/>
  <c r="BJ356" i="2" s="1"/>
  <c r="BK356" i="2" s="1"/>
  <c r="AT356" i="2"/>
  <c r="BA356" i="2" s="1"/>
  <c r="BB356" i="2" s="1"/>
  <c r="BC356" i="2" s="1"/>
  <c r="BD356" i="2" s="1"/>
  <c r="BI179" i="2"/>
  <c r="BJ179" i="2" s="1"/>
  <c r="BK179" i="2" s="1"/>
  <c r="AT179" i="2"/>
  <c r="BA179" i="2" s="1"/>
  <c r="BB179" i="2" s="1"/>
  <c r="BC179" i="2" s="1"/>
  <c r="BD179" i="2" s="1"/>
  <c r="BI227" i="2"/>
  <c r="BJ227" i="2" s="1"/>
  <c r="BK227" i="2" s="1"/>
  <c r="AT227" i="2"/>
  <c r="BA227" i="2" s="1"/>
  <c r="BB227" i="2" s="1"/>
  <c r="BC227" i="2" s="1"/>
  <c r="BD227" i="2" s="1"/>
  <c r="BI259" i="2"/>
  <c r="BJ259" i="2" s="1"/>
  <c r="BK259" i="2" s="1"/>
  <c r="AT259" i="2"/>
  <c r="BA259" i="2" s="1"/>
  <c r="BB259" i="2" s="1"/>
  <c r="BC259" i="2" s="1"/>
  <c r="BD259" i="2" s="1"/>
  <c r="BI291" i="2"/>
  <c r="BJ291" i="2" s="1"/>
  <c r="BK291" i="2" s="1"/>
  <c r="AT291" i="2"/>
  <c r="BA291" i="2" s="1"/>
  <c r="BB291" i="2" s="1"/>
  <c r="BC291" i="2" s="1"/>
  <c r="BD291" i="2" s="1"/>
  <c r="BI339" i="2"/>
  <c r="BJ339" i="2" s="1"/>
  <c r="BK339" i="2" s="1"/>
  <c r="AT339" i="2"/>
  <c r="BA339" i="2" s="1"/>
  <c r="BB339" i="2" s="1"/>
  <c r="BC339" i="2" s="1"/>
  <c r="BD339" i="2" s="1"/>
  <c r="BI355" i="2"/>
  <c r="BJ355" i="2" s="1"/>
  <c r="BK355" i="2" s="1"/>
  <c r="AT355" i="2"/>
  <c r="BA355" i="2" s="1"/>
  <c r="BB355" i="2" s="1"/>
  <c r="BC355" i="2" s="1"/>
  <c r="BD355" i="2" s="1"/>
  <c r="BI371" i="2"/>
  <c r="BJ371" i="2" s="1"/>
  <c r="BK371" i="2" s="1"/>
  <c r="AT371" i="2"/>
  <c r="BA371" i="2" s="1"/>
  <c r="BB371" i="2" s="1"/>
  <c r="BC371" i="2" s="1"/>
  <c r="BD371" i="2" s="1"/>
  <c r="BI33" i="2"/>
  <c r="BJ33" i="2" s="1"/>
  <c r="BK33" i="2" s="1"/>
  <c r="BL33" i="2" s="1"/>
  <c r="BM33" i="2" s="1"/>
  <c r="AT33" i="2"/>
  <c r="BA33" i="2" s="1"/>
  <c r="BB33" i="2" s="1"/>
  <c r="BC33" i="2" s="1"/>
  <c r="BD33" i="2" s="1"/>
  <c r="BI65" i="2"/>
  <c r="BJ65" i="2" s="1"/>
  <c r="BK65" i="2" s="1"/>
  <c r="BL65" i="2" s="1"/>
  <c r="BM65" i="2" s="1"/>
  <c r="AT65" i="2"/>
  <c r="BA65" i="2" s="1"/>
  <c r="BB65" i="2" s="1"/>
  <c r="BC65" i="2" s="1"/>
  <c r="BD65" i="2" s="1"/>
  <c r="BI97" i="2"/>
  <c r="BJ97" i="2" s="1"/>
  <c r="BK97" i="2" s="1"/>
  <c r="AT97" i="2"/>
  <c r="BA97" i="2" s="1"/>
  <c r="BB97" i="2" s="1"/>
  <c r="BC97" i="2" s="1"/>
  <c r="BD97" i="2" s="1"/>
  <c r="BI121" i="2"/>
  <c r="BJ121" i="2" s="1"/>
  <c r="BK121" i="2" s="1"/>
  <c r="AT121" i="2"/>
  <c r="BA121" i="2" s="1"/>
  <c r="BB121" i="2" s="1"/>
  <c r="BC121" i="2" s="1"/>
  <c r="BD121" i="2" s="1"/>
  <c r="BI157" i="2"/>
  <c r="BJ157" i="2" s="1"/>
  <c r="BK157" i="2" s="1"/>
  <c r="AT157" i="2"/>
  <c r="BA157" i="2" s="1"/>
  <c r="BB157" i="2" s="1"/>
  <c r="BC157" i="2" s="1"/>
  <c r="BD157" i="2" s="1"/>
  <c r="BI221" i="2"/>
  <c r="BJ221" i="2" s="1"/>
  <c r="BK221" i="2" s="1"/>
  <c r="AT221" i="2"/>
  <c r="BA221" i="2" s="1"/>
  <c r="BB221" i="2" s="1"/>
  <c r="BC221" i="2" s="1"/>
  <c r="BD221" i="2" s="1"/>
  <c r="BI285" i="2"/>
  <c r="BJ285" i="2" s="1"/>
  <c r="BK285" i="2" s="1"/>
  <c r="AT285" i="2"/>
  <c r="BA285" i="2" s="1"/>
  <c r="BB285" i="2" s="1"/>
  <c r="BC285" i="2" s="1"/>
  <c r="BD285" i="2" s="1"/>
  <c r="BI349" i="2"/>
  <c r="BJ349" i="2" s="1"/>
  <c r="BK349" i="2" s="1"/>
  <c r="AT349" i="2"/>
  <c r="BA349" i="2" s="1"/>
  <c r="BB349" i="2" s="1"/>
  <c r="BC349" i="2" s="1"/>
  <c r="BD349" i="2" s="1"/>
  <c r="BI296" i="2"/>
  <c r="BJ296" i="2" s="1"/>
  <c r="BK296" i="2" s="1"/>
  <c r="AT296" i="2"/>
  <c r="BA296" i="2" s="1"/>
  <c r="BB296" i="2" s="1"/>
  <c r="BC296" i="2" s="1"/>
  <c r="BD296" i="2" s="1"/>
  <c r="BI200" i="2"/>
  <c r="BJ200" i="2" s="1"/>
  <c r="BK200" i="2" s="1"/>
  <c r="AT200" i="2"/>
  <c r="BA200" i="2" s="1"/>
  <c r="BB200" i="2" s="1"/>
  <c r="BC200" i="2" s="1"/>
  <c r="BD200" i="2" s="1"/>
  <c r="BI320" i="2"/>
  <c r="BJ320" i="2" s="1"/>
  <c r="BK320" i="2" s="1"/>
  <c r="AT320" i="2"/>
  <c r="BA320" i="2" s="1"/>
  <c r="BB320" i="2" s="1"/>
  <c r="BC320" i="2" s="1"/>
  <c r="BD320" i="2" s="1"/>
  <c r="BI368" i="2"/>
  <c r="BJ368" i="2" s="1"/>
  <c r="BK368" i="2" s="1"/>
  <c r="AT368" i="2"/>
  <c r="BA368" i="2" s="1"/>
  <c r="BB368" i="2" s="1"/>
  <c r="BC368" i="2" s="1"/>
  <c r="BD368" i="2" s="1"/>
  <c r="BI58" i="2"/>
  <c r="BJ58" i="2" s="1"/>
  <c r="BK58" i="2" s="1"/>
  <c r="BL58" i="2" s="1"/>
  <c r="BM58" i="2" s="1"/>
  <c r="AT58" i="2"/>
  <c r="BA58" i="2" s="1"/>
  <c r="BB58" i="2" s="1"/>
  <c r="BC58" i="2" s="1"/>
  <c r="BD58" i="2" s="1"/>
  <c r="BI186" i="2"/>
  <c r="BJ186" i="2" s="1"/>
  <c r="BK186" i="2" s="1"/>
  <c r="AT186" i="2"/>
  <c r="BA186" i="2" s="1"/>
  <c r="BB186" i="2" s="1"/>
  <c r="BC186" i="2" s="1"/>
  <c r="BD186" i="2" s="1"/>
  <c r="BI316" i="2"/>
  <c r="BJ316" i="2" s="1"/>
  <c r="BK316" i="2" s="1"/>
  <c r="AT316" i="2"/>
  <c r="BA316" i="2" s="1"/>
  <c r="BB316" i="2" s="1"/>
  <c r="BC316" i="2" s="1"/>
  <c r="BD316" i="2" s="1"/>
  <c r="BI167" i="2"/>
  <c r="BJ167" i="2" s="1"/>
  <c r="BK167" i="2" s="1"/>
  <c r="AT167" i="2"/>
  <c r="BA167" i="2" s="1"/>
  <c r="BB167" i="2" s="1"/>
  <c r="BC167" i="2" s="1"/>
  <c r="BD167" i="2" s="1"/>
  <c r="BI215" i="2"/>
  <c r="BJ215" i="2" s="1"/>
  <c r="BK215" i="2" s="1"/>
  <c r="AT215" i="2"/>
  <c r="BA215" i="2" s="1"/>
  <c r="BB215" i="2" s="1"/>
  <c r="BC215" i="2" s="1"/>
  <c r="BD215" i="2" s="1"/>
  <c r="BI375" i="2"/>
  <c r="BJ375" i="2" s="1"/>
  <c r="BK375" i="2" s="1"/>
  <c r="AT375" i="2"/>
  <c r="BA375" i="2" s="1"/>
  <c r="BB375" i="2" s="1"/>
  <c r="BC375" i="2" s="1"/>
  <c r="BD375" i="2" s="1"/>
  <c r="BI155" i="2"/>
  <c r="BJ155" i="2" s="1"/>
  <c r="BK155" i="2" s="1"/>
  <c r="AT155" i="2"/>
  <c r="BA155" i="2" s="1"/>
  <c r="BB155" i="2" s="1"/>
  <c r="BC155" i="2" s="1"/>
  <c r="BD155" i="2" s="1"/>
  <c r="BI171" i="2"/>
  <c r="BJ171" i="2" s="1"/>
  <c r="BK171" i="2" s="1"/>
  <c r="AT171" i="2"/>
  <c r="BA171" i="2" s="1"/>
  <c r="BB171" i="2" s="1"/>
  <c r="BC171" i="2" s="1"/>
  <c r="BD171" i="2" s="1"/>
  <c r="BI187" i="2"/>
  <c r="BJ187" i="2" s="1"/>
  <c r="BK187" i="2" s="1"/>
  <c r="AT187" i="2"/>
  <c r="BA187" i="2" s="1"/>
  <c r="BB187" i="2" s="1"/>
  <c r="BC187" i="2" s="1"/>
  <c r="BD187" i="2" s="1"/>
  <c r="BI203" i="2"/>
  <c r="BJ203" i="2" s="1"/>
  <c r="BK203" i="2" s="1"/>
  <c r="AT203" i="2"/>
  <c r="BA203" i="2" s="1"/>
  <c r="BB203" i="2" s="1"/>
  <c r="BC203" i="2" s="1"/>
  <c r="BD203" i="2" s="1"/>
  <c r="BI219" i="2"/>
  <c r="BJ219" i="2" s="1"/>
  <c r="BK219" i="2" s="1"/>
  <c r="AT219" i="2"/>
  <c r="BA219" i="2" s="1"/>
  <c r="BB219" i="2" s="1"/>
  <c r="BC219" i="2" s="1"/>
  <c r="BD219" i="2" s="1"/>
  <c r="BI235" i="2"/>
  <c r="BJ235" i="2" s="1"/>
  <c r="BK235" i="2" s="1"/>
  <c r="AT235" i="2"/>
  <c r="BA235" i="2" s="1"/>
  <c r="BB235" i="2" s="1"/>
  <c r="BC235" i="2" s="1"/>
  <c r="BD235" i="2" s="1"/>
  <c r="BI251" i="2"/>
  <c r="BJ251" i="2" s="1"/>
  <c r="BK251" i="2" s="1"/>
  <c r="AT251" i="2"/>
  <c r="BA251" i="2" s="1"/>
  <c r="BB251" i="2" s="1"/>
  <c r="BC251" i="2" s="1"/>
  <c r="BD251" i="2" s="1"/>
  <c r="BI267" i="2"/>
  <c r="BJ267" i="2" s="1"/>
  <c r="BK267" i="2" s="1"/>
  <c r="AT267" i="2"/>
  <c r="BA267" i="2" s="1"/>
  <c r="BB267" i="2" s="1"/>
  <c r="BC267" i="2" s="1"/>
  <c r="BD267" i="2" s="1"/>
  <c r="BI283" i="2"/>
  <c r="BJ283" i="2" s="1"/>
  <c r="BK283" i="2" s="1"/>
  <c r="AT283" i="2"/>
  <c r="BA283" i="2" s="1"/>
  <c r="BB283" i="2" s="1"/>
  <c r="BC283" i="2" s="1"/>
  <c r="BD283" i="2" s="1"/>
  <c r="BI299" i="2"/>
  <c r="BJ299" i="2" s="1"/>
  <c r="BK299" i="2" s="1"/>
  <c r="AT299" i="2"/>
  <c r="BA299" i="2" s="1"/>
  <c r="BB299" i="2" s="1"/>
  <c r="BC299" i="2" s="1"/>
  <c r="BD299" i="2" s="1"/>
  <c r="BI315" i="2"/>
  <c r="BJ315" i="2" s="1"/>
  <c r="BK315" i="2" s="1"/>
  <c r="AT315" i="2"/>
  <c r="BA315" i="2" s="1"/>
  <c r="BB315" i="2" s="1"/>
  <c r="BC315" i="2" s="1"/>
  <c r="BD315" i="2" s="1"/>
  <c r="BI331" i="2"/>
  <c r="BJ331" i="2" s="1"/>
  <c r="BK331" i="2" s="1"/>
  <c r="AT331" i="2"/>
  <c r="BA331" i="2" s="1"/>
  <c r="BB331" i="2" s="1"/>
  <c r="BC331" i="2" s="1"/>
  <c r="BD331" i="2" s="1"/>
  <c r="BI347" i="2"/>
  <c r="BJ347" i="2" s="1"/>
  <c r="BK347" i="2" s="1"/>
  <c r="AT347" i="2"/>
  <c r="BA347" i="2" s="1"/>
  <c r="BB347" i="2" s="1"/>
  <c r="BC347" i="2" s="1"/>
  <c r="BD347" i="2" s="1"/>
  <c r="BI363" i="2"/>
  <c r="BJ363" i="2" s="1"/>
  <c r="BK363" i="2" s="1"/>
  <c r="AT363" i="2"/>
  <c r="BA363" i="2" s="1"/>
  <c r="BB363" i="2" s="1"/>
  <c r="BC363" i="2" s="1"/>
  <c r="BD363" i="2" s="1"/>
  <c r="BI29" i="2"/>
  <c r="BJ29" i="2" s="1"/>
  <c r="BK29" i="2" s="1"/>
  <c r="BL29" i="2" s="1"/>
  <c r="BM29" i="2" s="1"/>
  <c r="AT29" i="2"/>
  <c r="BA29" i="2" s="1"/>
  <c r="BB29" i="2" s="1"/>
  <c r="BC29" i="2" s="1"/>
  <c r="BD29" i="2" s="1"/>
  <c r="BI37" i="2"/>
  <c r="BJ37" i="2" s="1"/>
  <c r="BK37" i="2" s="1"/>
  <c r="BL37" i="2" s="1"/>
  <c r="BM37" i="2" s="1"/>
  <c r="AT37" i="2"/>
  <c r="BA37" i="2" s="1"/>
  <c r="BB37" i="2" s="1"/>
  <c r="BC37" i="2" s="1"/>
  <c r="BD37" i="2" s="1"/>
  <c r="BI45" i="2"/>
  <c r="BJ45" i="2" s="1"/>
  <c r="BK45" i="2" s="1"/>
  <c r="BL45" i="2" s="1"/>
  <c r="BM45" i="2" s="1"/>
  <c r="AT45" i="2"/>
  <c r="BA45" i="2" s="1"/>
  <c r="BB45" i="2" s="1"/>
  <c r="BC45" i="2" s="1"/>
  <c r="BD45" i="2" s="1"/>
  <c r="BI53" i="2"/>
  <c r="BJ53" i="2" s="1"/>
  <c r="BK53" i="2" s="1"/>
  <c r="BL53" i="2" s="1"/>
  <c r="BM53" i="2" s="1"/>
  <c r="AT53" i="2"/>
  <c r="BA53" i="2" s="1"/>
  <c r="BB53" i="2" s="1"/>
  <c r="BC53" i="2" s="1"/>
  <c r="BD53" i="2" s="1"/>
  <c r="BI61" i="2"/>
  <c r="BJ61" i="2" s="1"/>
  <c r="BK61" i="2" s="1"/>
  <c r="BL61" i="2" s="1"/>
  <c r="BM61" i="2" s="1"/>
  <c r="AT61" i="2"/>
  <c r="BA61" i="2" s="1"/>
  <c r="BB61" i="2" s="1"/>
  <c r="BC61" i="2" s="1"/>
  <c r="BD61" i="2" s="1"/>
  <c r="BI69" i="2"/>
  <c r="BJ69" i="2" s="1"/>
  <c r="BK69" i="2" s="1"/>
  <c r="BL69" i="2" s="1"/>
  <c r="BM69" i="2" s="1"/>
  <c r="AT69" i="2"/>
  <c r="BA69" i="2" s="1"/>
  <c r="BB69" i="2" s="1"/>
  <c r="BC69" i="2" s="1"/>
  <c r="BD69" i="2" s="1"/>
  <c r="BI77" i="2"/>
  <c r="BJ77" i="2" s="1"/>
  <c r="BK77" i="2" s="1"/>
  <c r="BL77" i="2" s="1"/>
  <c r="BM77" i="2" s="1"/>
  <c r="AT77" i="2"/>
  <c r="BA77" i="2" s="1"/>
  <c r="BB77" i="2" s="1"/>
  <c r="BC77" i="2" s="1"/>
  <c r="BD77" i="2" s="1"/>
  <c r="BI85" i="2"/>
  <c r="BJ85" i="2" s="1"/>
  <c r="BK85" i="2" s="1"/>
  <c r="BL85" i="2" s="1"/>
  <c r="BM85" i="2" s="1"/>
  <c r="AT85" i="2"/>
  <c r="BA85" i="2" s="1"/>
  <c r="BB85" i="2" s="1"/>
  <c r="BC85" i="2" s="1"/>
  <c r="BD85" i="2" s="1"/>
  <c r="BI93" i="2"/>
  <c r="BJ93" i="2" s="1"/>
  <c r="BK93" i="2" s="1"/>
  <c r="BL93" i="2" s="1"/>
  <c r="BM93" i="2" s="1"/>
  <c r="AT93" i="2"/>
  <c r="BA93" i="2" s="1"/>
  <c r="BB93" i="2" s="1"/>
  <c r="BC93" i="2" s="1"/>
  <c r="BD93" i="2" s="1"/>
  <c r="BI101" i="2"/>
  <c r="BJ101" i="2" s="1"/>
  <c r="BK101" i="2" s="1"/>
  <c r="AT101" i="2"/>
  <c r="BA101" i="2" s="1"/>
  <c r="BB101" i="2" s="1"/>
  <c r="BC101" i="2" s="1"/>
  <c r="BD101" i="2" s="1"/>
  <c r="BI109" i="2"/>
  <c r="BJ109" i="2" s="1"/>
  <c r="BK109" i="2" s="1"/>
  <c r="AT109" i="2"/>
  <c r="BA109" i="2" s="1"/>
  <c r="BB109" i="2" s="1"/>
  <c r="BC109" i="2" s="1"/>
  <c r="BD109" i="2" s="1"/>
  <c r="BI117" i="2"/>
  <c r="BJ117" i="2" s="1"/>
  <c r="BK117" i="2" s="1"/>
  <c r="AT117" i="2"/>
  <c r="BA117" i="2" s="1"/>
  <c r="BB117" i="2" s="1"/>
  <c r="BC117" i="2" s="1"/>
  <c r="BD117" i="2" s="1"/>
  <c r="BI125" i="2"/>
  <c r="BJ125" i="2" s="1"/>
  <c r="BK125" i="2" s="1"/>
  <c r="AT125" i="2"/>
  <c r="BA125" i="2" s="1"/>
  <c r="BB125" i="2" s="1"/>
  <c r="BC125" i="2" s="1"/>
  <c r="BD125" i="2" s="1"/>
  <c r="BI133" i="2"/>
  <c r="BJ133" i="2" s="1"/>
  <c r="BK133" i="2" s="1"/>
  <c r="AT133" i="2"/>
  <c r="BA133" i="2" s="1"/>
  <c r="BB133" i="2" s="1"/>
  <c r="BC133" i="2" s="1"/>
  <c r="BD133" i="2" s="1"/>
  <c r="BI141" i="2"/>
  <c r="BJ141" i="2" s="1"/>
  <c r="BK141" i="2" s="1"/>
  <c r="AT141" i="2"/>
  <c r="BA141" i="2" s="1"/>
  <c r="BB141" i="2" s="1"/>
  <c r="BC141" i="2" s="1"/>
  <c r="BD141" i="2" s="1"/>
  <c r="BI149" i="2"/>
  <c r="BJ149" i="2" s="1"/>
  <c r="BK149" i="2" s="1"/>
  <c r="AT149" i="2"/>
  <c r="BA149" i="2" s="1"/>
  <c r="BB149" i="2" s="1"/>
  <c r="BC149" i="2" s="1"/>
  <c r="BD149" i="2" s="1"/>
  <c r="BI165" i="2"/>
  <c r="BJ165" i="2" s="1"/>
  <c r="BK165" i="2" s="1"/>
  <c r="AT165" i="2"/>
  <c r="BA165" i="2" s="1"/>
  <c r="BB165" i="2" s="1"/>
  <c r="BC165" i="2" s="1"/>
  <c r="BD165" i="2" s="1"/>
  <c r="BI181" i="2"/>
  <c r="BJ181" i="2" s="1"/>
  <c r="BK181" i="2" s="1"/>
  <c r="AT181" i="2"/>
  <c r="BA181" i="2" s="1"/>
  <c r="BB181" i="2" s="1"/>
  <c r="BC181" i="2" s="1"/>
  <c r="BD181" i="2" s="1"/>
  <c r="BI197" i="2"/>
  <c r="BJ197" i="2" s="1"/>
  <c r="BK197" i="2" s="1"/>
  <c r="AT197" i="2"/>
  <c r="BA197" i="2" s="1"/>
  <c r="BB197" i="2" s="1"/>
  <c r="BC197" i="2" s="1"/>
  <c r="BD197" i="2" s="1"/>
  <c r="BI213" i="2"/>
  <c r="BJ213" i="2" s="1"/>
  <c r="BK213" i="2" s="1"/>
  <c r="AT213" i="2"/>
  <c r="BA213" i="2" s="1"/>
  <c r="BB213" i="2" s="1"/>
  <c r="BC213" i="2" s="1"/>
  <c r="BD213" i="2" s="1"/>
  <c r="BI229" i="2"/>
  <c r="BJ229" i="2" s="1"/>
  <c r="BK229" i="2" s="1"/>
  <c r="AT229" i="2"/>
  <c r="BA229" i="2" s="1"/>
  <c r="BB229" i="2" s="1"/>
  <c r="BC229" i="2" s="1"/>
  <c r="BD229" i="2" s="1"/>
  <c r="BI245" i="2"/>
  <c r="BJ245" i="2" s="1"/>
  <c r="BK245" i="2" s="1"/>
  <c r="AT245" i="2"/>
  <c r="BA245" i="2" s="1"/>
  <c r="BB245" i="2" s="1"/>
  <c r="BC245" i="2" s="1"/>
  <c r="BD245" i="2" s="1"/>
  <c r="BI261" i="2"/>
  <c r="BJ261" i="2" s="1"/>
  <c r="BK261" i="2" s="1"/>
  <c r="AT261" i="2"/>
  <c r="BA261" i="2" s="1"/>
  <c r="BB261" i="2" s="1"/>
  <c r="BC261" i="2" s="1"/>
  <c r="BD261" i="2" s="1"/>
  <c r="BI277" i="2"/>
  <c r="BJ277" i="2" s="1"/>
  <c r="BK277" i="2" s="1"/>
  <c r="AT277" i="2"/>
  <c r="BA277" i="2" s="1"/>
  <c r="BB277" i="2" s="1"/>
  <c r="BC277" i="2" s="1"/>
  <c r="BD277" i="2" s="1"/>
  <c r="BI293" i="2"/>
  <c r="BJ293" i="2" s="1"/>
  <c r="BK293" i="2" s="1"/>
  <c r="AT293" i="2"/>
  <c r="BA293" i="2" s="1"/>
  <c r="BB293" i="2" s="1"/>
  <c r="BC293" i="2" s="1"/>
  <c r="BD293" i="2" s="1"/>
  <c r="BI309" i="2"/>
  <c r="BJ309" i="2" s="1"/>
  <c r="BK309" i="2" s="1"/>
  <c r="AT309" i="2"/>
  <c r="BA309" i="2" s="1"/>
  <c r="BB309" i="2" s="1"/>
  <c r="BC309" i="2" s="1"/>
  <c r="BD309" i="2" s="1"/>
  <c r="BI325" i="2"/>
  <c r="BJ325" i="2" s="1"/>
  <c r="BK325" i="2" s="1"/>
  <c r="AT325" i="2"/>
  <c r="BA325" i="2" s="1"/>
  <c r="BB325" i="2" s="1"/>
  <c r="BC325" i="2" s="1"/>
  <c r="BD325" i="2" s="1"/>
  <c r="BI341" i="2"/>
  <c r="BJ341" i="2" s="1"/>
  <c r="BK341" i="2" s="1"/>
  <c r="AT341" i="2"/>
  <c r="BA341" i="2" s="1"/>
  <c r="BB341" i="2" s="1"/>
  <c r="BC341" i="2" s="1"/>
  <c r="BD341" i="2" s="1"/>
  <c r="BI357" i="2"/>
  <c r="BJ357" i="2" s="1"/>
  <c r="BK357" i="2" s="1"/>
  <c r="AT357" i="2"/>
  <c r="BA357" i="2" s="1"/>
  <c r="BB357" i="2" s="1"/>
  <c r="BC357" i="2" s="1"/>
  <c r="BD357" i="2" s="1"/>
  <c r="BI373" i="2"/>
  <c r="BJ373" i="2" s="1"/>
  <c r="BK373" i="2" s="1"/>
  <c r="AT373" i="2"/>
  <c r="BA373" i="2" s="1"/>
  <c r="BB373" i="2" s="1"/>
  <c r="BC373" i="2" s="1"/>
  <c r="BD373" i="2" s="1"/>
  <c r="BI264" i="2"/>
  <c r="BJ264" i="2" s="1"/>
  <c r="BK264" i="2" s="1"/>
  <c r="AT264" i="2"/>
  <c r="BA264" i="2" s="1"/>
  <c r="BB264" i="2" s="1"/>
  <c r="BC264" i="2" s="1"/>
  <c r="BD264" i="2" s="1"/>
  <c r="BI328" i="2"/>
  <c r="BJ328" i="2" s="1"/>
  <c r="BK328" i="2" s="1"/>
  <c r="AT328" i="2"/>
  <c r="BA328" i="2" s="1"/>
  <c r="BB328" i="2" s="1"/>
  <c r="BC328" i="2" s="1"/>
  <c r="BD328" i="2" s="1"/>
  <c r="BI184" i="2"/>
  <c r="BJ184" i="2" s="1"/>
  <c r="BK184" i="2" s="1"/>
  <c r="AT184" i="2"/>
  <c r="BA184" i="2" s="1"/>
  <c r="BB184" i="2" s="1"/>
  <c r="BC184" i="2" s="1"/>
  <c r="BD184" i="2" s="1"/>
  <c r="BI232" i="2"/>
  <c r="BJ232" i="2" s="1"/>
  <c r="BK232" i="2" s="1"/>
  <c r="AT232" i="2"/>
  <c r="BA232" i="2" s="1"/>
  <c r="BB232" i="2" s="1"/>
  <c r="BC232" i="2" s="1"/>
  <c r="BD232" i="2" s="1"/>
  <c r="BI288" i="2"/>
  <c r="BJ288" i="2" s="1"/>
  <c r="BK288" i="2" s="1"/>
  <c r="AT288" i="2"/>
  <c r="BA288" i="2" s="1"/>
  <c r="BB288" i="2" s="1"/>
  <c r="BC288" i="2" s="1"/>
  <c r="BD288" i="2" s="1"/>
  <c r="BI352" i="2"/>
  <c r="BJ352" i="2" s="1"/>
  <c r="BK352" i="2" s="1"/>
  <c r="AT352" i="2"/>
  <c r="BA352" i="2" s="1"/>
  <c r="BB352" i="2" s="1"/>
  <c r="BC352" i="2" s="1"/>
  <c r="BD352" i="2" s="1"/>
  <c r="BI372" i="2"/>
  <c r="BJ372" i="2" s="1"/>
  <c r="BK372" i="2" s="1"/>
  <c r="AT372" i="2"/>
  <c r="BA372" i="2" s="1"/>
  <c r="BB372" i="2" s="1"/>
  <c r="BC372" i="2" s="1"/>
  <c r="BD372" i="2" s="1"/>
  <c r="BI34" i="2"/>
  <c r="BJ34" i="2" s="1"/>
  <c r="BK34" i="2" s="1"/>
  <c r="BL34" i="2" s="1"/>
  <c r="BM34" i="2" s="1"/>
  <c r="AT34" i="2"/>
  <c r="BA34" i="2" s="1"/>
  <c r="BB34" i="2" s="1"/>
  <c r="BC34" i="2" s="1"/>
  <c r="BD34" i="2" s="1"/>
  <c r="BI50" i="2"/>
  <c r="BJ50" i="2" s="1"/>
  <c r="BK50" i="2" s="1"/>
  <c r="BL50" i="2" s="1"/>
  <c r="BM50" i="2" s="1"/>
  <c r="AT50" i="2"/>
  <c r="BA50" i="2" s="1"/>
  <c r="BB50" i="2" s="1"/>
  <c r="BC50" i="2" s="1"/>
  <c r="BD50" i="2" s="1"/>
  <c r="BI66" i="2"/>
  <c r="BJ66" i="2" s="1"/>
  <c r="BK66" i="2" s="1"/>
  <c r="BL66" i="2" s="1"/>
  <c r="BM66" i="2" s="1"/>
  <c r="AT66" i="2"/>
  <c r="BA66" i="2" s="1"/>
  <c r="BB66" i="2" s="1"/>
  <c r="BC66" i="2" s="1"/>
  <c r="BD66" i="2" s="1"/>
  <c r="BI82" i="2"/>
  <c r="BJ82" i="2" s="1"/>
  <c r="BK82" i="2" s="1"/>
  <c r="BL82" i="2" s="1"/>
  <c r="BM82" i="2" s="1"/>
  <c r="AT82" i="2"/>
  <c r="BA82" i="2" s="1"/>
  <c r="BB82" i="2" s="1"/>
  <c r="BC82" i="2" s="1"/>
  <c r="BD82" i="2" s="1"/>
  <c r="BI98" i="2"/>
  <c r="BJ98" i="2" s="1"/>
  <c r="BK98" i="2" s="1"/>
  <c r="AT98" i="2"/>
  <c r="BA98" i="2" s="1"/>
  <c r="BB98" i="2" s="1"/>
  <c r="BC98" i="2" s="1"/>
  <c r="BD98" i="2" s="1"/>
  <c r="BI114" i="2"/>
  <c r="BJ114" i="2" s="1"/>
  <c r="BK114" i="2" s="1"/>
  <c r="AT114" i="2"/>
  <c r="BA114" i="2" s="1"/>
  <c r="BB114" i="2" s="1"/>
  <c r="BC114" i="2" s="1"/>
  <c r="BD114" i="2" s="1"/>
  <c r="BI130" i="2"/>
  <c r="BJ130" i="2" s="1"/>
  <c r="BK130" i="2" s="1"/>
  <c r="AT130" i="2"/>
  <c r="BA130" i="2" s="1"/>
  <c r="BB130" i="2" s="1"/>
  <c r="BC130" i="2" s="1"/>
  <c r="BD130" i="2" s="1"/>
  <c r="BI146" i="2"/>
  <c r="BJ146" i="2" s="1"/>
  <c r="BK146" i="2" s="1"/>
  <c r="AT146" i="2"/>
  <c r="BA146" i="2" s="1"/>
  <c r="BB146" i="2" s="1"/>
  <c r="BC146" i="2" s="1"/>
  <c r="BD146" i="2" s="1"/>
  <c r="BI162" i="2"/>
  <c r="BJ162" i="2" s="1"/>
  <c r="BK162" i="2" s="1"/>
  <c r="AT162" i="2"/>
  <c r="BA162" i="2" s="1"/>
  <c r="BB162" i="2" s="1"/>
  <c r="BC162" i="2" s="1"/>
  <c r="BD162" i="2" s="1"/>
  <c r="BI178" i="2"/>
  <c r="BJ178" i="2" s="1"/>
  <c r="BK178" i="2" s="1"/>
  <c r="AT178" i="2"/>
  <c r="BA178" i="2" s="1"/>
  <c r="BB178" i="2" s="1"/>
  <c r="BC178" i="2" s="1"/>
  <c r="BD178" i="2" s="1"/>
  <c r="BI194" i="2"/>
  <c r="BJ194" i="2" s="1"/>
  <c r="BK194" i="2" s="1"/>
  <c r="AT194" i="2"/>
  <c r="BA194" i="2" s="1"/>
  <c r="BB194" i="2" s="1"/>
  <c r="BC194" i="2" s="1"/>
  <c r="BD194" i="2" s="1"/>
  <c r="BI210" i="2"/>
  <c r="BJ210" i="2" s="1"/>
  <c r="BK210" i="2" s="1"/>
  <c r="AT210" i="2"/>
  <c r="BA210" i="2" s="1"/>
  <c r="BB210" i="2" s="1"/>
  <c r="BC210" i="2" s="1"/>
  <c r="BD210" i="2" s="1"/>
  <c r="BI226" i="2"/>
  <c r="BJ226" i="2" s="1"/>
  <c r="BK226" i="2" s="1"/>
  <c r="AT226" i="2"/>
  <c r="BA226" i="2" s="1"/>
  <c r="BB226" i="2" s="1"/>
  <c r="BC226" i="2" s="1"/>
  <c r="BD226" i="2" s="1"/>
  <c r="BI242" i="2"/>
  <c r="BJ242" i="2" s="1"/>
  <c r="BK242" i="2" s="1"/>
  <c r="AT242" i="2"/>
  <c r="BA242" i="2" s="1"/>
  <c r="BB242" i="2" s="1"/>
  <c r="BC242" i="2" s="1"/>
  <c r="BD242" i="2" s="1"/>
  <c r="BI258" i="2"/>
  <c r="BJ258" i="2" s="1"/>
  <c r="BK258" i="2" s="1"/>
  <c r="AT258" i="2"/>
  <c r="BA258" i="2" s="1"/>
  <c r="BB258" i="2" s="1"/>
  <c r="BC258" i="2" s="1"/>
  <c r="BD258" i="2" s="1"/>
  <c r="BI274" i="2"/>
  <c r="BJ274" i="2" s="1"/>
  <c r="BK274" i="2" s="1"/>
  <c r="AT274" i="2"/>
  <c r="BA274" i="2" s="1"/>
  <c r="BB274" i="2" s="1"/>
  <c r="BC274" i="2" s="1"/>
  <c r="BD274" i="2" s="1"/>
  <c r="BI290" i="2"/>
  <c r="BJ290" i="2" s="1"/>
  <c r="BK290" i="2" s="1"/>
  <c r="AT290" i="2"/>
  <c r="BA290" i="2" s="1"/>
  <c r="BB290" i="2" s="1"/>
  <c r="BC290" i="2" s="1"/>
  <c r="BD290" i="2" s="1"/>
  <c r="BI306" i="2"/>
  <c r="BJ306" i="2" s="1"/>
  <c r="BK306" i="2" s="1"/>
  <c r="AT306" i="2"/>
  <c r="BA306" i="2" s="1"/>
  <c r="BB306" i="2" s="1"/>
  <c r="BC306" i="2" s="1"/>
  <c r="BD306" i="2" s="1"/>
  <c r="BI322" i="2"/>
  <c r="BJ322" i="2" s="1"/>
  <c r="BK322" i="2" s="1"/>
  <c r="AT322" i="2"/>
  <c r="BA322" i="2" s="1"/>
  <c r="BB322" i="2" s="1"/>
  <c r="BC322" i="2" s="1"/>
  <c r="BD322" i="2" s="1"/>
  <c r="BI338" i="2"/>
  <c r="BJ338" i="2" s="1"/>
  <c r="BK338" i="2" s="1"/>
  <c r="AT338" i="2"/>
  <c r="BA338" i="2" s="1"/>
  <c r="BB338" i="2" s="1"/>
  <c r="BC338" i="2" s="1"/>
  <c r="BD338" i="2" s="1"/>
  <c r="BI354" i="2"/>
  <c r="BJ354" i="2" s="1"/>
  <c r="BK354" i="2" s="1"/>
  <c r="AT354" i="2"/>
  <c r="BA354" i="2" s="1"/>
  <c r="BB354" i="2" s="1"/>
  <c r="BC354" i="2" s="1"/>
  <c r="BD354" i="2" s="1"/>
  <c r="BI370" i="2"/>
  <c r="BJ370" i="2" s="1"/>
  <c r="BK370" i="2" s="1"/>
  <c r="AT370" i="2"/>
  <c r="BA370" i="2" s="1"/>
  <c r="BB370" i="2" s="1"/>
  <c r="BC370" i="2" s="1"/>
  <c r="BD370" i="2" s="1"/>
  <c r="BI40" i="2"/>
  <c r="BJ40" i="2" s="1"/>
  <c r="BK40" i="2" s="1"/>
  <c r="BL40" i="2" s="1"/>
  <c r="BM40" i="2" s="1"/>
  <c r="AT40" i="2"/>
  <c r="BA40" i="2" s="1"/>
  <c r="BB40" i="2" s="1"/>
  <c r="BC40" i="2" s="1"/>
  <c r="BD40" i="2" s="1"/>
  <c r="BI56" i="2"/>
  <c r="BJ56" i="2" s="1"/>
  <c r="BK56" i="2" s="1"/>
  <c r="BL56" i="2" s="1"/>
  <c r="BM56" i="2" s="1"/>
  <c r="AT56" i="2"/>
  <c r="BA56" i="2" s="1"/>
  <c r="BB56" i="2" s="1"/>
  <c r="BC56" i="2" s="1"/>
  <c r="BD56" i="2" s="1"/>
  <c r="BI72" i="2"/>
  <c r="BJ72" i="2" s="1"/>
  <c r="BK72" i="2" s="1"/>
  <c r="BL72" i="2" s="1"/>
  <c r="BM72" i="2" s="1"/>
  <c r="AT72" i="2"/>
  <c r="BA72" i="2" s="1"/>
  <c r="BB72" i="2" s="1"/>
  <c r="BC72" i="2" s="1"/>
  <c r="BD72" i="2" s="1"/>
  <c r="BI88" i="2"/>
  <c r="BJ88" i="2" s="1"/>
  <c r="BK88" i="2" s="1"/>
  <c r="BL88" i="2" s="1"/>
  <c r="BM88" i="2" s="1"/>
  <c r="AT88" i="2"/>
  <c r="BA88" i="2" s="1"/>
  <c r="BB88" i="2" s="1"/>
  <c r="BC88" i="2" s="1"/>
  <c r="BD88" i="2" s="1"/>
  <c r="BI104" i="2"/>
  <c r="BJ104" i="2" s="1"/>
  <c r="BK104" i="2" s="1"/>
  <c r="AT104" i="2"/>
  <c r="BA104" i="2" s="1"/>
  <c r="BB104" i="2" s="1"/>
  <c r="BC104" i="2" s="1"/>
  <c r="BD104" i="2" s="1"/>
  <c r="BI120" i="2"/>
  <c r="BJ120" i="2" s="1"/>
  <c r="BK120" i="2" s="1"/>
  <c r="AT120" i="2"/>
  <c r="BA120" i="2" s="1"/>
  <c r="BB120" i="2" s="1"/>
  <c r="BC120" i="2" s="1"/>
  <c r="BD120" i="2" s="1"/>
  <c r="BI136" i="2"/>
  <c r="BJ136" i="2" s="1"/>
  <c r="BK136" i="2" s="1"/>
  <c r="AT136" i="2"/>
  <c r="BA136" i="2" s="1"/>
  <c r="BB136" i="2" s="1"/>
  <c r="BC136" i="2" s="1"/>
  <c r="BD136" i="2" s="1"/>
  <c r="BI152" i="2"/>
  <c r="BJ152" i="2" s="1"/>
  <c r="BK152" i="2" s="1"/>
  <c r="AT152" i="2"/>
  <c r="BA152" i="2" s="1"/>
  <c r="BB152" i="2" s="1"/>
  <c r="BC152" i="2" s="1"/>
  <c r="BD152" i="2" s="1"/>
  <c r="BI172" i="2"/>
  <c r="BJ172" i="2" s="1"/>
  <c r="BK172" i="2" s="1"/>
  <c r="AT172" i="2"/>
  <c r="BA172" i="2" s="1"/>
  <c r="BB172" i="2" s="1"/>
  <c r="BC172" i="2" s="1"/>
  <c r="BD172" i="2" s="1"/>
  <c r="BI204" i="2"/>
  <c r="BJ204" i="2" s="1"/>
  <c r="BK204" i="2" s="1"/>
  <c r="AT204" i="2"/>
  <c r="BA204" i="2" s="1"/>
  <c r="BB204" i="2" s="1"/>
  <c r="BC204" i="2" s="1"/>
  <c r="BD204" i="2" s="1"/>
  <c r="BI236" i="2"/>
  <c r="BJ236" i="2" s="1"/>
  <c r="BK236" i="2" s="1"/>
  <c r="AT236" i="2"/>
  <c r="BA236" i="2" s="1"/>
  <c r="BB236" i="2" s="1"/>
  <c r="BC236" i="2" s="1"/>
  <c r="BD236" i="2" s="1"/>
  <c r="BI268" i="2"/>
  <c r="BJ268" i="2" s="1"/>
  <c r="BK268" i="2" s="1"/>
  <c r="AT268" i="2"/>
  <c r="BA268" i="2" s="1"/>
  <c r="BB268" i="2" s="1"/>
  <c r="BC268" i="2" s="1"/>
  <c r="BD268" i="2" s="1"/>
  <c r="BI300" i="2"/>
  <c r="BJ300" i="2" s="1"/>
  <c r="BK300" i="2" s="1"/>
  <c r="AT300" i="2"/>
  <c r="BA300" i="2" s="1"/>
  <c r="BB300" i="2" s="1"/>
  <c r="BC300" i="2" s="1"/>
  <c r="BD300" i="2" s="1"/>
  <c r="BI332" i="2"/>
  <c r="BJ332" i="2" s="1"/>
  <c r="BK332" i="2" s="1"/>
  <c r="AT332" i="2"/>
  <c r="BA332" i="2" s="1"/>
  <c r="BB332" i="2" s="1"/>
  <c r="BC332" i="2" s="1"/>
  <c r="BD332" i="2" s="1"/>
  <c r="BI364" i="2"/>
  <c r="BJ364" i="2" s="1"/>
  <c r="BK364" i="2" s="1"/>
  <c r="AT364" i="2"/>
  <c r="BA364" i="2" s="1"/>
  <c r="BB364" i="2" s="1"/>
  <c r="BC364" i="2" s="1"/>
  <c r="BD364" i="2" s="1"/>
  <c r="BI195" i="2"/>
  <c r="BJ195" i="2" s="1"/>
  <c r="BK195" i="2" s="1"/>
  <c r="AT195" i="2"/>
  <c r="BA195" i="2" s="1"/>
  <c r="BB195" i="2" s="1"/>
  <c r="BC195" i="2" s="1"/>
  <c r="BD195" i="2" s="1"/>
  <c r="BI243" i="2"/>
  <c r="BJ243" i="2" s="1"/>
  <c r="BK243" i="2" s="1"/>
  <c r="AT243" i="2"/>
  <c r="BA243" i="2" s="1"/>
  <c r="BB243" i="2" s="1"/>
  <c r="BC243" i="2" s="1"/>
  <c r="BD243" i="2" s="1"/>
  <c r="BI307" i="2"/>
  <c r="BJ307" i="2" s="1"/>
  <c r="BK307" i="2" s="1"/>
  <c r="AT307" i="2"/>
  <c r="BA307" i="2" s="1"/>
  <c r="BB307" i="2" s="1"/>
  <c r="BC307" i="2" s="1"/>
  <c r="BD307" i="2" s="1"/>
  <c r="BI41" i="2"/>
  <c r="BJ41" i="2" s="1"/>
  <c r="BK41" i="2" s="1"/>
  <c r="BL41" i="2" s="1"/>
  <c r="BM41" i="2" s="1"/>
  <c r="AT41" i="2"/>
  <c r="BA41" i="2" s="1"/>
  <c r="BB41" i="2" s="1"/>
  <c r="BC41" i="2" s="1"/>
  <c r="BD41" i="2" s="1"/>
  <c r="BI57" i="2"/>
  <c r="BJ57" i="2" s="1"/>
  <c r="BK57" i="2" s="1"/>
  <c r="BL57" i="2" s="1"/>
  <c r="BM57" i="2" s="1"/>
  <c r="AT57" i="2"/>
  <c r="BA57" i="2" s="1"/>
  <c r="BB57" i="2" s="1"/>
  <c r="BC57" i="2" s="1"/>
  <c r="BD57" i="2" s="1"/>
  <c r="BI81" i="2"/>
  <c r="BJ81" i="2" s="1"/>
  <c r="BK81" i="2" s="1"/>
  <c r="BL81" i="2" s="1"/>
  <c r="BM81" i="2" s="1"/>
  <c r="AT81" i="2"/>
  <c r="BA81" i="2" s="1"/>
  <c r="BB81" i="2" s="1"/>
  <c r="BC81" i="2" s="1"/>
  <c r="BD81" i="2" s="1"/>
  <c r="BI113" i="2"/>
  <c r="BJ113" i="2" s="1"/>
  <c r="BK113" i="2" s="1"/>
  <c r="AT113" i="2"/>
  <c r="BA113" i="2" s="1"/>
  <c r="BB113" i="2" s="1"/>
  <c r="BC113" i="2" s="1"/>
  <c r="BD113" i="2" s="1"/>
  <c r="BI137" i="2"/>
  <c r="BJ137" i="2" s="1"/>
  <c r="BK137" i="2" s="1"/>
  <c r="AT137" i="2"/>
  <c r="BA137" i="2" s="1"/>
  <c r="BB137" i="2" s="1"/>
  <c r="BC137" i="2" s="1"/>
  <c r="BD137" i="2" s="1"/>
  <c r="BI173" i="2"/>
  <c r="BJ173" i="2" s="1"/>
  <c r="BK173" i="2" s="1"/>
  <c r="AT173" i="2"/>
  <c r="BA173" i="2" s="1"/>
  <c r="BB173" i="2" s="1"/>
  <c r="BC173" i="2" s="1"/>
  <c r="BD173" i="2" s="1"/>
  <c r="BI205" i="2"/>
  <c r="BJ205" i="2" s="1"/>
  <c r="BK205" i="2" s="1"/>
  <c r="AT205" i="2"/>
  <c r="BA205" i="2" s="1"/>
  <c r="BB205" i="2" s="1"/>
  <c r="BC205" i="2" s="1"/>
  <c r="BD205" i="2" s="1"/>
  <c r="BI253" i="2"/>
  <c r="BJ253" i="2" s="1"/>
  <c r="BK253" i="2" s="1"/>
  <c r="AT253" i="2"/>
  <c r="BA253" i="2" s="1"/>
  <c r="BB253" i="2" s="1"/>
  <c r="BC253" i="2" s="1"/>
  <c r="BD253" i="2" s="1"/>
  <c r="BI301" i="2"/>
  <c r="BJ301" i="2" s="1"/>
  <c r="BK301" i="2" s="1"/>
  <c r="AT301" i="2"/>
  <c r="BA301" i="2" s="1"/>
  <c r="BB301" i="2" s="1"/>
  <c r="BC301" i="2" s="1"/>
  <c r="BD301" i="2" s="1"/>
  <c r="BI333" i="2"/>
  <c r="BJ333" i="2" s="1"/>
  <c r="BK333" i="2" s="1"/>
  <c r="AT333" i="2"/>
  <c r="BA333" i="2" s="1"/>
  <c r="BB333" i="2" s="1"/>
  <c r="BC333" i="2" s="1"/>
  <c r="BD333" i="2" s="1"/>
  <c r="BI224" i="2"/>
  <c r="BJ224" i="2" s="1"/>
  <c r="BK224" i="2" s="1"/>
  <c r="AT224" i="2"/>
  <c r="BA224" i="2" s="1"/>
  <c r="BB224" i="2" s="1"/>
  <c r="BC224" i="2" s="1"/>
  <c r="BD224" i="2" s="1"/>
  <c r="BI256" i="2"/>
  <c r="BJ256" i="2" s="1"/>
  <c r="BK256" i="2" s="1"/>
  <c r="AT256" i="2"/>
  <c r="BA256" i="2" s="1"/>
  <c r="BB256" i="2" s="1"/>
  <c r="BC256" i="2" s="1"/>
  <c r="BD256" i="2" s="1"/>
  <c r="BI74" i="2"/>
  <c r="BJ74" i="2" s="1"/>
  <c r="BK74" i="2" s="1"/>
  <c r="BL74" i="2" s="1"/>
  <c r="BM74" i="2" s="1"/>
  <c r="AT74" i="2"/>
  <c r="BA74" i="2" s="1"/>
  <c r="BB74" i="2" s="1"/>
  <c r="BC74" i="2" s="1"/>
  <c r="BD74" i="2" s="1"/>
  <c r="BI106" i="2"/>
  <c r="BJ106" i="2" s="1"/>
  <c r="BK106" i="2" s="1"/>
  <c r="AT106" i="2"/>
  <c r="BA106" i="2" s="1"/>
  <c r="BB106" i="2" s="1"/>
  <c r="BC106" i="2" s="1"/>
  <c r="BD106" i="2" s="1"/>
  <c r="BI138" i="2"/>
  <c r="BJ138" i="2" s="1"/>
  <c r="BK138" i="2" s="1"/>
  <c r="AT138" i="2"/>
  <c r="BA138" i="2" s="1"/>
  <c r="BB138" i="2" s="1"/>
  <c r="BC138" i="2" s="1"/>
  <c r="BD138" i="2" s="1"/>
  <c r="BI154" i="2"/>
  <c r="BJ154" i="2" s="1"/>
  <c r="BK154" i="2" s="1"/>
  <c r="AT154" i="2"/>
  <c r="BA154" i="2" s="1"/>
  <c r="BB154" i="2" s="1"/>
  <c r="BC154" i="2" s="1"/>
  <c r="BD154" i="2" s="1"/>
  <c r="BI202" i="2"/>
  <c r="BJ202" i="2" s="1"/>
  <c r="BK202" i="2" s="1"/>
  <c r="AT202" i="2"/>
  <c r="BA202" i="2" s="1"/>
  <c r="BB202" i="2" s="1"/>
  <c r="BC202" i="2" s="1"/>
  <c r="BD202" i="2" s="1"/>
  <c r="BI234" i="2"/>
  <c r="BJ234" i="2" s="1"/>
  <c r="BK234" i="2" s="1"/>
  <c r="AT234" i="2"/>
  <c r="BA234" i="2" s="1"/>
  <c r="BB234" i="2" s="1"/>
  <c r="BC234" i="2" s="1"/>
  <c r="BD234" i="2" s="1"/>
  <c r="BI266" i="2"/>
  <c r="BJ266" i="2" s="1"/>
  <c r="BK266" i="2" s="1"/>
  <c r="AT266" i="2"/>
  <c r="BA266" i="2" s="1"/>
  <c r="BB266" i="2" s="1"/>
  <c r="BC266" i="2" s="1"/>
  <c r="BD266" i="2" s="1"/>
  <c r="BI298" i="2"/>
  <c r="BJ298" i="2" s="1"/>
  <c r="BK298" i="2" s="1"/>
  <c r="AT298" i="2"/>
  <c r="BA298" i="2" s="1"/>
  <c r="BB298" i="2" s="1"/>
  <c r="BC298" i="2" s="1"/>
  <c r="BD298" i="2" s="1"/>
  <c r="BI48" i="2"/>
  <c r="BJ48" i="2" s="1"/>
  <c r="BK48" i="2" s="1"/>
  <c r="BL48" i="2" s="1"/>
  <c r="BM48" i="2" s="1"/>
  <c r="AT48" i="2"/>
  <c r="BA48" i="2" s="1"/>
  <c r="BB48" i="2" s="1"/>
  <c r="BC48" i="2" s="1"/>
  <c r="BD48" i="2" s="1"/>
  <c r="BI64" i="2"/>
  <c r="BJ64" i="2" s="1"/>
  <c r="BK64" i="2" s="1"/>
  <c r="BL64" i="2" s="1"/>
  <c r="BM64" i="2" s="1"/>
  <c r="AT64" i="2"/>
  <c r="BA64" i="2" s="1"/>
  <c r="BB64" i="2" s="1"/>
  <c r="BC64" i="2" s="1"/>
  <c r="BD64" i="2" s="1"/>
  <c r="BI96" i="2"/>
  <c r="BJ96" i="2" s="1"/>
  <c r="BK96" i="2" s="1"/>
  <c r="AT96" i="2"/>
  <c r="BA96" i="2" s="1"/>
  <c r="BB96" i="2" s="1"/>
  <c r="BC96" i="2" s="1"/>
  <c r="BD96" i="2" s="1"/>
  <c r="BI128" i="2"/>
  <c r="BJ128" i="2" s="1"/>
  <c r="BK128" i="2" s="1"/>
  <c r="AT128" i="2"/>
  <c r="BA128" i="2" s="1"/>
  <c r="BB128" i="2" s="1"/>
  <c r="BC128" i="2" s="1"/>
  <c r="BD128" i="2" s="1"/>
  <c r="BI160" i="2"/>
  <c r="BJ160" i="2" s="1"/>
  <c r="BK160" i="2" s="1"/>
  <c r="AT160" i="2"/>
  <c r="BA160" i="2" s="1"/>
  <c r="BB160" i="2" s="1"/>
  <c r="BC160" i="2" s="1"/>
  <c r="BD160" i="2" s="1"/>
  <c r="BI220" i="2"/>
  <c r="BJ220" i="2" s="1"/>
  <c r="BK220" i="2" s="1"/>
  <c r="AT220" i="2"/>
  <c r="BA220" i="2" s="1"/>
  <c r="BB220" i="2" s="1"/>
  <c r="BC220" i="2" s="1"/>
  <c r="BD220" i="2" s="1"/>
  <c r="BI348" i="2"/>
  <c r="BJ348" i="2" s="1"/>
  <c r="BK348" i="2" s="1"/>
  <c r="AT348" i="2"/>
  <c r="BA348" i="2" s="1"/>
  <c r="BB348" i="2" s="1"/>
  <c r="BC348" i="2" s="1"/>
  <c r="BD348" i="2" s="1"/>
  <c r="BI159" i="2"/>
  <c r="BJ159" i="2" s="1"/>
  <c r="BK159" i="2" s="1"/>
  <c r="AT159" i="2"/>
  <c r="BA159" i="2" s="1"/>
  <c r="BB159" i="2" s="1"/>
  <c r="BC159" i="2" s="1"/>
  <c r="BD159" i="2" s="1"/>
  <c r="BI175" i="2"/>
  <c r="BJ175" i="2" s="1"/>
  <c r="BK175" i="2" s="1"/>
  <c r="AT175" i="2"/>
  <c r="BA175" i="2" s="1"/>
  <c r="BB175" i="2" s="1"/>
  <c r="BC175" i="2" s="1"/>
  <c r="BD175" i="2" s="1"/>
  <c r="BI191" i="2"/>
  <c r="BJ191" i="2" s="1"/>
  <c r="BK191" i="2" s="1"/>
  <c r="AT191" i="2"/>
  <c r="BA191" i="2" s="1"/>
  <c r="BB191" i="2" s="1"/>
  <c r="BC191" i="2" s="1"/>
  <c r="BD191" i="2" s="1"/>
  <c r="BI207" i="2"/>
  <c r="BJ207" i="2" s="1"/>
  <c r="BK207" i="2" s="1"/>
  <c r="AT207" i="2"/>
  <c r="BA207" i="2" s="1"/>
  <c r="BB207" i="2" s="1"/>
  <c r="BC207" i="2" s="1"/>
  <c r="BD207" i="2" s="1"/>
  <c r="BI223" i="2"/>
  <c r="BJ223" i="2" s="1"/>
  <c r="BK223" i="2" s="1"/>
  <c r="AT223" i="2"/>
  <c r="BA223" i="2" s="1"/>
  <c r="BB223" i="2" s="1"/>
  <c r="BC223" i="2" s="1"/>
  <c r="BD223" i="2" s="1"/>
  <c r="BI239" i="2"/>
  <c r="BJ239" i="2" s="1"/>
  <c r="BK239" i="2" s="1"/>
  <c r="AT239" i="2"/>
  <c r="BA239" i="2" s="1"/>
  <c r="BB239" i="2" s="1"/>
  <c r="BC239" i="2" s="1"/>
  <c r="BD239" i="2" s="1"/>
  <c r="BI255" i="2"/>
  <c r="BJ255" i="2" s="1"/>
  <c r="BK255" i="2" s="1"/>
  <c r="AT255" i="2"/>
  <c r="BA255" i="2" s="1"/>
  <c r="BB255" i="2" s="1"/>
  <c r="BC255" i="2" s="1"/>
  <c r="BD255" i="2" s="1"/>
  <c r="BI271" i="2"/>
  <c r="BJ271" i="2" s="1"/>
  <c r="BK271" i="2" s="1"/>
  <c r="AT271" i="2"/>
  <c r="BA271" i="2" s="1"/>
  <c r="BB271" i="2" s="1"/>
  <c r="BC271" i="2" s="1"/>
  <c r="BD271" i="2" s="1"/>
  <c r="BI287" i="2"/>
  <c r="BJ287" i="2" s="1"/>
  <c r="BK287" i="2" s="1"/>
  <c r="AT287" i="2"/>
  <c r="BA287" i="2" s="1"/>
  <c r="BB287" i="2" s="1"/>
  <c r="BC287" i="2" s="1"/>
  <c r="BD287" i="2" s="1"/>
  <c r="BI303" i="2"/>
  <c r="BJ303" i="2" s="1"/>
  <c r="BK303" i="2" s="1"/>
  <c r="AT303" i="2"/>
  <c r="BA303" i="2" s="1"/>
  <c r="BB303" i="2" s="1"/>
  <c r="BC303" i="2" s="1"/>
  <c r="BD303" i="2" s="1"/>
  <c r="BI319" i="2"/>
  <c r="BJ319" i="2" s="1"/>
  <c r="BK319" i="2" s="1"/>
  <c r="AT319" i="2"/>
  <c r="BA319" i="2" s="1"/>
  <c r="BB319" i="2" s="1"/>
  <c r="BC319" i="2" s="1"/>
  <c r="BD319" i="2" s="1"/>
  <c r="BI335" i="2"/>
  <c r="BJ335" i="2" s="1"/>
  <c r="BK335" i="2" s="1"/>
  <c r="AT335" i="2"/>
  <c r="BA335" i="2" s="1"/>
  <c r="BB335" i="2" s="1"/>
  <c r="BC335" i="2" s="1"/>
  <c r="BD335" i="2" s="1"/>
  <c r="BI351" i="2"/>
  <c r="BJ351" i="2" s="1"/>
  <c r="BK351" i="2" s="1"/>
  <c r="AT351" i="2"/>
  <c r="BA351" i="2" s="1"/>
  <c r="BB351" i="2" s="1"/>
  <c r="BC351" i="2" s="1"/>
  <c r="BD351" i="2" s="1"/>
  <c r="BI367" i="2"/>
  <c r="BJ367" i="2" s="1"/>
  <c r="BK367" i="2" s="1"/>
  <c r="AT367" i="2"/>
  <c r="BA367" i="2" s="1"/>
  <c r="BB367" i="2" s="1"/>
  <c r="BC367" i="2" s="1"/>
  <c r="BD367" i="2" s="1"/>
  <c r="BI31" i="2"/>
  <c r="BJ31" i="2" s="1"/>
  <c r="BK31" i="2" s="1"/>
  <c r="BL31" i="2" s="1"/>
  <c r="BM31" i="2" s="1"/>
  <c r="AT31" i="2"/>
  <c r="BA31" i="2" s="1"/>
  <c r="BB31" i="2" s="1"/>
  <c r="BC31" i="2" s="1"/>
  <c r="BD31" i="2" s="1"/>
  <c r="BI39" i="2"/>
  <c r="BJ39" i="2" s="1"/>
  <c r="BK39" i="2" s="1"/>
  <c r="BL39" i="2" s="1"/>
  <c r="BM39" i="2" s="1"/>
  <c r="AT39" i="2"/>
  <c r="BA39" i="2" s="1"/>
  <c r="BB39" i="2" s="1"/>
  <c r="BC39" i="2" s="1"/>
  <c r="BD39" i="2" s="1"/>
  <c r="BI47" i="2"/>
  <c r="BJ47" i="2" s="1"/>
  <c r="BK47" i="2" s="1"/>
  <c r="BL47" i="2" s="1"/>
  <c r="BM47" i="2" s="1"/>
  <c r="AT47" i="2"/>
  <c r="BA47" i="2" s="1"/>
  <c r="BB47" i="2" s="1"/>
  <c r="BC47" i="2" s="1"/>
  <c r="BD47" i="2" s="1"/>
  <c r="BI55" i="2"/>
  <c r="BJ55" i="2" s="1"/>
  <c r="BK55" i="2" s="1"/>
  <c r="BL55" i="2" s="1"/>
  <c r="BM55" i="2" s="1"/>
  <c r="AT55" i="2"/>
  <c r="BA55" i="2" s="1"/>
  <c r="BB55" i="2" s="1"/>
  <c r="BC55" i="2" s="1"/>
  <c r="BD55" i="2" s="1"/>
  <c r="BI63" i="2"/>
  <c r="BJ63" i="2" s="1"/>
  <c r="BK63" i="2" s="1"/>
  <c r="BL63" i="2" s="1"/>
  <c r="BM63" i="2" s="1"/>
  <c r="AT63" i="2"/>
  <c r="BA63" i="2" s="1"/>
  <c r="BB63" i="2" s="1"/>
  <c r="BC63" i="2" s="1"/>
  <c r="BD63" i="2" s="1"/>
  <c r="BI71" i="2"/>
  <c r="BJ71" i="2" s="1"/>
  <c r="BK71" i="2" s="1"/>
  <c r="BL71" i="2" s="1"/>
  <c r="BM71" i="2" s="1"/>
  <c r="AT71" i="2"/>
  <c r="BA71" i="2" s="1"/>
  <c r="BB71" i="2" s="1"/>
  <c r="BC71" i="2" s="1"/>
  <c r="BD71" i="2" s="1"/>
  <c r="BI79" i="2"/>
  <c r="BJ79" i="2" s="1"/>
  <c r="BK79" i="2" s="1"/>
  <c r="BL79" i="2" s="1"/>
  <c r="BM79" i="2" s="1"/>
  <c r="AT79" i="2"/>
  <c r="BA79" i="2" s="1"/>
  <c r="BB79" i="2" s="1"/>
  <c r="BC79" i="2" s="1"/>
  <c r="BD79" i="2" s="1"/>
  <c r="BI87" i="2"/>
  <c r="BJ87" i="2" s="1"/>
  <c r="BK87" i="2" s="1"/>
  <c r="BL87" i="2" s="1"/>
  <c r="BM87" i="2" s="1"/>
  <c r="AT87" i="2"/>
  <c r="BA87" i="2" s="1"/>
  <c r="BB87" i="2" s="1"/>
  <c r="BC87" i="2" s="1"/>
  <c r="BD87" i="2" s="1"/>
  <c r="BI95" i="2"/>
  <c r="BJ95" i="2" s="1"/>
  <c r="BK95" i="2" s="1"/>
  <c r="BL95" i="2" s="1"/>
  <c r="BM95" i="2" s="1"/>
  <c r="AT95" i="2"/>
  <c r="BA95" i="2" s="1"/>
  <c r="BB95" i="2" s="1"/>
  <c r="BC95" i="2" s="1"/>
  <c r="BD95" i="2" s="1"/>
  <c r="BI103" i="2"/>
  <c r="BJ103" i="2" s="1"/>
  <c r="BK103" i="2" s="1"/>
  <c r="AT103" i="2"/>
  <c r="BA103" i="2" s="1"/>
  <c r="BB103" i="2" s="1"/>
  <c r="BC103" i="2" s="1"/>
  <c r="BD103" i="2" s="1"/>
  <c r="BI111" i="2"/>
  <c r="BJ111" i="2" s="1"/>
  <c r="BK111" i="2" s="1"/>
  <c r="AT111" i="2"/>
  <c r="BA111" i="2" s="1"/>
  <c r="BB111" i="2" s="1"/>
  <c r="BC111" i="2" s="1"/>
  <c r="BD111" i="2" s="1"/>
  <c r="BI119" i="2"/>
  <c r="BJ119" i="2" s="1"/>
  <c r="BK119" i="2" s="1"/>
  <c r="AT119" i="2"/>
  <c r="BA119" i="2" s="1"/>
  <c r="BB119" i="2" s="1"/>
  <c r="BC119" i="2" s="1"/>
  <c r="BD119" i="2" s="1"/>
  <c r="BI127" i="2"/>
  <c r="BJ127" i="2" s="1"/>
  <c r="BK127" i="2" s="1"/>
  <c r="AT127" i="2"/>
  <c r="BA127" i="2" s="1"/>
  <c r="BB127" i="2" s="1"/>
  <c r="BC127" i="2" s="1"/>
  <c r="BD127" i="2" s="1"/>
  <c r="BI135" i="2"/>
  <c r="BJ135" i="2" s="1"/>
  <c r="BK135" i="2" s="1"/>
  <c r="AT135" i="2"/>
  <c r="BA135" i="2" s="1"/>
  <c r="BB135" i="2" s="1"/>
  <c r="BC135" i="2" s="1"/>
  <c r="BD135" i="2" s="1"/>
  <c r="BI143" i="2"/>
  <c r="BJ143" i="2" s="1"/>
  <c r="BK143" i="2" s="1"/>
  <c r="AT143" i="2"/>
  <c r="BA143" i="2" s="1"/>
  <c r="BB143" i="2" s="1"/>
  <c r="BC143" i="2" s="1"/>
  <c r="BD143" i="2" s="1"/>
  <c r="BI153" i="2"/>
  <c r="BJ153" i="2" s="1"/>
  <c r="BK153" i="2" s="1"/>
  <c r="AT153" i="2"/>
  <c r="BA153" i="2" s="1"/>
  <c r="BB153" i="2" s="1"/>
  <c r="BC153" i="2" s="1"/>
  <c r="BD153" i="2" s="1"/>
  <c r="BI169" i="2"/>
  <c r="BJ169" i="2" s="1"/>
  <c r="BK169" i="2" s="1"/>
  <c r="AT169" i="2"/>
  <c r="BA169" i="2" s="1"/>
  <c r="BB169" i="2" s="1"/>
  <c r="BC169" i="2" s="1"/>
  <c r="BD169" i="2" s="1"/>
  <c r="BI185" i="2"/>
  <c r="BJ185" i="2" s="1"/>
  <c r="BK185" i="2" s="1"/>
  <c r="AT185" i="2"/>
  <c r="BA185" i="2" s="1"/>
  <c r="BB185" i="2" s="1"/>
  <c r="BC185" i="2" s="1"/>
  <c r="BD185" i="2" s="1"/>
  <c r="BI201" i="2"/>
  <c r="BJ201" i="2" s="1"/>
  <c r="BK201" i="2" s="1"/>
  <c r="AT201" i="2"/>
  <c r="BA201" i="2" s="1"/>
  <c r="BB201" i="2" s="1"/>
  <c r="BC201" i="2" s="1"/>
  <c r="BD201" i="2" s="1"/>
  <c r="BI217" i="2"/>
  <c r="BJ217" i="2" s="1"/>
  <c r="BK217" i="2" s="1"/>
  <c r="AT217" i="2"/>
  <c r="BA217" i="2" s="1"/>
  <c r="BB217" i="2" s="1"/>
  <c r="BC217" i="2" s="1"/>
  <c r="BD217" i="2" s="1"/>
  <c r="BI233" i="2"/>
  <c r="BJ233" i="2" s="1"/>
  <c r="BK233" i="2" s="1"/>
  <c r="AT233" i="2"/>
  <c r="BA233" i="2" s="1"/>
  <c r="BB233" i="2" s="1"/>
  <c r="BC233" i="2" s="1"/>
  <c r="BD233" i="2" s="1"/>
  <c r="BI249" i="2"/>
  <c r="BJ249" i="2" s="1"/>
  <c r="BK249" i="2" s="1"/>
  <c r="AT249" i="2"/>
  <c r="BA249" i="2" s="1"/>
  <c r="BB249" i="2" s="1"/>
  <c r="BC249" i="2" s="1"/>
  <c r="BD249" i="2" s="1"/>
  <c r="BI265" i="2"/>
  <c r="BJ265" i="2" s="1"/>
  <c r="BK265" i="2" s="1"/>
  <c r="AT265" i="2"/>
  <c r="BA265" i="2" s="1"/>
  <c r="BB265" i="2" s="1"/>
  <c r="BC265" i="2" s="1"/>
  <c r="BD265" i="2" s="1"/>
  <c r="BI281" i="2"/>
  <c r="BJ281" i="2" s="1"/>
  <c r="BK281" i="2" s="1"/>
  <c r="AT281" i="2"/>
  <c r="BA281" i="2" s="1"/>
  <c r="BB281" i="2" s="1"/>
  <c r="BC281" i="2" s="1"/>
  <c r="BD281" i="2" s="1"/>
  <c r="BI297" i="2"/>
  <c r="BJ297" i="2" s="1"/>
  <c r="BK297" i="2" s="1"/>
  <c r="AT297" i="2"/>
  <c r="BA297" i="2" s="1"/>
  <c r="BB297" i="2" s="1"/>
  <c r="BC297" i="2" s="1"/>
  <c r="BD297" i="2" s="1"/>
  <c r="BI313" i="2"/>
  <c r="BJ313" i="2" s="1"/>
  <c r="BK313" i="2" s="1"/>
  <c r="AT313" i="2"/>
  <c r="BA313" i="2" s="1"/>
  <c r="BB313" i="2" s="1"/>
  <c r="BC313" i="2" s="1"/>
  <c r="BD313" i="2" s="1"/>
  <c r="BI329" i="2"/>
  <c r="BJ329" i="2" s="1"/>
  <c r="BK329" i="2" s="1"/>
  <c r="AT329" i="2"/>
  <c r="BA329" i="2" s="1"/>
  <c r="BB329" i="2" s="1"/>
  <c r="BC329" i="2" s="1"/>
  <c r="BD329" i="2" s="1"/>
  <c r="BI345" i="2"/>
  <c r="BJ345" i="2" s="1"/>
  <c r="BK345" i="2" s="1"/>
  <c r="AT345" i="2"/>
  <c r="BA345" i="2" s="1"/>
  <c r="BB345" i="2" s="1"/>
  <c r="BC345" i="2" s="1"/>
  <c r="BD345" i="2" s="1"/>
  <c r="BI361" i="2"/>
  <c r="BJ361" i="2" s="1"/>
  <c r="BK361" i="2" s="1"/>
  <c r="AT361" i="2"/>
  <c r="BA361" i="2" s="1"/>
  <c r="BB361" i="2" s="1"/>
  <c r="BC361" i="2" s="1"/>
  <c r="BD361" i="2" s="1"/>
  <c r="BI208" i="2"/>
  <c r="BJ208" i="2" s="1"/>
  <c r="BK208" i="2" s="1"/>
  <c r="AT208" i="2"/>
  <c r="BA208" i="2" s="1"/>
  <c r="BB208" i="2" s="1"/>
  <c r="BC208" i="2" s="1"/>
  <c r="BD208" i="2" s="1"/>
  <c r="BI280" i="2"/>
  <c r="BJ280" i="2" s="1"/>
  <c r="BK280" i="2" s="1"/>
  <c r="AT280" i="2"/>
  <c r="BA280" i="2" s="1"/>
  <c r="BB280" i="2" s="1"/>
  <c r="BC280" i="2" s="1"/>
  <c r="BD280" i="2" s="1"/>
  <c r="BI344" i="2"/>
  <c r="BJ344" i="2" s="1"/>
  <c r="BK344" i="2" s="1"/>
  <c r="AT344" i="2"/>
  <c r="BA344" i="2" s="1"/>
  <c r="BB344" i="2" s="1"/>
  <c r="BC344" i="2" s="1"/>
  <c r="BD344" i="2" s="1"/>
  <c r="BI192" i="2"/>
  <c r="BJ192" i="2" s="1"/>
  <c r="BK192" i="2" s="1"/>
  <c r="AT192" i="2"/>
  <c r="BA192" i="2" s="1"/>
  <c r="BB192" i="2" s="1"/>
  <c r="BC192" i="2" s="1"/>
  <c r="BD192" i="2" s="1"/>
  <c r="BI240" i="2"/>
  <c r="BJ240" i="2" s="1"/>
  <c r="BK240" i="2" s="1"/>
  <c r="AT240" i="2"/>
  <c r="BA240" i="2" s="1"/>
  <c r="BB240" i="2" s="1"/>
  <c r="BC240" i="2" s="1"/>
  <c r="BD240" i="2" s="1"/>
  <c r="BI304" i="2"/>
  <c r="BJ304" i="2" s="1"/>
  <c r="BK304" i="2" s="1"/>
  <c r="AT304" i="2"/>
  <c r="BA304" i="2" s="1"/>
  <c r="BB304" i="2" s="1"/>
  <c r="BC304" i="2" s="1"/>
  <c r="BD304" i="2" s="1"/>
  <c r="BI360" i="2"/>
  <c r="BJ360" i="2" s="1"/>
  <c r="BK360" i="2" s="1"/>
  <c r="AT360" i="2"/>
  <c r="BA360" i="2" s="1"/>
  <c r="BB360" i="2" s="1"/>
  <c r="BC360" i="2" s="1"/>
  <c r="BD360" i="2" s="1"/>
  <c r="BI38" i="2"/>
  <c r="BJ38" i="2" s="1"/>
  <c r="BK38" i="2" s="1"/>
  <c r="BL38" i="2" s="1"/>
  <c r="BM38" i="2" s="1"/>
  <c r="AT38" i="2"/>
  <c r="BA38" i="2" s="1"/>
  <c r="BB38" i="2" s="1"/>
  <c r="BC38" i="2" s="1"/>
  <c r="BD38" i="2" s="1"/>
  <c r="BI54" i="2"/>
  <c r="BJ54" i="2" s="1"/>
  <c r="BK54" i="2" s="1"/>
  <c r="BL54" i="2" s="1"/>
  <c r="BM54" i="2" s="1"/>
  <c r="AT54" i="2"/>
  <c r="BA54" i="2" s="1"/>
  <c r="BB54" i="2" s="1"/>
  <c r="BC54" i="2" s="1"/>
  <c r="BD54" i="2" s="1"/>
  <c r="BI70" i="2"/>
  <c r="BJ70" i="2" s="1"/>
  <c r="BK70" i="2" s="1"/>
  <c r="BL70" i="2" s="1"/>
  <c r="BM70" i="2" s="1"/>
  <c r="AT70" i="2"/>
  <c r="BA70" i="2" s="1"/>
  <c r="BB70" i="2" s="1"/>
  <c r="BC70" i="2" s="1"/>
  <c r="BD70" i="2" s="1"/>
  <c r="BI86" i="2"/>
  <c r="BJ86" i="2" s="1"/>
  <c r="BK86" i="2" s="1"/>
  <c r="BL86" i="2" s="1"/>
  <c r="BM86" i="2" s="1"/>
  <c r="AT86" i="2"/>
  <c r="BA86" i="2" s="1"/>
  <c r="BB86" i="2" s="1"/>
  <c r="BC86" i="2" s="1"/>
  <c r="BD86" i="2" s="1"/>
  <c r="BI102" i="2"/>
  <c r="BJ102" i="2" s="1"/>
  <c r="BK102" i="2" s="1"/>
  <c r="AT102" i="2"/>
  <c r="BA102" i="2" s="1"/>
  <c r="BB102" i="2" s="1"/>
  <c r="BC102" i="2" s="1"/>
  <c r="BD102" i="2" s="1"/>
  <c r="BI118" i="2"/>
  <c r="BJ118" i="2" s="1"/>
  <c r="BK118" i="2" s="1"/>
  <c r="AT118" i="2"/>
  <c r="BA118" i="2" s="1"/>
  <c r="BB118" i="2" s="1"/>
  <c r="BC118" i="2" s="1"/>
  <c r="BD118" i="2" s="1"/>
  <c r="BI134" i="2"/>
  <c r="BJ134" i="2" s="1"/>
  <c r="BK134" i="2" s="1"/>
  <c r="AT134" i="2"/>
  <c r="BA134" i="2" s="1"/>
  <c r="BB134" i="2" s="1"/>
  <c r="BC134" i="2" s="1"/>
  <c r="BD134" i="2" s="1"/>
  <c r="BI150" i="2"/>
  <c r="BJ150" i="2" s="1"/>
  <c r="BK150" i="2" s="1"/>
  <c r="AT150" i="2"/>
  <c r="BA150" i="2" s="1"/>
  <c r="BB150" i="2" s="1"/>
  <c r="BC150" i="2" s="1"/>
  <c r="BD150" i="2" s="1"/>
  <c r="BI166" i="2"/>
  <c r="BJ166" i="2" s="1"/>
  <c r="BK166" i="2" s="1"/>
  <c r="AT166" i="2"/>
  <c r="BA166" i="2" s="1"/>
  <c r="BB166" i="2" s="1"/>
  <c r="BC166" i="2" s="1"/>
  <c r="BD166" i="2" s="1"/>
  <c r="BI182" i="2"/>
  <c r="BJ182" i="2" s="1"/>
  <c r="BK182" i="2" s="1"/>
  <c r="AT182" i="2"/>
  <c r="BA182" i="2" s="1"/>
  <c r="BB182" i="2" s="1"/>
  <c r="BC182" i="2" s="1"/>
  <c r="BD182" i="2" s="1"/>
  <c r="BI198" i="2"/>
  <c r="BJ198" i="2" s="1"/>
  <c r="BK198" i="2" s="1"/>
  <c r="AT198" i="2"/>
  <c r="BA198" i="2" s="1"/>
  <c r="BB198" i="2" s="1"/>
  <c r="BC198" i="2" s="1"/>
  <c r="BD198" i="2" s="1"/>
  <c r="BI214" i="2"/>
  <c r="BJ214" i="2" s="1"/>
  <c r="BK214" i="2" s="1"/>
  <c r="AT214" i="2"/>
  <c r="BA214" i="2" s="1"/>
  <c r="BB214" i="2" s="1"/>
  <c r="BC214" i="2" s="1"/>
  <c r="BD214" i="2" s="1"/>
  <c r="BI230" i="2"/>
  <c r="BJ230" i="2" s="1"/>
  <c r="BK230" i="2" s="1"/>
  <c r="AT230" i="2"/>
  <c r="BA230" i="2" s="1"/>
  <c r="BB230" i="2" s="1"/>
  <c r="BC230" i="2" s="1"/>
  <c r="BD230" i="2" s="1"/>
  <c r="BI246" i="2"/>
  <c r="BJ246" i="2" s="1"/>
  <c r="BK246" i="2" s="1"/>
  <c r="AT246" i="2"/>
  <c r="BA246" i="2" s="1"/>
  <c r="BB246" i="2" s="1"/>
  <c r="BC246" i="2" s="1"/>
  <c r="BD246" i="2" s="1"/>
  <c r="BI262" i="2"/>
  <c r="BJ262" i="2" s="1"/>
  <c r="BK262" i="2" s="1"/>
  <c r="AT262" i="2"/>
  <c r="BA262" i="2" s="1"/>
  <c r="BB262" i="2" s="1"/>
  <c r="BC262" i="2" s="1"/>
  <c r="BD262" i="2" s="1"/>
  <c r="BI278" i="2"/>
  <c r="BJ278" i="2" s="1"/>
  <c r="BK278" i="2" s="1"/>
  <c r="AT278" i="2"/>
  <c r="BA278" i="2" s="1"/>
  <c r="BB278" i="2" s="1"/>
  <c r="BC278" i="2" s="1"/>
  <c r="BD278" i="2" s="1"/>
  <c r="BI294" i="2"/>
  <c r="BJ294" i="2" s="1"/>
  <c r="BK294" i="2" s="1"/>
  <c r="AT294" i="2"/>
  <c r="BA294" i="2" s="1"/>
  <c r="BB294" i="2" s="1"/>
  <c r="BC294" i="2" s="1"/>
  <c r="BD294" i="2" s="1"/>
  <c r="BI310" i="2"/>
  <c r="BJ310" i="2" s="1"/>
  <c r="BK310" i="2" s="1"/>
  <c r="AT310" i="2"/>
  <c r="BA310" i="2" s="1"/>
  <c r="BB310" i="2" s="1"/>
  <c r="BC310" i="2" s="1"/>
  <c r="BD310" i="2" s="1"/>
  <c r="BI326" i="2"/>
  <c r="BJ326" i="2" s="1"/>
  <c r="BK326" i="2" s="1"/>
  <c r="AT326" i="2"/>
  <c r="BA326" i="2" s="1"/>
  <c r="BB326" i="2" s="1"/>
  <c r="BC326" i="2" s="1"/>
  <c r="BD326" i="2" s="1"/>
  <c r="BI342" i="2"/>
  <c r="BJ342" i="2" s="1"/>
  <c r="BK342" i="2" s="1"/>
  <c r="AT342" i="2"/>
  <c r="BA342" i="2" s="1"/>
  <c r="BB342" i="2" s="1"/>
  <c r="BC342" i="2" s="1"/>
  <c r="BD342" i="2" s="1"/>
  <c r="BI358" i="2"/>
  <c r="BJ358" i="2" s="1"/>
  <c r="BK358" i="2" s="1"/>
  <c r="AT358" i="2"/>
  <c r="BA358" i="2" s="1"/>
  <c r="BB358" i="2" s="1"/>
  <c r="BC358" i="2" s="1"/>
  <c r="BD358" i="2" s="1"/>
  <c r="BI374" i="2"/>
  <c r="BJ374" i="2" s="1"/>
  <c r="BK374" i="2" s="1"/>
  <c r="AT374" i="2"/>
  <c r="BA374" i="2" s="1"/>
  <c r="BB374" i="2" s="1"/>
  <c r="BC374" i="2" s="1"/>
  <c r="BD374" i="2" s="1"/>
  <c r="BI44" i="2"/>
  <c r="BJ44" i="2" s="1"/>
  <c r="BK44" i="2" s="1"/>
  <c r="BL44" i="2" s="1"/>
  <c r="BM44" i="2" s="1"/>
  <c r="AT44" i="2"/>
  <c r="BA44" i="2" s="1"/>
  <c r="BB44" i="2" s="1"/>
  <c r="BC44" i="2" s="1"/>
  <c r="BD44" i="2" s="1"/>
  <c r="BI60" i="2"/>
  <c r="BJ60" i="2" s="1"/>
  <c r="BK60" i="2" s="1"/>
  <c r="BL60" i="2" s="1"/>
  <c r="BM60" i="2" s="1"/>
  <c r="AT60" i="2"/>
  <c r="BA60" i="2" s="1"/>
  <c r="BB60" i="2" s="1"/>
  <c r="BC60" i="2" s="1"/>
  <c r="BD60" i="2" s="1"/>
  <c r="BI76" i="2"/>
  <c r="BJ76" i="2" s="1"/>
  <c r="BK76" i="2" s="1"/>
  <c r="BL76" i="2" s="1"/>
  <c r="BM76" i="2" s="1"/>
  <c r="AT76" i="2"/>
  <c r="BA76" i="2" s="1"/>
  <c r="BB76" i="2" s="1"/>
  <c r="BC76" i="2" s="1"/>
  <c r="BD76" i="2" s="1"/>
  <c r="BI92" i="2"/>
  <c r="BJ92" i="2" s="1"/>
  <c r="BK92" i="2" s="1"/>
  <c r="BL92" i="2" s="1"/>
  <c r="BM92" i="2" s="1"/>
  <c r="AT92" i="2"/>
  <c r="BA92" i="2" s="1"/>
  <c r="BB92" i="2" s="1"/>
  <c r="BC92" i="2" s="1"/>
  <c r="BD92" i="2" s="1"/>
  <c r="BI108" i="2"/>
  <c r="BJ108" i="2" s="1"/>
  <c r="BK108" i="2" s="1"/>
  <c r="AT108" i="2"/>
  <c r="BA108" i="2" s="1"/>
  <c r="BB108" i="2" s="1"/>
  <c r="BC108" i="2" s="1"/>
  <c r="BD108" i="2" s="1"/>
  <c r="BI124" i="2"/>
  <c r="BJ124" i="2" s="1"/>
  <c r="BK124" i="2" s="1"/>
  <c r="AT124" i="2"/>
  <c r="BA124" i="2" s="1"/>
  <c r="BB124" i="2" s="1"/>
  <c r="BC124" i="2" s="1"/>
  <c r="BD124" i="2" s="1"/>
  <c r="BI140" i="2"/>
  <c r="BJ140" i="2" s="1"/>
  <c r="BK140" i="2" s="1"/>
  <c r="AT140" i="2"/>
  <c r="BA140" i="2" s="1"/>
  <c r="BB140" i="2" s="1"/>
  <c r="BC140" i="2" s="1"/>
  <c r="BD140" i="2" s="1"/>
  <c r="BI156" i="2"/>
  <c r="BJ156" i="2" s="1"/>
  <c r="BK156" i="2" s="1"/>
  <c r="AT156" i="2"/>
  <c r="BA156" i="2" s="1"/>
  <c r="BB156" i="2" s="1"/>
  <c r="BC156" i="2" s="1"/>
  <c r="BD156" i="2" s="1"/>
  <c r="BI180" i="2"/>
  <c r="BJ180" i="2" s="1"/>
  <c r="BK180" i="2" s="1"/>
  <c r="AT180" i="2"/>
  <c r="BA180" i="2" s="1"/>
  <c r="BB180" i="2" s="1"/>
  <c r="BC180" i="2" s="1"/>
  <c r="BD180" i="2" s="1"/>
  <c r="BI212" i="2"/>
  <c r="BJ212" i="2" s="1"/>
  <c r="BK212" i="2" s="1"/>
  <c r="AT212" i="2"/>
  <c r="BA212" i="2" s="1"/>
  <c r="BB212" i="2" s="1"/>
  <c r="BC212" i="2" s="1"/>
  <c r="BD212" i="2" s="1"/>
  <c r="BI244" i="2"/>
  <c r="BJ244" i="2" s="1"/>
  <c r="BK244" i="2" s="1"/>
  <c r="AT244" i="2"/>
  <c r="BA244" i="2" s="1"/>
  <c r="BB244" i="2" s="1"/>
  <c r="BC244" i="2" s="1"/>
  <c r="BD244" i="2" s="1"/>
  <c r="BI276" i="2"/>
  <c r="BJ276" i="2" s="1"/>
  <c r="BK276" i="2" s="1"/>
  <c r="AT276" i="2"/>
  <c r="BA276" i="2" s="1"/>
  <c r="BB276" i="2" s="1"/>
  <c r="BC276" i="2" s="1"/>
  <c r="BD276" i="2" s="1"/>
  <c r="BI308" i="2"/>
  <c r="BJ308" i="2" s="1"/>
  <c r="BK308" i="2" s="1"/>
  <c r="AT308" i="2"/>
  <c r="BA308" i="2" s="1"/>
  <c r="BB308" i="2" s="1"/>
  <c r="BC308" i="2" s="1"/>
  <c r="BD308" i="2" s="1"/>
  <c r="BI340" i="2"/>
  <c r="BJ340" i="2" s="1"/>
  <c r="BK340" i="2" s="1"/>
  <c r="AT340" i="2"/>
  <c r="BA340" i="2" s="1"/>
  <c r="BB340" i="2" s="1"/>
  <c r="BC340" i="2" s="1"/>
  <c r="BD340" i="2" s="1"/>
  <c r="BF13" i="2"/>
  <c r="BG13" i="2" s="1"/>
  <c r="BH13" i="2" s="1"/>
  <c r="Y12" i="2"/>
  <c r="Z12" i="2" l="1"/>
  <c r="AB12" i="2" s="1"/>
  <c r="AH12" i="2" s="1"/>
  <c r="AK12" i="2" s="1"/>
  <c r="BN12" i="2" s="1"/>
  <c r="BF14" i="2" l="1"/>
  <c r="BG14" i="2" s="1"/>
  <c r="BH14" i="2" s="1"/>
  <c r="AA12" i="2"/>
  <c r="Y13" i="2"/>
  <c r="BF15" i="2" l="1"/>
  <c r="BG15" i="2" s="1"/>
  <c r="BH15" i="2" s="1"/>
  <c r="Z13" i="2"/>
  <c r="AB13" i="2" s="1"/>
  <c r="BF16" i="2" l="1"/>
  <c r="BG16" i="2" s="1"/>
  <c r="BH16" i="2" s="1"/>
  <c r="AH13" i="2"/>
  <c r="AK13" i="2" s="1"/>
  <c r="BN13" i="2" s="1"/>
  <c r="AA13" i="2"/>
  <c r="BF17" i="2" l="1"/>
  <c r="BG17" i="2" s="1"/>
  <c r="BH17" i="2" s="1"/>
  <c r="Y14" i="2"/>
  <c r="Z14" i="2" s="1"/>
  <c r="AB14" i="2" s="1"/>
  <c r="BF18" i="2" l="1"/>
  <c r="BG18" i="2" s="1"/>
  <c r="BH18" i="2" s="1"/>
  <c r="AH14" i="2"/>
  <c r="AK14" i="2" s="1"/>
  <c r="BN14" i="2" s="1"/>
  <c r="AA14" i="2"/>
  <c r="BF19" i="2" l="1"/>
  <c r="BG19" i="2" s="1"/>
  <c r="BH19" i="2" s="1"/>
  <c r="Y15" i="2"/>
  <c r="BF20" i="2" l="1"/>
  <c r="BG20" i="2" s="1"/>
  <c r="BH20" i="2" s="1"/>
  <c r="Z15" i="2"/>
  <c r="BF21" i="2" l="1"/>
  <c r="BG21" i="2" s="1"/>
  <c r="BH21" i="2" s="1"/>
  <c r="AB15" i="2"/>
  <c r="AH15" i="2" s="1"/>
  <c r="AK15" i="2" s="1"/>
  <c r="BN15" i="2" s="1"/>
  <c r="AA15" i="2"/>
  <c r="BF22" i="2" l="1"/>
  <c r="BG22" i="2" s="1"/>
  <c r="BH22" i="2" s="1"/>
  <c r="Y16" i="2"/>
  <c r="BF23" i="2" l="1"/>
  <c r="BG23" i="2" s="1"/>
  <c r="BH23" i="2" s="1"/>
  <c r="Z16" i="2"/>
  <c r="BF24" i="2" l="1"/>
  <c r="BG24" i="2" s="1"/>
  <c r="BH24" i="2" s="1"/>
  <c r="AA16" i="2"/>
  <c r="AB16" i="2"/>
  <c r="AH16" i="2" s="1"/>
  <c r="AK16" i="2" s="1"/>
  <c r="BN16" i="2" s="1"/>
  <c r="BF25" i="2" l="1"/>
  <c r="BG25" i="2" s="1"/>
  <c r="BH25" i="2" s="1"/>
  <c r="Y17" i="2"/>
  <c r="BF26" i="2" l="1"/>
  <c r="BG26" i="2" s="1"/>
  <c r="BH26" i="2" s="1"/>
  <c r="Z17" i="2"/>
  <c r="BF27" i="2" l="1"/>
  <c r="BG27" i="2" s="1"/>
  <c r="BH27" i="2" s="1"/>
  <c r="AA17" i="2"/>
  <c r="AB17" i="2"/>
  <c r="AH17" i="2" s="1"/>
  <c r="AK17" i="2" s="1"/>
  <c r="BN17" i="2" s="1"/>
  <c r="BF28" i="2" l="1"/>
  <c r="BG28" i="2" s="1"/>
  <c r="BH28" i="2" s="1"/>
  <c r="Y18" i="2"/>
  <c r="BF29" i="2" l="1"/>
  <c r="BG29" i="2" s="1"/>
  <c r="BH29" i="2" s="1"/>
  <c r="Z18" i="2"/>
  <c r="BF30" i="2" l="1"/>
  <c r="BG30" i="2" s="1"/>
  <c r="BH30" i="2" s="1"/>
  <c r="AA18" i="2"/>
  <c r="AB18" i="2"/>
  <c r="AH18" i="2" s="1"/>
  <c r="AK18" i="2" s="1"/>
  <c r="BN18" i="2" s="1"/>
  <c r="BF31" i="2" l="1"/>
  <c r="BG31" i="2" s="1"/>
  <c r="BH31" i="2" s="1"/>
  <c r="Y19" i="2"/>
  <c r="BF32" i="2" l="1"/>
  <c r="BG32" i="2" s="1"/>
  <c r="BH32" i="2" s="1"/>
  <c r="Z19" i="2"/>
  <c r="BF33" i="2" l="1"/>
  <c r="BG33" i="2" s="1"/>
  <c r="BH33" i="2" s="1"/>
  <c r="AA19" i="2"/>
  <c r="AB19" i="2"/>
  <c r="AH19" i="2" s="1"/>
  <c r="AK19" i="2" s="1"/>
  <c r="BN19" i="2" s="1"/>
  <c r="BF34" i="2" l="1"/>
  <c r="BG34" i="2" s="1"/>
  <c r="BH34" i="2" s="1"/>
  <c r="Y20" i="2"/>
  <c r="BF35" i="2" l="1"/>
  <c r="BG35" i="2" s="1"/>
  <c r="BH35" i="2" s="1"/>
  <c r="Z20" i="2"/>
  <c r="BF36" i="2" l="1"/>
  <c r="BG36" i="2" s="1"/>
  <c r="BH36" i="2" s="1"/>
  <c r="AA20" i="2"/>
  <c r="AB20" i="2"/>
  <c r="AH20" i="2" s="1"/>
  <c r="AK20" i="2" s="1"/>
  <c r="BN20" i="2" s="1"/>
  <c r="BF37" i="2" l="1"/>
  <c r="BG37" i="2" s="1"/>
  <c r="BH37" i="2" s="1"/>
  <c r="Y21" i="2"/>
  <c r="BF38" i="2" l="1"/>
  <c r="BG38" i="2" s="1"/>
  <c r="BH38" i="2" s="1"/>
  <c r="Z21" i="2"/>
  <c r="BF39" i="2" l="1"/>
  <c r="BG39" i="2" s="1"/>
  <c r="BH39" i="2" s="1"/>
  <c r="AA21" i="2"/>
  <c r="AB21" i="2"/>
  <c r="AH21" i="2" s="1"/>
  <c r="AK21" i="2" s="1"/>
  <c r="BN21" i="2" s="1"/>
  <c r="BF40" i="2" l="1"/>
  <c r="BG40" i="2" s="1"/>
  <c r="BH40" i="2" s="1"/>
  <c r="Y22" i="2"/>
  <c r="BF41" i="2" l="1"/>
  <c r="BG41" i="2" s="1"/>
  <c r="BH41" i="2" s="1"/>
  <c r="Z22" i="2"/>
  <c r="BF42" i="2" l="1"/>
  <c r="BG42" i="2" s="1"/>
  <c r="BH42" i="2" s="1"/>
  <c r="AA22" i="2"/>
  <c r="AB22" i="2"/>
  <c r="AH22" i="2" s="1"/>
  <c r="AK22" i="2" s="1"/>
  <c r="BN22" i="2" s="1"/>
  <c r="BF43" i="2" l="1"/>
  <c r="BG43" i="2" s="1"/>
  <c r="BH43" i="2" s="1"/>
  <c r="Y23" i="2"/>
  <c r="BF44" i="2" l="1"/>
  <c r="BG44" i="2" s="1"/>
  <c r="BH44" i="2" s="1"/>
  <c r="Z23" i="2"/>
  <c r="BF45" i="2" l="1"/>
  <c r="BG45" i="2" s="1"/>
  <c r="BH45" i="2" s="1"/>
  <c r="AA23" i="2"/>
  <c r="AB23" i="2"/>
  <c r="AH23" i="2" s="1"/>
  <c r="AK23" i="2" s="1"/>
  <c r="BN23" i="2" s="1"/>
  <c r="BF46" i="2" l="1"/>
  <c r="BG46" i="2" s="1"/>
  <c r="BH46" i="2" s="1"/>
  <c r="Y24" i="2"/>
  <c r="BF47" i="2" l="1"/>
  <c r="BG47" i="2" s="1"/>
  <c r="BH47" i="2" s="1"/>
  <c r="Z24" i="2"/>
  <c r="BF48" i="2" l="1"/>
  <c r="BG48" i="2" s="1"/>
  <c r="BH48" i="2" s="1"/>
  <c r="AA24" i="2"/>
  <c r="AB24" i="2"/>
  <c r="AH24" i="2" s="1"/>
  <c r="AK24" i="2" s="1"/>
  <c r="BN24" i="2" s="1"/>
  <c r="BF49" i="2" l="1"/>
  <c r="BG49" i="2" s="1"/>
  <c r="BH49" i="2" s="1"/>
  <c r="Y25" i="2"/>
  <c r="BF50" i="2" l="1"/>
  <c r="BG50" i="2" s="1"/>
  <c r="BH50" i="2" s="1"/>
  <c r="Z25" i="2"/>
  <c r="BF51" i="2" l="1"/>
  <c r="BG51" i="2" s="1"/>
  <c r="BH51" i="2" s="1"/>
  <c r="AA25" i="2"/>
  <c r="AB25" i="2"/>
  <c r="AH25" i="2" s="1"/>
  <c r="AK25" i="2" s="1"/>
  <c r="BN25" i="2" s="1"/>
  <c r="BF52" i="2" l="1"/>
  <c r="BG52" i="2" s="1"/>
  <c r="BH52" i="2" s="1"/>
  <c r="Y26" i="2"/>
  <c r="BF53" i="2" l="1"/>
  <c r="BG53" i="2" s="1"/>
  <c r="BH53" i="2" s="1"/>
  <c r="Z26" i="2"/>
  <c r="BF54" i="2" l="1"/>
  <c r="BG54" i="2" s="1"/>
  <c r="BH54" i="2" s="1"/>
  <c r="AA26" i="2"/>
  <c r="AB26" i="2"/>
  <c r="AH26" i="2" s="1"/>
  <c r="AK26" i="2" s="1"/>
  <c r="BN26" i="2" s="1"/>
  <c r="BF55" i="2" l="1"/>
  <c r="BG55" i="2" s="1"/>
  <c r="BH55" i="2" s="1"/>
  <c r="Y27" i="2"/>
  <c r="BF56" i="2" l="1"/>
  <c r="BG56" i="2" s="1"/>
  <c r="BH56" i="2" s="1"/>
  <c r="Z27" i="2"/>
  <c r="AA27" i="2" s="1"/>
  <c r="BF57" i="2" l="1"/>
  <c r="BG57" i="2" s="1"/>
  <c r="BH57" i="2" s="1"/>
  <c r="AB27" i="2"/>
  <c r="AH27" i="2" s="1"/>
  <c r="AK27" i="2" s="1"/>
  <c r="BN27" i="2" s="1"/>
  <c r="BF58" i="2" l="1"/>
  <c r="BG58" i="2" s="1"/>
  <c r="BH58" i="2" s="1"/>
  <c r="Y28" i="2"/>
  <c r="BF59" i="2" l="1"/>
  <c r="BG59" i="2" s="1"/>
  <c r="BH59" i="2" s="1"/>
  <c r="Z28" i="2"/>
  <c r="AA28" i="2" s="1"/>
  <c r="BF60" i="2" l="1"/>
  <c r="BG60" i="2" s="1"/>
  <c r="BH60" i="2" s="1"/>
  <c r="AB28" i="2"/>
  <c r="AH28" i="2" s="1"/>
  <c r="AK28" i="2" s="1"/>
  <c r="BN28" i="2" s="1"/>
  <c r="BF61" i="2" l="1"/>
  <c r="BG61" i="2" s="1"/>
  <c r="BH61" i="2" s="1"/>
  <c r="Y29" i="2"/>
  <c r="Z29" i="2" s="1"/>
  <c r="BF62" i="2" l="1"/>
  <c r="BG62" i="2" s="1"/>
  <c r="BH62" i="2" s="1"/>
  <c r="AA29" i="2"/>
  <c r="AB29" i="2"/>
  <c r="AH29" i="2" s="1"/>
  <c r="AK29" i="2" s="1"/>
  <c r="BN29" i="2" s="1"/>
  <c r="BF63" i="2" l="1"/>
  <c r="BG63" i="2" s="1"/>
  <c r="BH63" i="2" s="1"/>
  <c r="Y30" i="2"/>
  <c r="Z30" i="2" s="1"/>
  <c r="BF64" i="2" l="1"/>
  <c r="BG64" i="2" s="1"/>
  <c r="BH64" i="2" s="1"/>
  <c r="AA30" i="2"/>
  <c r="AB30" i="2"/>
  <c r="AH30" i="2" s="1"/>
  <c r="AK30" i="2" s="1"/>
  <c r="BN30" i="2" s="1"/>
  <c r="BF65" i="2" l="1"/>
  <c r="BG65" i="2" s="1"/>
  <c r="BH65" i="2" s="1"/>
  <c r="Y31" i="2"/>
  <c r="Z31" i="2" s="1"/>
  <c r="BF66" i="2" l="1"/>
  <c r="BG66" i="2" s="1"/>
  <c r="BH66" i="2" s="1"/>
  <c r="AA31" i="2"/>
  <c r="AB31" i="2"/>
  <c r="AH31" i="2" s="1"/>
  <c r="AK31" i="2" s="1"/>
  <c r="BN31" i="2" s="1"/>
  <c r="BF67" i="2" l="1"/>
  <c r="BG67" i="2" s="1"/>
  <c r="BH67" i="2" s="1"/>
  <c r="Y32" i="2"/>
  <c r="BF68" i="2" l="1"/>
  <c r="BG68" i="2" s="1"/>
  <c r="BH68" i="2" s="1"/>
  <c r="Z32" i="2"/>
  <c r="AB32" i="2" s="1"/>
  <c r="AH32" i="2" s="1"/>
  <c r="AK32" i="2" s="1"/>
  <c r="BN32" i="2" s="1"/>
  <c r="BF69" i="2" l="1"/>
  <c r="BG69" i="2" s="1"/>
  <c r="BH69" i="2" s="1"/>
  <c r="Y33" i="2"/>
  <c r="Z33" i="2" s="1"/>
  <c r="AA33" i="2" s="1"/>
  <c r="AA32" i="2"/>
  <c r="BF70" i="2" l="1"/>
  <c r="BG70" i="2" s="1"/>
  <c r="BH70" i="2" s="1"/>
  <c r="AB33" i="2"/>
  <c r="AH33" i="2" s="1"/>
  <c r="AK33" i="2" s="1"/>
  <c r="BN33" i="2" s="1"/>
  <c r="BF71" i="2" l="1"/>
  <c r="BG71" i="2" s="1"/>
  <c r="BH71" i="2" s="1"/>
  <c r="Y34" i="2"/>
  <c r="BF72" i="2" l="1"/>
  <c r="BG72" i="2" s="1"/>
  <c r="BH72" i="2" s="1"/>
  <c r="Z34" i="2"/>
  <c r="AA34" i="2" s="1"/>
  <c r="BF73" i="2" l="1"/>
  <c r="BG73" i="2" s="1"/>
  <c r="BH73" i="2" s="1"/>
  <c r="AB34" i="2"/>
  <c r="AH34" i="2" s="1"/>
  <c r="AK34" i="2" s="1"/>
  <c r="BN34" i="2" s="1"/>
  <c r="BF74" i="2" l="1"/>
  <c r="BG74" i="2" s="1"/>
  <c r="BH74" i="2" s="1"/>
  <c r="Y35" i="2"/>
  <c r="BF75" i="2" l="1"/>
  <c r="BG75" i="2" s="1"/>
  <c r="BH75" i="2" s="1"/>
  <c r="Z35" i="2"/>
  <c r="AA35" i="2" s="1"/>
  <c r="BF76" i="2" l="1"/>
  <c r="BG76" i="2" s="1"/>
  <c r="BH76" i="2" s="1"/>
  <c r="AB35" i="2"/>
  <c r="AH35" i="2" s="1"/>
  <c r="AK35" i="2" s="1"/>
  <c r="BN35" i="2" s="1"/>
  <c r="BF77" i="2" l="1"/>
  <c r="BG77" i="2" s="1"/>
  <c r="BH77" i="2" s="1"/>
  <c r="Y36" i="2"/>
  <c r="BF78" i="2" l="1"/>
  <c r="BG78" i="2" s="1"/>
  <c r="BH78" i="2" s="1"/>
  <c r="Z36" i="2"/>
  <c r="AA36" i="2" s="1"/>
  <c r="BF79" i="2" l="1"/>
  <c r="BG79" i="2" s="1"/>
  <c r="BH79" i="2" s="1"/>
  <c r="AB36" i="2"/>
  <c r="AH36" i="2" s="1"/>
  <c r="AK36" i="2" s="1"/>
  <c r="BN36" i="2" s="1"/>
  <c r="BF80" i="2" l="1"/>
  <c r="BG80" i="2" s="1"/>
  <c r="BH80" i="2" s="1"/>
  <c r="Y37" i="2"/>
  <c r="BF81" i="2" l="1"/>
  <c r="BG81" i="2" s="1"/>
  <c r="BH81" i="2" s="1"/>
  <c r="Z37" i="2"/>
  <c r="AA37" i="2" s="1"/>
  <c r="BF82" i="2" l="1"/>
  <c r="BG82" i="2" s="1"/>
  <c r="BH82" i="2" s="1"/>
  <c r="AB37" i="2"/>
  <c r="AH37" i="2" s="1"/>
  <c r="AK37" i="2" s="1"/>
  <c r="BN37" i="2" s="1"/>
  <c r="BF83" i="2" l="1"/>
  <c r="BG83" i="2" s="1"/>
  <c r="BH83" i="2" s="1"/>
  <c r="Y38" i="2"/>
  <c r="BF84" i="2" l="1"/>
  <c r="BG84" i="2" s="1"/>
  <c r="BH84" i="2" s="1"/>
  <c r="Z38" i="2"/>
  <c r="AA38" i="2" s="1"/>
  <c r="BF85" i="2" l="1"/>
  <c r="BG85" i="2" s="1"/>
  <c r="BH85" i="2" s="1"/>
  <c r="AB38" i="2"/>
  <c r="AH38" i="2" s="1"/>
  <c r="AK38" i="2" s="1"/>
  <c r="BN38" i="2" s="1"/>
  <c r="BF86" i="2" l="1"/>
  <c r="BG86" i="2" s="1"/>
  <c r="BH86" i="2" s="1"/>
  <c r="Y39" i="2"/>
  <c r="BF87" i="2" l="1"/>
  <c r="BG87" i="2" s="1"/>
  <c r="BH87" i="2" s="1"/>
  <c r="Z39" i="2"/>
  <c r="AA39" i="2" s="1"/>
  <c r="BF88" i="2" l="1"/>
  <c r="BG88" i="2" s="1"/>
  <c r="BH88" i="2" s="1"/>
  <c r="AB39" i="2"/>
  <c r="AH39" i="2" s="1"/>
  <c r="AK39" i="2" s="1"/>
  <c r="BN39" i="2" s="1"/>
  <c r="BF89" i="2" l="1"/>
  <c r="BG89" i="2" s="1"/>
  <c r="BH89" i="2" s="1"/>
  <c r="Y40" i="2"/>
  <c r="BF90" i="2" l="1"/>
  <c r="BG90" i="2" s="1"/>
  <c r="BH90" i="2" s="1"/>
  <c r="Z40" i="2"/>
  <c r="AA40" i="2" s="1"/>
  <c r="BF91" i="2" l="1"/>
  <c r="BG91" i="2" s="1"/>
  <c r="BH91" i="2" s="1"/>
  <c r="AB40" i="2"/>
  <c r="AH40" i="2" s="1"/>
  <c r="AK40" i="2" s="1"/>
  <c r="BN40" i="2" s="1"/>
  <c r="BF92" i="2" l="1"/>
  <c r="BG92" i="2" s="1"/>
  <c r="BH92" i="2" s="1"/>
  <c r="Y41" i="2"/>
  <c r="BF93" i="2" l="1"/>
  <c r="BG93" i="2" s="1"/>
  <c r="BH93" i="2" s="1"/>
  <c r="Z41" i="2"/>
  <c r="AA41" i="2" s="1"/>
  <c r="BF94" i="2" l="1"/>
  <c r="BG94" i="2" s="1"/>
  <c r="BH94" i="2" s="1"/>
  <c r="AB41" i="2"/>
  <c r="AH41" i="2" s="1"/>
  <c r="AK41" i="2" s="1"/>
  <c r="BN41" i="2" s="1"/>
  <c r="BF95" i="2" l="1"/>
  <c r="BG95" i="2" s="1"/>
  <c r="BH95" i="2" s="1"/>
  <c r="BH8" i="2" s="1"/>
  <c r="Y42" i="2"/>
  <c r="BF96" i="2" l="1"/>
  <c r="BG96" i="2" s="1"/>
  <c r="Z42" i="2"/>
  <c r="AA42" i="2" s="1"/>
  <c r="BF97" i="2" l="1"/>
  <c r="BG97" i="2" s="1"/>
  <c r="AB42" i="2"/>
  <c r="AH42" i="2" s="1"/>
  <c r="BF98" i="2" l="1"/>
  <c r="BG98" i="2" s="1"/>
  <c r="Y43" i="2"/>
  <c r="Z43" i="2" s="1"/>
  <c r="AA43" i="2" s="1"/>
  <c r="AK42" i="2"/>
  <c r="BN42" i="2" s="1"/>
  <c r="BF99" i="2" l="1"/>
  <c r="BG99" i="2" s="1"/>
  <c r="AB43" i="2"/>
  <c r="AH43" i="2" s="1"/>
  <c r="BF100" i="2" l="1"/>
  <c r="BG100" i="2" s="1"/>
  <c r="Y44" i="2"/>
  <c r="Z44" i="2" s="1"/>
  <c r="AB44" i="2" s="1"/>
  <c r="AH44" i="2" s="1"/>
  <c r="AK44" i="2" s="1"/>
  <c r="BN44" i="2" s="1"/>
  <c r="AK43" i="2"/>
  <c r="BN43" i="2" s="1"/>
  <c r="BF101" i="2" l="1"/>
  <c r="BG101" i="2" s="1"/>
  <c r="AA44" i="2"/>
  <c r="Y45" i="2"/>
  <c r="BF102" i="2" l="1"/>
  <c r="BG102" i="2" s="1"/>
  <c r="Z45" i="2"/>
  <c r="AA45" i="2" s="1"/>
  <c r="BF103" i="2" l="1"/>
  <c r="BG103" i="2" s="1"/>
  <c r="AB45" i="2"/>
  <c r="AH45" i="2" s="1"/>
  <c r="BF104" i="2" l="1"/>
  <c r="BG104" i="2" s="1"/>
  <c r="Y46" i="2"/>
  <c r="Z46" i="2" s="1"/>
  <c r="AA46" i="2" s="1"/>
  <c r="AK45" i="2"/>
  <c r="BN45" i="2" s="1"/>
  <c r="BF105" i="2" l="1"/>
  <c r="BG105" i="2" s="1"/>
  <c r="AB46" i="2"/>
  <c r="AH46" i="2" s="1"/>
  <c r="BF106" i="2" l="1"/>
  <c r="BG106" i="2" s="1"/>
  <c r="Y47" i="2"/>
  <c r="Z47" i="2" s="1"/>
  <c r="AA47" i="2" s="1"/>
  <c r="AK46" i="2"/>
  <c r="BN46" i="2" s="1"/>
  <c r="BF107" i="2" l="1"/>
  <c r="BG107" i="2" s="1"/>
  <c r="AB47" i="2"/>
  <c r="AH47" i="2" s="1"/>
  <c r="BF108" i="2" l="1"/>
  <c r="BG108" i="2" s="1"/>
  <c r="Y48" i="2"/>
  <c r="Z48" i="2" s="1"/>
  <c r="AA48" i="2" s="1"/>
  <c r="AK47" i="2"/>
  <c r="BN47" i="2" s="1"/>
  <c r="BF109" i="2" l="1"/>
  <c r="BG109" i="2" s="1"/>
  <c r="AB48" i="2"/>
  <c r="AH48" i="2" s="1"/>
  <c r="BF110" i="2" l="1"/>
  <c r="BG110" i="2" s="1"/>
  <c r="Y49" i="2"/>
  <c r="Z49" i="2" s="1"/>
  <c r="AA49" i="2" s="1"/>
  <c r="AK48" i="2"/>
  <c r="BN48" i="2" s="1"/>
  <c r="BF111" i="2" l="1"/>
  <c r="BG111" i="2" s="1"/>
  <c r="AB49" i="2"/>
  <c r="AH49" i="2" s="1"/>
  <c r="BF112" i="2" l="1"/>
  <c r="BG112" i="2" s="1"/>
  <c r="Y50" i="2"/>
  <c r="Z50" i="2" s="1"/>
  <c r="AB50" i="2" s="1"/>
  <c r="AH50" i="2" s="1"/>
  <c r="AK50" i="2" s="1"/>
  <c r="BN50" i="2" s="1"/>
  <c r="AK49" i="2"/>
  <c r="BN49" i="2" s="1"/>
  <c r="BF113" i="2" l="1"/>
  <c r="BG113" i="2" s="1"/>
  <c r="AA50" i="2"/>
  <c r="Y51" i="2"/>
  <c r="BF114" i="2" l="1"/>
  <c r="BG114" i="2" s="1"/>
  <c r="Z51" i="2"/>
  <c r="AA51" i="2" s="1"/>
  <c r="BF115" i="2" l="1"/>
  <c r="BG115" i="2" s="1"/>
  <c r="AB51" i="2"/>
  <c r="AH51" i="2" s="1"/>
  <c r="AK51" i="2" s="1"/>
  <c r="BN51" i="2" s="1"/>
  <c r="BF116" i="2" l="1"/>
  <c r="BG116" i="2" s="1"/>
  <c r="Y52" i="2"/>
  <c r="BF117" i="2" l="1"/>
  <c r="BG117" i="2" s="1"/>
  <c r="Z52" i="2"/>
  <c r="AA52" i="2" s="1"/>
  <c r="BF118" i="2" l="1"/>
  <c r="BG118" i="2" s="1"/>
  <c r="AB52" i="2"/>
  <c r="AH52" i="2" s="1"/>
  <c r="AK52" i="2" s="1"/>
  <c r="BN52" i="2" s="1"/>
  <c r="BF119" i="2" l="1"/>
  <c r="BG119" i="2" s="1"/>
  <c r="Y53" i="2"/>
  <c r="BF120" i="2" l="1"/>
  <c r="BG120" i="2" s="1"/>
  <c r="Z53" i="2"/>
  <c r="AA53" i="2" s="1"/>
  <c r="BF121" i="2" l="1"/>
  <c r="BG121" i="2" s="1"/>
  <c r="AB53" i="2"/>
  <c r="AH53" i="2" s="1"/>
  <c r="AK53" i="2" s="1"/>
  <c r="BN53" i="2" s="1"/>
  <c r="BF122" i="2" l="1"/>
  <c r="BG122" i="2" s="1"/>
  <c r="Y54" i="2"/>
  <c r="BF123" i="2" l="1"/>
  <c r="BG123" i="2" s="1"/>
  <c r="Z54" i="2"/>
  <c r="AA54" i="2" s="1"/>
  <c r="BF124" i="2" l="1"/>
  <c r="BG124" i="2" s="1"/>
  <c r="AB54" i="2"/>
  <c r="AH54" i="2" s="1"/>
  <c r="BF125" i="2" l="1"/>
  <c r="BG125" i="2" s="1"/>
  <c r="Y55" i="2"/>
  <c r="Z55" i="2" s="1"/>
  <c r="AA55" i="2" s="1"/>
  <c r="AK54" i="2"/>
  <c r="BN54" i="2" s="1"/>
  <c r="BF126" i="2" l="1"/>
  <c r="BG126" i="2" s="1"/>
  <c r="AB55" i="2"/>
  <c r="AH55" i="2" s="1"/>
  <c r="AK55" i="2" s="1"/>
  <c r="BN55" i="2" s="1"/>
  <c r="BF127" i="2" l="1"/>
  <c r="BG127" i="2" s="1"/>
  <c r="Y56" i="2"/>
  <c r="BF128" i="2" l="1"/>
  <c r="BG128" i="2" s="1"/>
  <c r="Z56" i="2"/>
  <c r="AA56" i="2" s="1"/>
  <c r="BF129" i="2" l="1"/>
  <c r="BG129" i="2" s="1"/>
  <c r="AB56" i="2"/>
  <c r="AH56" i="2" s="1"/>
  <c r="BF130" i="2" l="1"/>
  <c r="BG130" i="2" s="1"/>
  <c r="Y57" i="2"/>
  <c r="Z57" i="2" s="1"/>
  <c r="AA57" i="2" s="1"/>
  <c r="AK56" i="2"/>
  <c r="BN56" i="2" s="1"/>
  <c r="BF131" i="2" l="1"/>
  <c r="BG131" i="2" s="1"/>
  <c r="AB57" i="2"/>
  <c r="AH57" i="2" s="1"/>
  <c r="BF132" i="2" l="1"/>
  <c r="BG132" i="2" s="1"/>
  <c r="Y58" i="2"/>
  <c r="Z58" i="2" s="1"/>
  <c r="AB58" i="2" s="1"/>
  <c r="AH58" i="2" s="1"/>
  <c r="AK58" i="2" s="1"/>
  <c r="BN58" i="2" s="1"/>
  <c r="AK57" i="2"/>
  <c r="BN57" i="2" s="1"/>
  <c r="BF133" i="2" l="1"/>
  <c r="BG133" i="2" s="1"/>
  <c r="AA58" i="2"/>
  <c r="Y59" i="2"/>
  <c r="BF134" i="2" l="1"/>
  <c r="BG134" i="2" s="1"/>
  <c r="Z59" i="2"/>
  <c r="AA59" i="2" s="1"/>
  <c r="BF135" i="2" l="1"/>
  <c r="BG135" i="2" s="1"/>
  <c r="AB59" i="2"/>
  <c r="AH59" i="2" s="1"/>
  <c r="BF136" i="2" l="1"/>
  <c r="BG136" i="2" s="1"/>
  <c r="Y60" i="2"/>
  <c r="Z60" i="2" s="1"/>
  <c r="AB60" i="2" s="1"/>
  <c r="AH60" i="2" s="1"/>
  <c r="AK60" i="2" s="1"/>
  <c r="BN60" i="2" s="1"/>
  <c r="AK59" i="2"/>
  <c r="BN59" i="2" s="1"/>
  <c r="BF137" i="2" l="1"/>
  <c r="BG137" i="2" s="1"/>
  <c r="AA60" i="2"/>
  <c r="Y61" i="2"/>
  <c r="BF138" i="2" l="1"/>
  <c r="BG138" i="2" s="1"/>
  <c r="Z61" i="2"/>
  <c r="AA61" i="2" s="1"/>
  <c r="BF139" i="2" l="1"/>
  <c r="BG139" i="2" s="1"/>
  <c r="AB61" i="2"/>
  <c r="AH61" i="2" s="1"/>
  <c r="BF140" i="2" l="1"/>
  <c r="BG140" i="2" s="1"/>
  <c r="Y62" i="2"/>
  <c r="Z62" i="2" s="1"/>
  <c r="AA62" i="2" s="1"/>
  <c r="AK61" i="2"/>
  <c r="BN61" i="2" s="1"/>
  <c r="BF141" i="2" l="1"/>
  <c r="BG141" i="2" s="1"/>
  <c r="AB62" i="2"/>
  <c r="BF142" i="2" l="1"/>
  <c r="BG142" i="2" s="1"/>
  <c r="AH62" i="2"/>
  <c r="AK62" i="2" s="1"/>
  <c r="BN62" i="2" s="1"/>
  <c r="BF143" i="2" l="1"/>
  <c r="BG143" i="2" s="1"/>
  <c r="Y63" i="2"/>
  <c r="BF144" i="2" l="1"/>
  <c r="BG144" i="2" s="1"/>
  <c r="Z63" i="2"/>
  <c r="BF145" i="2" l="1"/>
  <c r="BG145" i="2" s="1"/>
  <c r="AA63" i="2"/>
  <c r="AB63" i="2"/>
  <c r="AH63" i="2" s="1"/>
  <c r="AK63" i="2" s="1"/>
  <c r="BN63" i="2" s="1"/>
  <c r="BF146" i="2" l="1"/>
  <c r="BG146" i="2" s="1"/>
  <c r="Y64" i="2"/>
  <c r="BF147" i="2" l="1"/>
  <c r="BG147" i="2" s="1"/>
  <c r="Z64" i="2"/>
  <c r="AA64" i="2" s="1"/>
  <c r="BF148" i="2" l="1"/>
  <c r="BG148" i="2" s="1"/>
  <c r="AB64" i="2"/>
  <c r="AH64" i="2" s="1"/>
  <c r="AK64" i="2" s="1"/>
  <c r="BN64" i="2" s="1"/>
  <c r="BF149" i="2" l="1"/>
  <c r="BG149" i="2" s="1"/>
  <c r="Y65" i="2"/>
  <c r="Z65" i="2" s="1"/>
  <c r="BF150" i="2" l="1"/>
  <c r="BG150" i="2" s="1"/>
  <c r="AA65" i="2"/>
  <c r="AB65" i="2"/>
  <c r="AH65" i="2" s="1"/>
  <c r="AK65" i="2" s="1"/>
  <c r="BN65" i="2" s="1"/>
  <c r="BF151" i="2" l="1"/>
  <c r="BG151" i="2" s="1"/>
  <c r="Y66" i="2"/>
  <c r="BF152" i="2" l="1"/>
  <c r="BG152" i="2" s="1"/>
  <c r="Z66" i="2"/>
  <c r="BF153" i="2" l="1"/>
  <c r="BG153" i="2" s="1"/>
  <c r="AB66" i="2"/>
  <c r="AH66" i="2" s="1"/>
  <c r="AK66" i="2" s="1"/>
  <c r="BN66" i="2" s="1"/>
  <c r="AA66" i="2"/>
  <c r="BF154" i="2" l="1"/>
  <c r="BG154" i="2" s="1"/>
  <c r="Y67" i="2"/>
  <c r="BF155" i="2" l="1"/>
  <c r="BG155" i="2" s="1"/>
  <c r="Z67" i="2"/>
  <c r="AA67" i="2" s="1"/>
  <c r="BF156" i="2" l="1"/>
  <c r="BG156" i="2" s="1"/>
  <c r="AB67" i="2"/>
  <c r="AH67" i="2" s="1"/>
  <c r="AK67" i="2" s="1"/>
  <c r="BN67" i="2" s="1"/>
  <c r="BF157" i="2" l="1"/>
  <c r="BG157" i="2" s="1"/>
  <c r="Y68" i="2"/>
  <c r="Z68" i="2" s="1"/>
  <c r="AA68" i="2" s="1"/>
  <c r="BF158" i="2" l="1"/>
  <c r="BG158" i="2" s="1"/>
  <c r="AB68" i="2"/>
  <c r="AH68" i="2" s="1"/>
  <c r="AK68" i="2" s="1"/>
  <c r="BN68" i="2" s="1"/>
  <c r="BF159" i="2" l="1"/>
  <c r="BG159" i="2" s="1"/>
  <c r="Y69" i="2"/>
  <c r="BF160" i="2" l="1"/>
  <c r="BG160" i="2" s="1"/>
  <c r="Z69" i="2"/>
  <c r="AA69" i="2" s="1"/>
  <c r="BF161" i="2" l="1"/>
  <c r="BG161" i="2" s="1"/>
  <c r="AB69" i="2"/>
  <c r="AH69" i="2" s="1"/>
  <c r="AK69" i="2" s="1"/>
  <c r="BN69" i="2" s="1"/>
  <c r="BF162" i="2" l="1"/>
  <c r="BG162" i="2" s="1"/>
  <c r="Y70" i="2"/>
  <c r="Z70" i="2" s="1"/>
  <c r="BF163" i="2" l="1"/>
  <c r="BG163" i="2" s="1"/>
  <c r="AA70" i="2"/>
  <c r="AB70" i="2"/>
  <c r="BF164" i="2" l="1"/>
  <c r="BG164" i="2" s="1"/>
  <c r="AH70" i="2"/>
  <c r="AK70" i="2" s="1"/>
  <c r="BN70" i="2" s="1"/>
  <c r="BF165" i="2" l="1"/>
  <c r="BG165" i="2" s="1"/>
  <c r="Y71" i="2"/>
  <c r="BF166" i="2" l="1"/>
  <c r="BG166" i="2" s="1"/>
  <c r="Z71" i="2"/>
  <c r="AA71" i="2" s="1"/>
  <c r="BF167" i="2" l="1"/>
  <c r="BG167" i="2" s="1"/>
  <c r="AB71" i="2"/>
  <c r="AH71" i="2" s="1"/>
  <c r="AK71" i="2" s="1"/>
  <c r="BN71" i="2" s="1"/>
  <c r="BF168" i="2" l="1"/>
  <c r="BG168" i="2" s="1"/>
  <c r="Y72" i="2"/>
  <c r="BF169" i="2" l="1"/>
  <c r="BG169" i="2" s="1"/>
  <c r="Z72" i="2"/>
  <c r="BF170" i="2" l="1"/>
  <c r="BG170" i="2" s="1"/>
  <c r="AB72" i="2"/>
  <c r="AH72" i="2" s="1"/>
  <c r="AK72" i="2" s="1"/>
  <c r="BN72" i="2" s="1"/>
  <c r="AA72" i="2"/>
  <c r="BF171" i="2" l="1"/>
  <c r="BG171" i="2" s="1"/>
  <c r="Y73" i="2"/>
  <c r="BF172" i="2" l="1"/>
  <c r="BG172" i="2" s="1"/>
  <c r="Z73" i="2"/>
  <c r="BF173" i="2" l="1"/>
  <c r="BG173" i="2" s="1"/>
  <c r="AA73" i="2"/>
  <c r="AB73" i="2"/>
  <c r="AH73" i="2" s="1"/>
  <c r="AK73" i="2" s="1"/>
  <c r="BN73" i="2" s="1"/>
  <c r="BF174" i="2" l="1"/>
  <c r="BG174" i="2" s="1"/>
  <c r="Y74" i="2"/>
  <c r="BF175" i="2" l="1"/>
  <c r="BG175" i="2" s="1"/>
  <c r="Z74" i="2"/>
  <c r="BF176" i="2" l="1"/>
  <c r="BG176" i="2" s="1"/>
  <c r="AA74" i="2"/>
  <c r="AB74" i="2"/>
  <c r="AH74" i="2" s="1"/>
  <c r="AK74" i="2" s="1"/>
  <c r="BN74" i="2" s="1"/>
  <c r="BF177" i="2" l="1"/>
  <c r="BG177" i="2" s="1"/>
  <c r="Y75" i="2"/>
  <c r="BF178" i="2" l="1"/>
  <c r="BG178" i="2" s="1"/>
  <c r="Z75" i="2"/>
  <c r="BF179" i="2" l="1"/>
  <c r="BG179" i="2" s="1"/>
  <c r="AA75" i="2"/>
  <c r="AB75" i="2"/>
  <c r="AH75" i="2" s="1"/>
  <c r="AK75" i="2" s="1"/>
  <c r="BN75" i="2" s="1"/>
  <c r="BF180" i="2" l="1"/>
  <c r="BG180" i="2" s="1"/>
  <c r="Y76" i="2"/>
  <c r="BF181" i="2" l="1"/>
  <c r="BG181" i="2" s="1"/>
  <c r="Z76" i="2"/>
  <c r="BF182" i="2" l="1"/>
  <c r="BG182" i="2" s="1"/>
  <c r="AA76" i="2"/>
  <c r="AB76" i="2"/>
  <c r="AH76" i="2" s="1"/>
  <c r="AK76" i="2" s="1"/>
  <c r="BN76" i="2" s="1"/>
  <c r="BF183" i="2" l="1"/>
  <c r="BG183" i="2" s="1"/>
  <c r="Y77" i="2"/>
  <c r="BF184" i="2" l="1"/>
  <c r="BG184" i="2" s="1"/>
  <c r="Z77" i="2"/>
  <c r="BF185" i="2" l="1"/>
  <c r="BG185" i="2" s="1"/>
  <c r="AA77" i="2"/>
  <c r="AB77" i="2"/>
  <c r="AH77" i="2" s="1"/>
  <c r="AK77" i="2" s="1"/>
  <c r="BN77" i="2" s="1"/>
  <c r="BF186" i="2" l="1"/>
  <c r="BG186" i="2" s="1"/>
  <c r="Y78" i="2"/>
  <c r="BF187" i="2" l="1"/>
  <c r="BG187" i="2" s="1"/>
  <c r="Z78" i="2"/>
  <c r="BF188" i="2" l="1"/>
  <c r="BG188" i="2" s="1"/>
  <c r="AA78" i="2"/>
  <c r="AB78" i="2"/>
  <c r="AH78" i="2" s="1"/>
  <c r="AK78" i="2" s="1"/>
  <c r="BN78" i="2" s="1"/>
  <c r="BF189" i="2" l="1"/>
  <c r="BG189" i="2" s="1"/>
  <c r="Y79" i="2"/>
  <c r="BF190" i="2" l="1"/>
  <c r="BG190" i="2" s="1"/>
  <c r="Z79" i="2"/>
  <c r="BF191" i="2" l="1"/>
  <c r="BG191" i="2" s="1"/>
  <c r="AA79" i="2"/>
  <c r="AB79" i="2"/>
  <c r="AH79" i="2" s="1"/>
  <c r="AK79" i="2" s="1"/>
  <c r="BN79" i="2" s="1"/>
  <c r="BF192" i="2" l="1"/>
  <c r="BG192" i="2" s="1"/>
  <c r="Y80" i="2"/>
  <c r="BF193" i="2" l="1"/>
  <c r="BG193" i="2" s="1"/>
  <c r="Z80" i="2"/>
  <c r="AA80" i="2" s="1"/>
  <c r="BF194" i="2" l="1"/>
  <c r="BG194" i="2" s="1"/>
  <c r="AB80" i="2"/>
  <c r="AH80" i="2" s="1"/>
  <c r="AK80" i="2" s="1"/>
  <c r="BN80" i="2" s="1"/>
  <c r="BF195" i="2" l="1"/>
  <c r="BG195" i="2" s="1"/>
  <c r="Y81" i="2"/>
  <c r="BF196" i="2" l="1"/>
  <c r="BG196" i="2" s="1"/>
  <c r="Z81" i="2"/>
  <c r="BF197" i="2" l="1"/>
  <c r="BG197" i="2" s="1"/>
  <c r="AA81" i="2"/>
  <c r="AB81" i="2"/>
  <c r="AH81" i="2" s="1"/>
  <c r="AK81" i="2" s="1"/>
  <c r="BN81" i="2" s="1"/>
  <c r="BF198" i="2" l="1"/>
  <c r="BG198" i="2" s="1"/>
  <c r="Y82" i="2"/>
  <c r="BF199" i="2" l="1"/>
  <c r="BG199" i="2" s="1"/>
  <c r="Z82" i="2"/>
  <c r="BF200" i="2" l="1"/>
  <c r="BG200" i="2" s="1"/>
  <c r="AA82" i="2"/>
  <c r="AB82" i="2"/>
  <c r="AH82" i="2" s="1"/>
  <c r="AK82" i="2" s="1"/>
  <c r="BN82" i="2" s="1"/>
  <c r="BF201" i="2" l="1"/>
  <c r="BG201" i="2" s="1"/>
  <c r="Y83" i="2"/>
  <c r="BF202" i="2" l="1"/>
  <c r="BG202" i="2" s="1"/>
  <c r="Z83" i="2"/>
  <c r="BF203" i="2" l="1"/>
  <c r="BG203" i="2" s="1"/>
  <c r="AA83" i="2"/>
  <c r="AB83" i="2"/>
  <c r="AH83" i="2" s="1"/>
  <c r="AK83" i="2" s="1"/>
  <c r="BN83" i="2" s="1"/>
  <c r="BF204" i="2" l="1"/>
  <c r="BG204" i="2" s="1"/>
  <c r="Y84" i="2"/>
  <c r="BF205" i="2" l="1"/>
  <c r="BG205" i="2" s="1"/>
  <c r="Z84" i="2"/>
  <c r="AA84" i="2" s="1"/>
  <c r="BF206" i="2" l="1"/>
  <c r="BG206" i="2" s="1"/>
  <c r="AB84" i="2"/>
  <c r="AH84" i="2" s="1"/>
  <c r="AK84" i="2" s="1"/>
  <c r="BN84" i="2" s="1"/>
  <c r="BF207" i="2" l="1"/>
  <c r="BG207" i="2" s="1"/>
  <c r="Y85" i="2"/>
  <c r="BF208" i="2" l="1"/>
  <c r="BG208" i="2" s="1"/>
  <c r="Z85" i="2"/>
  <c r="BF209" i="2" l="1"/>
  <c r="BG209" i="2" s="1"/>
  <c r="AA85" i="2"/>
  <c r="AB85" i="2"/>
  <c r="AH85" i="2" s="1"/>
  <c r="AK85" i="2" s="1"/>
  <c r="BN85" i="2" s="1"/>
  <c r="BF210" i="2" l="1"/>
  <c r="BG210" i="2" s="1"/>
  <c r="Y86" i="2"/>
  <c r="BF211" i="2" l="1"/>
  <c r="BG211" i="2" s="1"/>
  <c r="Z86" i="2"/>
  <c r="BF212" i="2" l="1"/>
  <c r="BG212" i="2" s="1"/>
  <c r="AA86" i="2"/>
  <c r="AB86" i="2"/>
  <c r="AH86" i="2" s="1"/>
  <c r="AK86" i="2" s="1"/>
  <c r="BN86" i="2" s="1"/>
  <c r="BF213" i="2" l="1"/>
  <c r="BG213" i="2" s="1"/>
  <c r="Y87" i="2"/>
  <c r="Z87" i="2" s="1"/>
  <c r="BF214" i="2" l="1"/>
  <c r="BG214" i="2" s="1"/>
  <c r="AA87" i="2"/>
  <c r="AB87" i="2"/>
  <c r="AH87" i="2" s="1"/>
  <c r="AK87" i="2" s="1"/>
  <c r="BN87" i="2" s="1"/>
  <c r="BF215" i="2" l="1"/>
  <c r="BG215" i="2" s="1"/>
  <c r="Y88" i="2"/>
  <c r="Z88" i="2" s="1"/>
  <c r="BF216" i="2" l="1"/>
  <c r="BG216" i="2" s="1"/>
  <c r="AA88" i="2"/>
  <c r="AB88" i="2"/>
  <c r="AH88" i="2" s="1"/>
  <c r="AK88" i="2" s="1"/>
  <c r="BN88" i="2" s="1"/>
  <c r="BF217" i="2" l="1"/>
  <c r="BG217" i="2" s="1"/>
  <c r="Y89" i="2"/>
  <c r="Z89" i="2" s="1"/>
  <c r="BF218" i="2" l="1"/>
  <c r="BG218" i="2" s="1"/>
  <c r="AA89" i="2"/>
  <c r="AB89" i="2"/>
  <c r="AH89" i="2" s="1"/>
  <c r="AK89" i="2" s="1"/>
  <c r="BN89" i="2" s="1"/>
  <c r="BF219" i="2" l="1"/>
  <c r="BG219" i="2" s="1"/>
  <c r="Y90" i="2"/>
  <c r="Z90" i="2" s="1"/>
  <c r="BF220" i="2" l="1"/>
  <c r="BG220" i="2" s="1"/>
  <c r="AA90" i="2"/>
  <c r="AB90" i="2"/>
  <c r="AH90" i="2" s="1"/>
  <c r="AK90" i="2" s="1"/>
  <c r="BN90" i="2" s="1"/>
  <c r="BF221" i="2" l="1"/>
  <c r="BG221" i="2" s="1"/>
  <c r="Y91" i="2"/>
  <c r="BF222" i="2" l="1"/>
  <c r="BG222" i="2" s="1"/>
  <c r="Z91" i="2"/>
  <c r="BF223" i="2" l="1"/>
  <c r="BG223" i="2" s="1"/>
  <c r="AA91" i="2"/>
  <c r="AB91" i="2"/>
  <c r="AH91" i="2" s="1"/>
  <c r="AK91" i="2" s="1"/>
  <c r="BN91" i="2" s="1"/>
  <c r="BF224" i="2" l="1"/>
  <c r="BG224" i="2" s="1"/>
  <c r="Y92" i="2"/>
  <c r="Z92" i="2" s="1"/>
  <c r="BF225" i="2" l="1"/>
  <c r="BG225" i="2" s="1"/>
  <c r="AB92" i="2"/>
  <c r="AH92" i="2" s="1"/>
  <c r="AK92" i="2" s="1"/>
  <c r="BN92" i="2" s="1"/>
  <c r="AA92" i="2"/>
  <c r="BF226" i="2" l="1"/>
  <c r="BG226" i="2" s="1"/>
  <c r="Y93" i="2"/>
  <c r="Z93" i="2" s="1"/>
  <c r="BF227" i="2" l="1"/>
  <c r="BG227" i="2" s="1"/>
  <c r="AA93" i="2"/>
  <c r="AB93" i="2"/>
  <c r="AH93" i="2" s="1"/>
  <c r="AK93" i="2" s="1"/>
  <c r="BN93" i="2" s="1"/>
  <c r="BF228" i="2" l="1"/>
  <c r="BG228" i="2" s="1"/>
  <c r="Y94" i="2"/>
  <c r="Z94" i="2" s="1"/>
  <c r="BF229" i="2" l="1"/>
  <c r="BG229" i="2" s="1"/>
  <c r="AA94" i="2"/>
  <c r="AB94" i="2"/>
  <c r="AH94" i="2" s="1"/>
  <c r="AK94" i="2" s="1"/>
  <c r="BN94" i="2" s="1"/>
  <c r="BF230" i="2" l="1"/>
  <c r="BG230" i="2" s="1"/>
  <c r="Y95" i="2"/>
  <c r="Z95" i="2" s="1"/>
  <c r="BF231" i="2" l="1"/>
  <c r="BG231" i="2" s="1"/>
  <c r="AA95" i="2"/>
  <c r="AB95" i="2"/>
  <c r="AH95" i="2" s="1"/>
  <c r="AK95" i="2" s="1"/>
  <c r="BN95" i="2" s="1"/>
  <c r="BF232" i="2" l="1"/>
  <c r="BG232" i="2" s="1"/>
  <c r="Y96" i="2"/>
  <c r="BF233" i="2" l="1"/>
  <c r="BG233" i="2" s="1"/>
  <c r="Z96" i="2"/>
  <c r="AA96" i="2" s="1"/>
  <c r="BF234" i="2" l="1"/>
  <c r="BG234" i="2" s="1"/>
  <c r="AB96" i="2"/>
  <c r="AH96" i="2" s="1"/>
  <c r="AK96" i="2" s="1"/>
  <c r="BF235" i="2" l="1"/>
  <c r="BG235" i="2" s="1"/>
  <c r="Y97" i="2"/>
  <c r="Z97" i="2" s="1"/>
  <c r="AB97" i="2" s="1"/>
  <c r="AH97" i="2" s="1"/>
  <c r="AK97" i="2" s="1"/>
  <c r="BF236" i="2" l="1"/>
  <c r="BG236" i="2" s="1"/>
  <c r="AA97" i="2"/>
  <c r="Y98" i="2"/>
  <c r="BF237" i="2" l="1"/>
  <c r="BG237" i="2" s="1"/>
  <c r="Z98" i="2"/>
  <c r="BF238" i="2" l="1"/>
  <c r="BG238" i="2" s="1"/>
  <c r="AA98" i="2"/>
  <c r="AB98" i="2"/>
  <c r="AH98" i="2" s="1"/>
  <c r="AK98" i="2" s="1"/>
  <c r="BF239" i="2" l="1"/>
  <c r="BG239" i="2" s="1"/>
  <c r="Y99" i="2"/>
  <c r="BF240" i="2" l="1"/>
  <c r="BG240" i="2" s="1"/>
  <c r="Z99" i="2"/>
  <c r="BF241" i="2" l="1"/>
  <c r="BG241" i="2" s="1"/>
  <c r="AA99" i="2"/>
  <c r="AB99" i="2"/>
  <c r="AH99" i="2" s="1"/>
  <c r="AK99" i="2" s="1"/>
  <c r="BF242" i="2" l="1"/>
  <c r="BG242" i="2" s="1"/>
  <c r="Y100" i="2"/>
  <c r="BF243" i="2" l="1"/>
  <c r="BG243" i="2" s="1"/>
  <c r="Z100" i="2"/>
  <c r="AA100" i="2" s="1"/>
  <c r="BF244" i="2" l="1"/>
  <c r="BG244" i="2" s="1"/>
  <c r="AB100" i="2"/>
  <c r="AH100" i="2" s="1"/>
  <c r="AK100" i="2" s="1"/>
  <c r="BF245" i="2" l="1"/>
  <c r="BG245" i="2" s="1"/>
  <c r="Y101" i="2"/>
  <c r="Z101" i="2" s="1"/>
  <c r="BF246" i="2" l="1"/>
  <c r="BG246" i="2" s="1"/>
  <c r="AA101" i="2"/>
  <c r="AB101" i="2"/>
  <c r="AH101" i="2" s="1"/>
  <c r="AK101" i="2" s="1"/>
  <c r="BF247" i="2" l="1"/>
  <c r="BG247" i="2" s="1"/>
  <c r="Y102" i="2"/>
  <c r="BF248" i="2" l="1"/>
  <c r="BG248" i="2" s="1"/>
  <c r="Z102" i="2"/>
  <c r="BF249" i="2" l="1"/>
  <c r="BG249" i="2" s="1"/>
  <c r="AA102" i="2"/>
  <c r="AB102" i="2"/>
  <c r="AH102" i="2" s="1"/>
  <c r="AK102" i="2" s="1"/>
  <c r="BF250" i="2" l="1"/>
  <c r="BG250" i="2" s="1"/>
  <c r="Y103" i="2"/>
  <c r="Z103" i="2" s="1"/>
  <c r="BF251" i="2" l="1"/>
  <c r="BG251" i="2" s="1"/>
  <c r="AA103" i="2"/>
  <c r="AB103" i="2"/>
  <c r="AH103" i="2" s="1"/>
  <c r="AK103" i="2" s="1"/>
  <c r="BF252" i="2" l="1"/>
  <c r="BG252" i="2" s="1"/>
  <c r="Y104" i="2"/>
  <c r="Z104" i="2" s="1"/>
  <c r="AA104" i="2" s="1"/>
  <c r="BF253" i="2" l="1"/>
  <c r="BG253" i="2" s="1"/>
  <c r="AB104" i="2"/>
  <c r="AH104" i="2" s="1"/>
  <c r="AK104" i="2" s="1"/>
  <c r="BF254" i="2" l="1"/>
  <c r="BG254" i="2" s="1"/>
  <c r="Y105" i="2"/>
  <c r="Z105" i="2" s="1"/>
  <c r="BF255" i="2" l="1"/>
  <c r="BG255" i="2" s="1"/>
  <c r="AA105" i="2"/>
  <c r="AB105" i="2"/>
  <c r="AH105" i="2" s="1"/>
  <c r="AK105" i="2" s="1"/>
  <c r="BF256" i="2" l="1"/>
  <c r="BG256" i="2" s="1"/>
  <c r="Y106" i="2"/>
  <c r="BF257" i="2" l="1"/>
  <c r="BG257" i="2" s="1"/>
  <c r="Z106" i="2"/>
  <c r="BF258" i="2" l="1"/>
  <c r="BG258" i="2" s="1"/>
  <c r="AA106" i="2"/>
  <c r="AB106" i="2"/>
  <c r="AH106" i="2" s="1"/>
  <c r="AK106" i="2" s="1"/>
  <c r="BF259" i="2" l="1"/>
  <c r="BG259" i="2" s="1"/>
  <c r="Y107" i="2"/>
  <c r="BF260" i="2" l="1"/>
  <c r="BG260" i="2" s="1"/>
  <c r="Z107" i="2"/>
  <c r="AA107" i="2" s="1"/>
  <c r="BF261" i="2" l="1"/>
  <c r="BG261" i="2" s="1"/>
  <c r="AB107" i="2"/>
  <c r="AH107" i="2" s="1"/>
  <c r="AK107" i="2" s="1"/>
  <c r="BF262" i="2" l="1"/>
  <c r="BG262" i="2" s="1"/>
  <c r="Y108" i="2"/>
  <c r="BF263" i="2" l="1"/>
  <c r="BG263" i="2" s="1"/>
  <c r="Z108" i="2"/>
  <c r="BF264" i="2" l="1"/>
  <c r="BG264" i="2" s="1"/>
  <c r="AB108" i="2"/>
  <c r="AH108" i="2" s="1"/>
  <c r="AK108" i="2" s="1"/>
  <c r="AA108" i="2"/>
  <c r="BF265" i="2" l="1"/>
  <c r="BG265" i="2" s="1"/>
  <c r="Y109" i="2"/>
  <c r="BF266" i="2" l="1"/>
  <c r="BG266" i="2" s="1"/>
  <c r="Z109" i="2"/>
  <c r="BF267" i="2" l="1"/>
  <c r="BG267" i="2" s="1"/>
  <c r="AA109" i="2"/>
  <c r="AB109" i="2"/>
  <c r="AH109" i="2" s="1"/>
  <c r="AK109" i="2" s="1"/>
  <c r="BF268" i="2" l="1"/>
  <c r="BG268" i="2" s="1"/>
  <c r="Y110" i="2"/>
  <c r="BF269" i="2" l="1"/>
  <c r="BG269" i="2" s="1"/>
  <c r="Z110" i="2"/>
  <c r="BF270" i="2" l="1"/>
  <c r="BG270" i="2" s="1"/>
  <c r="AA110" i="2"/>
  <c r="AB110" i="2"/>
  <c r="AH110" i="2" s="1"/>
  <c r="AK110" i="2" s="1"/>
  <c r="BF271" i="2" l="1"/>
  <c r="BG271" i="2" s="1"/>
  <c r="Y111" i="2"/>
  <c r="BF272" i="2" l="1"/>
  <c r="BG272" i="2" s="1"/>
  <c r="Z111" i="2"/>
  <c r="BF273" i="2" l="1"/>
  <c r="BG273" i="2" s="1"/>
  <c r="AA111" i="2"/>
  <c r="AB111" i="2"/>
  <c r="AH111" i="2" s="1"/>
  <c r="AK111" i="2" s="1"/>
  <c r="BF274" i="2" l="1"/>
  <c r="BG274" i="2" s="1"/>
  <c r="Y112" i="2"/>
  <c r="Z112" i="2" s="1"/>
  <c r="BF275" i="2" l="1"/>
  <c r="BG275" i="2" s="1"/>
  <c r="AB112" i="2"/>
  <c r="AH112" i="2" s="1"/>
  <c r="AK112" i="2" s="1"/>
  <c r="AA112" i="2"/>
  <c r="BF276" i="2" l="1"/>
  <c r="BG276" i="2" s="1"/>
  <c r="Y113" i="2"/>
  <c r="BF277" i="2" l="1"/>
  <c r="BG277" i="2" s="1"/>
  <c r="Z113" i="2"/>
  <c r="BF278" i="2" l="1"/>
  <c r="BG278" i="2" s="1"/>
  <c r="AA113" i="2"/>
  <c r="AB113" i="2"/>
  <c r="AH113" i="2" s="1"/>
  <c r="AK113" i="2" s="1"/>
  <c r="BF279" i="2" l="1"/>
  <c r="BG279" i="2" s="1"/>
  <c r="Y114" i="2"/>
  <c r="Z114" i="2" s="1"/>
  <c r="BF280" i="2" l="1"/>
  <c r="BG280" i="2" s="1"/>
  <c r="AA114" i="2"/>
  <c r="AB114" i="2"/>
  <c r="AH114" i="2" s="1"/>
  <c r="AK114" i="2" s="1"/>
  <c r="BF281" i="2" l="1"/>
  <c r="BG281" i="2" s="1"/>
  <c r="Y115" i="2"/>
  <c r="BF282" i="2" l="1"/>
  <c r="BG282" i="2" s="1"/>
  <c r="Z115" i="2"/>
  <c r="BF283" i="2" l="1"/>
  <c r="BG283" i="2" s="1"/>
  <c r="AA115" i="2"/>
  <c r="AB115" i="2"/>
  <c r="AH115" i="2" s="1"/>
  <c r="AK115" i="2" s="1"/>
  <c r="BF284" i="2" l="1"/>
  <c r="BG284" i="2" s="1"/>
  <c r="Y116" i="2"/>
  <c r="Z116" i="2" s="1"/>
  <c r="AA116" i="2" s="1"/>
  <c r="BF285" i="2" l="1"/>
  <c r="BG285" i="2" s="1"/>
  <c r="AB116" i="2"/>
  <c r="AH116" i="2" s="1"/>
  <c r="AK116" i="2" s="1"/>
  <c r="BF286" i="2" l="1"/>
  <c r="BG286" i="2" s="1"/>
  <c r="Y117" i="2"/>
  <c r="Z117" i="2" s="1"/>
  <c r="BF287" i="2" l="1"/>
  <c r="BG287" i="2" s="1"/>
  <c r="AA117" i="2"/>
  <c r="AB117" i="2"/>
  <c r="AH117" i="2" s="1"/>
  <c r="AK117" i="2" s="1"/>
  <c r="BF288" i="2" l="1"/>
  <c r="BG288" i="2" s="1"/>
  <c r="Y118" i="2"/>
  <c r="BF289" i="2" l="1"/>
  <c r="BG289" i="2" s="1"/>
  <c r="Z118" i="2"/>
  <c r="AA118" i="2" s="1"/>
  <c r="BF290" i="2" l="1"/>
  <c r="BG290" i="2" s="1"/>
  <c r="AB118" i="2"/>
  <c r="AH118" i="2" s="1"/>
  <c r="AK118" i="2" s="1"/>
  <c r="BF291" i="2" l="1"/>
  <c r="BG291" i="2" s="1"/>
  <c r="Y119" i="2"/>
  <c r="BF292" i="2" l="1"/>
  <c r="BG292" i="2" s="1"/>
  <c r="Z119" i="2"/>
  <c r="AA119" i="2" s="1"/>
  <c r="BF293" i="2" l="1"/>
  <c r="BG293" i="2" s="1"/>
  <c r="AB119" i="2"/>
  <c r="AH119" i="2" s="1"/>
  <c r="AK119" i="2" s="1"/>
  <c r="BF294" i="2" l="1"/>
  <c r="BG294" i="2" s="1"/>
  <c r="Y120" i="2"/>
  <c r="Z120" i="2" s="1"/>
  <c r="BF295" i="2" l="1"/>
  <c r="BG295" i="2" s="1"/>
  <c r="AA120" i="2"/>
  <c r="AB120" i="2"/>
  <c r="AH120" i="2" s="1"/>
  <c r="AK120" i="2" s="1"/>
  <c r="BF296" i="2" l="1"/>
  <c r="BG296" i="2" s="1"/>
  <c r="Y121" i="2"/>
  <c r="BF297" i="2" l="1"/>
  <c r="BG297" i="2" s="1"/>
  <c r="Z121" i="2"/>
  <c r="BF298" i="2" l="1"/>
  <c r="BG298" i="2" s="1"/>
  <c r="AA121" i="2"/>
  <c r="AB121" i="2"/>
  <c r="AH121" i="2" s="1"/>
  <c r="AK121" i="2" s="1"/>
  <c r="BF299" i="2" l="1"/>
  <c r="BG299" i="2" s="1"/>
  <c r="Y122" i="2"/>
  <c r="BF300" i="2" l="1"/>
  <c r="BG300" i="2" s="1"/>
  <c r="Z122" i="2"/>
  <c r="BF301" i="2" l="1"/>
  <c r="BG301" i="2" s="1"/>
  <c r="AA122" i="2"/>
  <c r="AB122" i="2"/>
  <c r="AH122" i="2" s="1"/>
  <c r="AK122" i="2" s="1"/>
  <c r="BF302" i="2" l="1"/>
  <c r="BG302" i="2" s="1"/>
  <c r="Y123" i="2"/>
  <c r="BF303" i="2" l="1"/>
  <c r="BG303" i="2" s="1"/>
  <c r="Z123" i="2"/>
  <c r="BF304" i="2" l="1"/>
  <c r="BG304" i="2" s="1"/>
  <c r="AB123" i="2"/>
  <c r="AH123" i="2" s="1"/>
  <c r="AK123" i="2" s="1"/>
  <c r="AA123" i="2"/>
  <c r="BF305" i="2" l="1"/>
  <c r="BG305" i="2" s="1"/>
  <c r="Y124" i="2"/>
  <c r="Z124" i="2" s="1"/>
  <c r="AA124" i="2" s="1"/>
  <c r="BF306" i="2" l="1"/>
  <c r="BG306" i="2" s="1"/>
  <c r="AB124" i="2"/>
  <c r="AH124" i="2" s="1"/>
  <c r="AK124" i="2" s="1"/>
  <c r="BF307" i="2" l="1"/>
  <c r="BG307" i="2" s="1"/>
  <c r="Y125" i="2"/>
  <c r="Z125" i="2" s="1"/>
  <c r="AA125" i="2" s="1"/>
  <c r="BF308" i="2" l="1"/>
  <c r="BG308" i="2" s="1"/>
  <c r="AB125" i="2"/>
  <c r="AH125" i="2" s="1"/>
  <c r="AK125" i="2" s="1"/>
  <c r="BF309" i="2" l="1"/>
  <c r="BG309" i="2" s="1"/>
  <c r="Y126" i="2"/>
  <c r="Z126" i="2" s="1"/>
  <c r="BF310" i="2" l="1"/>
  <c r="BG310" i="2" s="1"/>
  <c r="AA126" i="2"/>
  <c r="AB126" i="2"/>
  <c r="AH126" i="2" s="1"/>
  <c r="AK126" i="2" s="1"/>
  <c r="BF311" i="2" l="1"/>
  <c r="BG311" i="2" s="1"/>
  <c r="Y127" i="2"/>
  <c r="Z127" i="2" s="1"/>
  <c r="BF312" i="2" l="1"/>
  <c r="BG312" i="2" s="1"/>
  <c r="AA127" i="2"/>
  <c r="AB127" i="2"/>
  <c r="BF313" i="2" l="1"/>
  <c r="BG313" i="2" s="1"/>
  <c r="AH127" i="2"/>
  <c r="AK127" i="2" s="1"/>
  <c r="BF314" i="2" l="1"/>
  <c r="BG314" i="2" s="1"/>
  <c r="Y128" i="2"/>
  <c r="BF315" i="2" l="1"/>
  <c r="BG315" i="2" s="1"/>
  <c r="Z128" i="2"/>
  <c r="BF316" i="2" l="1"/>
  <c r="BG316" i="2" s="1"/>
  <c r="AA128" i="2"/>
  <c r="AB128" i="2"/>
  <c r="AH128" i="2" s="1"/>
  <c r="AK128" i="2" s="1"/>
  <c r="BF317" i="2" l="1"/>
  <c r="BG317" i="2" s="1"/>
  <c r="Y129" i="2"/>
  <c r="Z129" i="2" s="1"/>
  <c r="BF318" i="2" l="1"/>
  <c r="BG318" i="2" s="1"/>
  <c r="AA129" i="2"/>
  <c r="AB129" i="2"/>
  <c r="AH129" i="2" s="1"/>
  <c r="AK129" i="2" s="1"/>
  <c r="BF319" i="2" l="1"/>
  <c r="BG319" i="2" s="1"/>
  <c r="Y130" i="2"/>
  <c r="BF320" i="2" l="1"/>
  <c r="BG320" i="2" s="1"/>
  <c r="Z130" i="2"/>
  <c r="BF321" i="2" l="1"/>
  <c r="BG321" i="2" s="1"/>
  <c r="AA130" i="2"/>
  <c r="AB130" i="2"/>
  <c r="AH130" i="2" s="1"/>
  <c r="AK130" i="2" s="1"/>
  <c r="BF322" i="2" l="1"/>
  <c r="BG322" i="2" s="1"/>
  <c r="Y131" i="2"/>
  <c r="BF323" i="2" l="1"/>
  <c r="BG323" i="2" s="1"/>
  <c r="Z131" i="2"/>
  <c r="BF324" i="2" l="1"/>
  <c r="BG324" i="2" s="1"/>
  <c r="AB131" i="2"/>
  <c r="AH131" i="2" s="1"/>
  <c r="AK131" i="2" s="1"/>
  <c r="AA131" i="2"/>
  <c r="BF325" i="2" l="1"/>
  <c r="BG325" i="2" s="1"/>
  <c r="Y132" i="2"/>
  <c r="BF326" i="2" l="1"/>
  <c r="BG326" i="2" s="1"/>
  <c r="Z132" i="2"/>
  <c r="BF327" i="2" l="1"/>
  <c r="BG327" i="2" s="1"/>
  <c r="AB132" i="2"/>
  <c r="AH132" i="2" s="1"/>
  <c r="AK132" i="2" s="1"/>
  <c r="AA132" i="2"/>
  <c r="BF328" i="2" l="1"/>
  <c r="BG328" i="2" s="1"/>
  <c r="Y133" i="2"/>
  <c r="BF329" i="2" l="1"/>
  <c r="BG329" i="2" s="1"/>
  <c r="Z133" i="2"/>
  <c r="BF330" i="2" l="1"/>
  <c r="BG330" i="2" s="1"/>
  <c r="AA133" i="2"/>
  <c r="AB133" i="2"/>
  <c r="AH133" i="2" s="1"/>
  <c r="AK133" i="2" s="1"/>
  <c r="BF331" i="2" l="1"/>
  <c r="BG331" i="2" s="1"/>
  <c r="Y134" i="2"/>
  <c r="BF332" i="2" l="1"/>
  <c r="BG332" i="2" s="1"/>
  <c r="Z134" i="2"/>
  <c r="AA134" i="2" s="1"/>
  <c r="BF333" i="2" l="1"/>
  <c r="BG333" i="2" s="1"/>
  <c r="AB134" i="2"/>
  <c r="AH134" i="2" s="1"/>
  <c r="AK134" i="2" s="1"/>
  <c r="BF334" i="2" l="1"/>
  <c r="BG334" i="2" s="1"/>
  <c r="Y135" i="2"/>
  <c r="BF335" i="2" l="1"/>
  <c r="BG335" i="2" s="1"/>
  <c r="Z135" i="2"/>
  <c r="BF336" i="2" l="1"/>
  <c r="BG336" i="2" s="1"/>
  <c r="AA135" i="2"/>
  <c r="AB135" i="2"/>
  <c r="AH135" i="2" s="1"/>
  <c r="AK135" i="2" s="1"/>
  <c r="BF337" i="2" l="1"/>
  <c r="BG337" i="2" s="1"/>
  <c r="Y136" i="2"/>
  <c r="BF338" i="2" l="1"/>
  <c r="BG338" i="2" s="1"/>
  <c r="Z136" i="2"/>
  <c r="AA136" i="2" s="1"/>
  <c r="BF339" i="2" l="1"/>
  <c r="BG339" i="2" s="1"/>
  <c r="AB136" i="2"/>
  <c r="AH136" i="2" s="1"/>
  <c r="AK136" i="2" s="1"/>
  <c r="BF340" i="2" l="1"/>
  <c r="BG340" i="2" s="1"/>
  <c r="Y137" i="2"/>
  <c r="Z137" i="2" s="1"/>
  <c r="BF341" i="2" l="1"/>
  <c r="BG341" i="2" s="1"/>
  <c r="AA137" i="2"/>
  <c r="AB137" i="2"/>
  <c r="AH137" i="2" s="1"/>
  <c r="AK137" i="2" s="1"/>
  <c r="BF342" i="2" l="1"/>
  <c r="BG342" i="2" s="1"/>
  <c r="Y138" i="2"/>
  <c r="Z138" i="2" s="1"/>
  <c r="BF343" i="2" l="1"/>
  <c r="BG343" i="2" s="1"/>
  <c r="AA138" i="2"/>
  <c r="AB138" i="2"/>
  <c r="AH138" i="2" s="1"/>
  <c r="AK138" i="2" s="1"/>
  <c r="BF344" i="2" l="1"/>
  <c r="BG344" i="2" s="1"/>
  <c r="Y139" i="2"/>
  <c r="Z139" i="2" s="1"/>
  <c r="BF345" i="2" l="1"/>
  <c r="BG345" i="2" s="1"/>
  <c r="AB139" i="2"/>
  <c r="AH139" i="2" s="1"/>
  <c r="AK139" i="2" s="1"/>
  <c r="AA139" i="2"/>
  <c r="BF346" i="2" l="1"/>
  <c r="BG346" i="2" s="1"/>
  <c r="Y140" i="2"/>
  <c r="Z140" i="2" s="1"/>
  <c r="AA140" i="2" s="1"/>
  <c r="BF347" i="2" l="1"/>
  <c r="BG347" i="2" s="1"/>
  <c r="AB140" i="2"/>
  <c r="AH140" i="2" s="1"/>
  <c r="AK140" i="2" s="1"/>
  <c r="BF348" i="2" l="1"/>
  <c r="BG348" i="2" s="1"/>
  <c r="Y141" i="2"/>
  <c r="BF349" i="2" l="1"/>
  <c r="BG349" i="2" s="1"/>
  <c r="Z141" i="2"/>
  <c r="AA141" i="2" s="1"/>
  <c r="BF350" i="2" l="1"/>
  <c r="BG350" i="2" s="1"/>
  <c r="AB141" i="2"/>
  <c r="AH141" i="2" s="1"/>
  <c r="AK141" i="2" s="1"/>
  <c r="BF351" i="2" l="1"/>
  <c r="BG351" i="2" s="1"/>
  <c r="Y142" i="2"/>
  <c r="BF352" i="2" l="1"/>
  <c r="BG352" i="2" s="1"/>
  <c r="Z142" i="2"/>
  <c r="AA142" i="2" s="1"/>
  <c r="BF353" i="2" l="1"/>
  <c r="BG353" i="2" s="1"/>
  <c r="AB142" i="2"/>
  <c r="AH142" i="2" s="1"/>
  <c r="AK142" i="2" s="1"/>
  <c r="BF354" i="2" l="1"/>
  <c r="BG354" i="2" s="1"/>
  <c r="Y143" i="2"/>
  <c r="Z143" i="2" s="1"/>
  <c r="BF355" i="2" l="1"/>
  <c r="BG355" i="2" s="1"/>
  <c r="AA143" i="2"/>
  <c r="AB143" i="2"/>
  <c r="AH143" i="2" s="1"/>
  <c r="AK143" i="2" s="1"/>
  <c r="BF356" i="2" l="1"/>
  <c r="BG356" i="2" s="1"/>
  <c r="Y144" i="2"/>
  <c r="BF357" i="2" l="1"/>
  <c r="BG357" i="2" s="1"/>
  <c r="Z144" i="2"/>
  <c r="BF358" i="2" l="1"/>
  <c r="BG358" i="2" s="1"/>
  <c r="AA144" i="2"/>
  <c r="AB144" i="2"/>
  <c r="AH144" i="2" s="1"/>
  <c r="AK144" i="2" s="1"/>
  <c r="BF359" i="2" l="1"/>
  <c r="BG359" i="2" s="1"/>
  <c r="Y145" i="2"/>
  <c r="BF360" i="2" l="1"/>
  <c r="BG360" i="2" s="1"/>
  <c r="Z145" i="2"/>
  <c r="BF361" i="2" l="1"/>
  <c r="BG361" i="2" s="1"/>
  <c r="AB145" i="2"/>
  <c r="AH145" i="2" s="1"/>
  <c r="AK145" i="2" s="1"/>
  <c r="AA145" i="2"/>
  <c r="BF362" i="2" l="1"/>
  <c r="BG362" i="2" s="1"/>
  <c r="Y146" i="2"/>
  <c r="Z146" i="2" s="1"/>
  <c r="BF363" i="2" l="1"/>
  <c r="BG363" i="2" s="1"/>
  <c r="AA146" i="2"/>
  <c r="AB146" i="2"/>
  <c r="BF364" i="2" l="1"/>
  <c r="BG364" i="2" s="1"/>
  <c r="AH146" i="2"/>
  <c r="AK146" i="2" s="1"/>
  <c r="BF365" i="2" l="1"/>
  <c r="BG365" i="2" s="1"/>
  <c r="Y147" i="2"/>
  <c r="BF366" i="2" l="1"/>
  <c r="BG366" i="2" s="1"/>
  <c r="Z147" i="2"/>
  <c r="BF367" i="2" l="1"/>
  <c r="BG367" i="2" s="1"/>
  <c r="AA147" i="2"/>
  <c r="AB147" i="2"/>
  <c r="AH147" i="2" s="1"/>
  <c r="AK147" i="2" s="1"/>
  <c r="BF368" i="2" l="1"/>
  <c r="BG368" i="2" s="1"/>
  <c r="Y148" i="2"/>
  <c r="BF369" i="2" l="1"/>
  <c r="BG369" i="2" s="1"/>
  <c r="Z148" i="2"/>
  <c r="AA148" i="2" s="1"/>
  <c r="BF370" i="2" l="1"/>
  <c r="BG370" i="2" s="1"/>
  <c r="AB148" i="2"/>
  <c r="AH148" i="2" s="1"/>
  <c r="AK148" i="2" s="1"/>
  <c r="BF371" i="2" l="1"/>
  <c r="BG371" i="2" s="1"/>
  <c r="Y149" i="2"/>
  <c r="Z149" i="2" s="1"/>
  <c r="BF372" i="2" l="1"/>
  <c r="BG372" i="2" s="1"/>
  <c r="AA149" i="2"/>
  <c r="AB149" i="2"/>
  <c r="AH149" i="2" s="1"/>
  <c r="AK149" i="2" s="1"/>
  <c r="BF373" i="2" l="1"/>
  <c r="BG373" i="2" s="1"/>
  <c r="Y150" i="2"/>
  <c r="BF374" i="2" l="1"/>
  <c r="BG374" i="2" s="1"/>
  <c r="Z150" i="2"/>
  <c r="AA150" i="2" s="1"/>
  <c r="BF375" i="2" l="1"/>
  <c r="BG375" i="2" s="1"/>
  <c r="AB150" i="2"/>
  <c r="AH150" i="2" s="1"/>
  <c r="AK150" i="2" s="1"/>
  <c r="Y151" i="2" l="1"/>
  <c r="Z151" i="2" l="1"/>
  <c r="AA151" i="2" l="1"/>
  <c r="AB151" i="2"/>
  <c r="AH151" i="2" s="1"/>
  <c r="AK151" i="2" s="1"/>
  <c r="Y152" i="2" l="1"/>
  <c r="Z152" i="2" l="1"/>
  <c r="AA152" i="2" l="1"/>
  <c r="AB152" i="2"/>
  <c r="AH152" i="2" s="1"/>
  <c r="AK152" i="2" s="1"/>
  <c r="Y153" i="2" l="1"/>
  <c r="Z153" i="2" s="1"/>
  <c r="AA153" i="2" l="1"/>
  <c r="AB153" i="2"/>
  <c r="AH153" i="2" s="1"/>
  <c r="AK153" i="2" s="1"/>
  <c r="Y154" i="2" l="1"/>
  <c r="Z154" i="2" s="1"/>
  <c r="AA154" i="2" l="1"/>
  <c r="AB154" i="2"/>
  <c r="AH154" i="2" s="1"/>
  <c r="AK154" i="2" s="1"/>
  <c r="Y155" i="2" l="1"/>
  <c r="Z155" i="2" s="1"/>
  <c r="AA155" i="2" l="1"/>
  <c r="AB155" i="2"/>
  <c r="AH155" i="2" s="1"/>
  <c r="AK155" i="2" s="1"/>
  <c r="Y156" i="2" l="1"/>
  <c r="Z156" i="2" s="1"/>
  <c r="AA156" i="2" s="1"/>
  <c r="AB156" i="2" l="1"/>
  <c r="AH156" i="2" s="1"/>
  <c r="AK156" i="2" s="1"/>
  <c r="Y157" i="2" l="1"/>
  <c r="Z157" i="2" s="1"/>
  <c r="AA157" i="2" l="1"/>
  <c r="AB157" i="2"/>
  <c r="AH157" i="2" s="1"/>
  <c r="AK157" i="2" s="1"/>
  <c r="Y158" i="2" l="1"/>
  <c r="Z158" i="2" s="1"/>
  <c r="AA158" i="2" l="1"/>
  <c r="AB158" i="2"/>
  <c r="AH158" i="2" s="1"/>
  <c r="AK158" i="2" s="1"/>
  <c r="Y159" i="2" l="1"/>
  <c r="Z159" i="2" s="1"/>
  <c r="AA159" i="2" l="1"/>
  <c r="AB159" i="2"/>
  <c r="AH159" i="2" s="1"/>
  <c r="AK159" i="2" s="1"/>
  <c r="Y160" i="2" l="1"/>
  <c r="Z160" i="2" s="1"/>
  <c r="AA160" i="2" l="1"/>
  <c r="AB160" i="2"/>
  <c r="AH160" i="2" s="1"/>
  <c r="AK160" i="2" s="1"/>
  <c r="Y161" i="2" l="1"/>
  <c r="Z161" i="2" s="1"/>
  <c r="AA161" i="2" l="1"/>
  <c r="AB161" i="2"/>
  <c r="AH161" i="2" s="1"/>
  <c r="AK161" i="2" s="1"/>
  <c r="Y162" i="2" l="1"/>
  <c r="Z162" i="2" s="1"/>
  <c r="AA162" i="2" l="1"/>
  <c r="AB162" i="2"/>
  <c r="AH162" i="2" s="1"/>
  <c r="AK162" i="2" s="1"/>
  <c r="Y163" i="2" l="1"/>
  <c r="Z163" i="2" s="1"/>
  <c r="AA163" i="2" l="1"/>
  <c r="AB163" i="2"/>
  <c r="AH163" i="2" s="1"/>
  <c r="AK163" i="2" s="1"/>
  <c r="Y164" i="2" l="1"/>
  <c r="Z164" i="2" s="1"/>
  <c r="AB164" i="2" l="1"/>
  <c r="AH164" i="2" s="1"/>
  <c r="AK164" i="2" s="1"/>
  <c r="AA164" i="2"/>
  <c r="Y165" i="2" l="1"/>
  <c r="Z165" i="2" s="1"/>
  <c r="AA165" i="2" l="1"/>
  <c r="AB165" i="2"/>
  <c r="AH165" i="2" s="1"/>
  <c r="AK165" i="2" s="1"/>
  <c r="Y166" i="2" l="1"/>
  <c r="Z166" i="2" s="1"/>
  <c r="AA166" i="2" l="1"/>
  <c r="AB166" i="2"/>
  <c r="AH166" i="2" s="1"/>
  <c r="AK166" i="2" s="1"/>
  <c r="Y167" i="2" l="1"/>
  <c r="Z167" i="2" l="1"/>
  <c r="AA167" i="2" l="1"/>
  <c r="AB167" i="2"/>
  <c r="AH167" i="2" s="1"/>
  <c r="AK167" i="2" s="1"/>
  <c r="Y168" i="2" l="1"/>
  <c r="Z168" i="2" s="1"/>
  <c r="AA168" i="2" l="1"/>
  <c r="AB168" i="2"/>
  <c r="AH168" i="2" s="1"/>
  <c r="AK168" i="2" s="1"/>
  <c r="Y169" i="2" l="1"/>
  <c r="Z169" i="2" s="1"/>
  <c r="AA169" i="2" l="1"/>
  <c r="AB169" i="2"/>
  <c r="AH169" i="2" s="1"/>
  <c r="AK169" i="2" s="1"/>
  <c r="Y170" i="2" l="1"/>
  <c r="Z170" i="2" s="1"/>
  <c r="AA170" i="2" l="1"/>
  <c r="AB170" i="2"/>
  <c r="AH170" i="2" s="1"/>
  <c r="AK170" i="2" s="1"/>
  <c r="Y171" i="2" l="1"/>
  <c r="Z171" i="2" l="1"/>
  <c r="AA171" i="2" s="1"/>
  <c r="AB171" i="2" l="1"/>
  <c r="AH171" i="2" s="1"/>
  <c r="AK171" i="2" s="1"/>
  <c r="Y172" i="2" l="1"/>
  <c r="Z172" i="2" l="1"/>
  <c r="AB172" i="2" l="1"/>
  <c r="AH172" i="2" s="1"/>
  <c r="AK172" i="2" s="1"/>
  <c r="AA172" i="2"/>
  <c r="Y173" i="2" l="1"/>
  <c r="Z173" i="2" l="1"/>
  <c r="AB173" i="2" l="1"/>
  <c r="AH173" i="2" s="1"/>
  <c r="AK173" i="2" s="1"/>
  <c r="AA173" i="2"/>
  <c r="Y174" i="2" l="1"/>
  <c r="Z174" i="2" l="1"/>
  <c r="AA174" i="2" l="1"/>
  <c r="AB174" i="2"/>
  <c r="AH174" i="2" s="1"/>
  <c r="AK174" i="2" s="1"/>
  <c r="Y175" i="2" l="1"/>
  <c r="Z175" i="2" l="1"/>
  <c r="AB175" i="2" l="1"/>
  <c r="AH175" i="2" s="1"/>
  <c r="AK175" i="2" s="1"/>
  <c r="AA175" i="2"/>
  <c r="Y176" i="2" l="1"/>
  <c r="Z176" i="2" l="1"/>
  <c r="AA176" i="2" s="1"/>
  <c r="AB176" i="2" l="1"/>
  <c r="AH176" i="2" s="1"/>
  <c r="AK176" i="2" s="1"/>
  <c r="Y177" i="2" l="1"/>
  <c r="Z177" i="2" l="1"/>
  <c r="AA177" i="2" l="1"/>
  <c r="AB177" i="2"/>
  <c r="AH177" i="2" s="1"/>
  <c r="AK177" i="2" s="1"/>
  <c r="Y178" i="2" l="1"/>
  <c r="Z178" i="2" l="1"/>
  <c r="AB178" i="2" l="1"/>
  <c r="AH178" i="2" s="1"/>
  <c r="AK178" i="2" s="1"/>
  <c r="AA178" i="2"/>
  <c r="Y179" i="2" l="1"/>
  <c r="Z179" i="2" l="1"/>
  <c r="AA179" i="2" s="1"/>
  <c r="AB179" i="2" l="1"/>
  <c r="AH179" i="2" s="1"/>
  <c r="AK179" i="2" s="1"/>
  <c r="Y180" i="2" l="1"/>
  <c r="Z180" i="2" l="1"/>
  <c r="AA180" i="2" s="1"/>
  <c r="AB180" i="2" l="1"/>
  <c r="AH180" i="2" s="1"/>
  <c r="AK180" i="2" s="1"/>
  <c r="Y181" i="2" l="1"/>
  <c r="Z181" i="2" s="1"/>
  <c r="AA181" i="2" s="1"/>
  <c r="AB181" i="2" l="1"/>
  <c r="AH181" i="2" s="1"/>
  <c r="AK181" i="2" s="1"/>
  <c r="Y182" i="2" l="1"/>
  <c r="Z182" i="2" l="1"/>
  <c r="AA182" i="2" s="1"/>
  <c r="AB182" i="2" l="1"/>
  <c r="AH182" i="2" s="1"/>
  <c r="AK182" i="2" s="1"/>
  <c r="Y183" i="2" l="1"/>
  <c r="Z183" i="2" l="1"/>
  <c r="AA183" i="2" s="1"/>
  <c r="AB183" i="2" l="1"/>
  <c r="AH183" i="2" s="1"/>
  <c r="AK183" i="2" s="1"/>
  <c r="Y184" i="2" l="1"/>
  <c r="Z184" i="2" l="1"/>
  <c r="AB184" i="2" l="1"/>
  <c r="AH184" i="2" s="1"/>
  <c r="AK184" i="2" s="1"/>
  <c r="AA184" i="2"/>
  <c r="Y185" i="2" l="1"/>
  <c r="Z185" i="2" l="1"/>
  <c r="AA185" i="2" s="1"/>
  <c r="AB185" i="2" l="1"/>
  <c r="AH185" i="2" s="1"/>
  <c r="AK185" i="2" s="1"/>
  <c r="Y186" i="2" l="1"/>
  <c r="Z186" i="2" l="1"/>
  <c r="AA186" i="2" s="1"/>
  <c r="AB186" i="2" l="1"/>
  <c r="AH186" i="2" s="1"/>
  <c r="AK186" i="2" s="1"/>
  <c r="Y187" i="2" l="1"/>
  <c r="Z187" i="2" l="1"/>
  <c r="AA187" i="2" s="1"/>
  <c r="AB187" i="2" l="1"/>
  <c r="AH187" i="2" s="1"/>
  <c r="AK187" i="2" s="1"/>
  <c r="Y188" i="2" l="1"/>
  <c r="Z188" i="2" l="1"/>
  <c r="AA188" i="2" l="1"/>
  <c r="AB188" i="2"/>
  <c r="AH188" i="2" s="1"/>
  <c r="AK188" i="2" s="1"/>
  <c r="Y189" i="2" l="1"/>
  <c r="Z189" i="2" l="1"/>
  <c r="AB189" i="2" l="1"/>
  <c r="AH189" i="2" s="1"/>
  <c r="AK189" i="2" s="1"/>
  <c r="AA189" i="2"/>
  <c r="Y190" i="2" l="1"/>
  <c r="Z190" i="2" l="1"/>
  <c r="AA190" i="2" s="1"/>
  <c r="AB190" i="2" l="1"/>
  <c r="AH190" i="2" s="1"/>
  <c r="AK190" i="2" s="1"/>
  <c r="Y191" i="2" l="1"/>
  <c r="Z191" i="2" l="1"/>
  <c r="AA191" i="2" s="1"/>
  <c r="AB191" i="2" l="1"/>
  <c r="AH191" i="2" s="1"/>
  <c r="AK191" i="2" s="1"/>
  <c r="Y192" i="2" l="1"/>
  <c r="Z192" i="2" s="1"/>
  <c r="AA192" i="2" l="1"/>
  <c r="AB192" i="2"/>
  <c r="AH192" i="2" s="1"/>
  <c r="AK192" i="2" s="1"/>
  <c r="Y193" i="2" l="1"/>
  <c r="Z193" i="2" l="1"/>
  <c r="AA193" i="2" s="1"/>
  <c r="AB193" i="2" l="1"/>
  <c r="AH193" i="2" s="1"/>
  <c r="AK193" i="2" s="1"/>
  <c r="Y194" i="2" l="1"/>
  <c r="Z194" i="2" l="1"/>
  <c r="AA194" i="2" s="1"/>
  <c r="AB194" i="2" l="1"/>
  <c r="AH194" i="2" s="1"/>
  <c r="AK194" i="2" s="1"/>
  <c r="Y195" i="2" l="1"/>
  <c r="Z195" i="2" l="1"/>
  <c r="AA195" i="2" s="1"/>
  <c r="AB195" i="2" l="1"/>
  <c r="AH195" i="2" s="1"/>
  <c r="AK195" i="2" s="1"/>
  <c r="Y196" i="2" l="1"/>
  <c r="Z196" i="2" l="1"/>
  <c r="AB196" i="2" l="1"/>
  <c r="AH196" i="2" s="1"/>
  <c r="AK196" i="2" s="1"/>
  <c r="AA196" i="2"/>
  <c r="Y197" i="2" l="1"/>
  <c r="Z197" i="2" s="1"/>
  <c r="AA197" i="2" s="1"/>
  <c r="AB197" i="2" l="1"/>
  <c r="AH197" i="2" s="1"/>
  <c r="AK197" i="2" s="1"/>
  <c r="Y198" i="2" l="1"/>
  <c r="Z198" i="2" l="1"/>
  <c r="AA198" i="2" s="1"/>
  <c r="AB198" i="2" l="1"/>
  <c r="AH198" i="2" s="1"/>
  <c r="AK198" i="2" s="1"/>
  <c r="Y199" i="2" l="1"/>
  <c r="Z199" i="2" l="1"/>
  <c r="AA199" i="2" s="1"/>
  <c r="AB199" i="2" l="1"/>
  <c r="AH199" i="2" s="1"/>
  <c r="AK199" i="2" s="1"/>
  <c r="Y200" i="2" l="1"/>
  <c r="Z200" i="2" l="1"/>
  <c r="AB200" i="2" l="1"/>
  <c r="AH200" i="2" s="1"/>
  <c r="AK200" i="2" s="1"/>
  <c r="AA200" i="2"/>
  <c r="Y201" i="2" l="1"/>
  <c r="Z201" i="2" s="1"/>
  <c r="AA201" i="2" s="1"/>
  <c r="AB201" i="2" l="1"/>
  <c r="AH201" i="2" s="1"/>
  <c r="AK201" i="2" s="1"/>
  <c r="Y202" i="2" l="1"/>
  <c r="Z202" i="2" s="1"/>
  <c r="AA202" i="2" s="1"/>
  <c r="AB202" i="2" l="1"/>
  <c r="AH202" i="2" s="1"/>
  <c r="AK202" i="2" s="1"/>
  <c r="Y203" i="2" l="1"/>
  <c r="Z203" i="2" l="1"/>
  <c r="AA203" i="2" s="1"/>
  <c r="AB203" i="2" l="1"/>
  <c r="AH203" i="2" s="1"/>
  <c r="AK203" i="2" s="1"/>
  <c r="Y204" i="2" l="1"/>
  <c r="Z204" i="2" l="1"/>
  <c r="AA204" i="2" l="1"/>
  <c r="AB204" i="2"/>
  <c r="AH204" i="2" s="1"/>
  <c r="AK204" i="2" s="1"/>
  <c r="Y205" i="2" l="1"/>
  <c r="Z205" i="2" l="1"/>
  <c r="AA205" i="2" s="1"/>
  <c r="AB205" i="2" l="1"/>
  <c r="AH205" i="2" s="1"/>
  <c r="AK205" i="2" s="1"/>
  <c r="Y206" i="2" l="1"/>
  <c r="Z206" i="2" l="1"/>
  <c r="AB206" i="2" l="1"/>
  <c r="AH206" i="2" s="1"/>
  <c r="AK206" i="2" s="1"/>
  <c r="AA206" i="2"/>
  <c r="Y207" i="2" l="1"/>
  <c r="Z207" i="2" l="1"/>
  <c r="AB207" i="2" l="1"/>
  <c r="AH207" i="2" s="1"/>
  <c r="AK207" i="2" s="1"/>
  <c r="AA207" i="2"/>
  <c r="Y208" i="2" l="1"/>
  <c r="Z208" i="2" l="1"/>
  <c r="AA208" i="2" s="1"/>
  <c r="AB208" i="2" l="1"/>
  <c r="AH208" i="2" s="1"/>
  <c r="AK208" i="2" s="1"/>
  <c r="Y209" i="2" l="1"/>
  <c r="Z209" i="2" l="1"/>
  <c r="AB209" i="2" l="1"/>
  <c r="AH209" i="2" s="1"/>
  <c r="AK209" i="2" s="1"/>
  <c r="AA209" i="2"/>
  <c r="Y210" i="2" l="1"/>
  <c r="Z210" i="2" s="1"/>
  <c r="AA210" i="2" l="1"/>
  <c r="AB210" i="2"/>
  <c r="AH210" i="2" s="1"/>
  <c r="AK210" i="2" s="1"/>
  <c r="Y211" i="2" l="1"/>
  <c r="Z211" i="2" l="1"/>
  <c r="AA211" i="2" s="1"/>
  <c r="AB211" i="2" l="1"/>
  <c r="AH211" i="2" s="1"/>
  <c r="AK211" i="2" s="1"/>
  <c r="Y212" i="2" l="1"/>
  <c r="Z212" i="2" l="1"/>
  <c r="AB212" i="2" l="1"/>
  <c r="AH212" i="2" s="1"/>
  <c r="AK212" i="2" s="1"/>
  <c r="AA212" i="2"/>
  <c r="Y213" i="2" l="1"/>
  <c r="Z213" i="2" l="1"/>
  <c r="AA213" i="2" s="1"/>
  <c r="AB213" i="2" l="1"/>
  <c r="AH213" i="2" s="1"/>
  <c r="AK213" i="2" s="1"/>
  <c r="Y214" i="2" l="1"/>
  <c r="Z214" i="2" l="1"/>
  <c r="AA214" i="2" l="1"/>
  <c r="AB214" i="2"/>
  <c r="AH214" i="2" s="1"/>
  <c r="AK214" i="2" s="1"/>
  <c r="Y215" i="2" l="1"/>
  <c r="Z215" i="2" s="1"/>
  <c r="AA215" i="2" s="1"/>
  <c r="AB215" i="2" l="1"/>
  <c r="AH215" i="2" s="1"/>
  <c r="AK215" i="2" s="1"/>
  <c r="Y216" i="2" l="1"/>
  <c r="Z216" i="2" l="1"/>
  <c r="AA216" i="2" s="1"/>
  <c r="AB216" i="2" l="1"/>
  <c r="AH216" i="2" s="1"/>
  <c r="AK216" i="2" s="1"/>
  <c r="Y217" i="2" l="1"/>
  <c r="Z217" i="2" l="1"/>
  <c r="AA217" i="2" s="1"/>
  <c r="AB217" i="2" l="1"/>
  <c r="AH217" i="2" s="1"/>
  <c r="AK217" i="2" s="1"/>
  <c r="Y218" i="2" l="1"/>
  <c r="Z218" i="2" l="1"/>
  <c r="AB218" i="2" l="1"/>
  <c r="AH218" i="2" s="1"/>
  <c r="AK218" i="2" s="1"/>
  <c r="AA218" i="2"/>
  <c r="Y219" i="2" l="1"/>
  <c r="Z219" i="2" l="1"/>
  <c r="AA219" i="2" s="1"/>
  <c r="AB219" i="2" l="1"/>
  <c r="AH219" i="2" s="1"/>
  <c r="AK219" i="2" s="1"/>
  <c r="Y220" i="2" l="1"/>
  <c r="Z220" i="2" l="1"/>
  <c r="AA220" i="2" s="1"/>
  <c r="AB220" i="2" l="1"/>
  <c r="AH220" i="2" s="1"/>
  <c r="AK220" i="2" s="1"/>
  <c r="Y221" i="2" l="1"/>
  <c r="Z221" i="2" l="1"/>
  <c r="AA221" i="2" l="1"/>
  <c r="AB221" i="2"/>
  <c r="AH221" i="2" s="1"/>
  <c r="AK221" i="2" s="1"/>
  <c r="Y222" i="2" l="1"/>
  <c r="Z222" i="2" l="1"/>
  <c r="AB222" i="2" l="1"/>
  <c r="AH222" i="2" s="1"/>
  <c r="AK222" i="2" s="1"/>
  <c r="AA222" i="2"/>
  <c r="Y223" i="2" l="1"/>
  <c r="Z223" i="2" l="1"/>
  <c r="AA223" i="2" s="1"/>
  <c r="AB223" i="2" l="1"/>
  <c r="AH223" i="2" s="1"/>
  <c r="AK223" i="2" s="1"/>
  <c r="Y224" i="2" l="1"/>
  <c r="Z224" i="2" l="1"/>
  <c r="AA224" i="2" s="1"/>
  <c r="AB224" i="2" l="1"/>
  <c r="AH224" i="2" s="1"/>
  <c r="AK224" i="2" s="1"/>
  <c r="Y225" i="2" l="1"/>
  <c r="Z225" i="2" l="1"/>
  <c r="AA225" i="2" s="1"/>
  <c r="AB225" i="2" l="1"/>
  <c r="AH225" i="2" s="1"/>
  <c r="AK225" i="2" s="1"/>
  <c r="Y226" i="2" l="1"/>
  <c r="Z226" i="2" l="1"/>
  <c r="AB226" i="2" l="1"/>
  <c r="AH226" i="2" s="1"/>
  <c r="AK226" i="2" s="1"/>
  <c r="AA226" i="2"/>
  <c r="Y227" i="2" l="1"/>
  <c r="Z227" i="2" l="1"/>
  <c r="AA227" i="2" s="1"/>
  <c r="AB227" i="2" l="1"/>
  <c r="AH227" i="2" s="1"/>
  <c r="AK227" i="2" s="1"/>
  <c r="Y228" i="2" l="1"/>
  <c r="Z228" i="2" l="1"/>
  <c r="AB228" i="2" l="1"/>
  <c r="AH228" i="2" s="1"/>
  <c r="AK228" i="2" s="1"/>
  <c r="AA228" i="2"/>
  <c r="Y229" i="2" l="1"/>
  <c r="Z229" i="2" l="1"/>
  <c r="AA229" i="2" s="1"/>
  <c r="AB229" i="2" l="1"/>
  <c r="AH229" i="2" s="1"/>
  <c r="AK229" i="2" s="1"/>
  <c r="Y230" i="2" l="1"/>
  <c r="Z230" i="2" l="1"/>
  <c r="AB230" i="2" l="1"/>
  <c r="AH230" i="2" s="1"/>
  <c r="AK230" i="2" s="1"/>
  <c r="AA230" i="2"/>
  <c r="Y231" i="2" l="1"/>
  <c r="Z231" i="2" l="1"/>
  <c r="AA231" i="2" s="1"/>
  <c r="AB231" i="2" l="1"/>
  <c r="AH231" i="2" s="1"/>
  <c r="AK231" i="2" s="1"/>
  <c r="Y232" i="2" l="1"/>
  <c r="Z232" i="2" s="1"/>
  <c r="AB232" i="2" l="1"/>
  <c r="AH232" i="2" s="1"/>
  <c r="AK232" i="2" s="1"/>
  <c r="AA232" i="2"/>
  <c r="Y233" i="2" l="1"/>
  <c r="Z233" i="2" l="1"/>
  <c r="AA233" i="2" s="1"/>
  <c r="AB233" i="2" l="1"/>
  <c r="AH233" i="2" s="1"/>
  <c r="AK233" i="2" s="1"/>
  <c r="Y234" i="2" l="1"/>
  <c r="Z234" i="2" l="1"/>
  <c r="AA234" i="2" s="1"/>
  <c r="AB234" i="2" l="1"/>
  <c r="AH234" i="2" s="1"/>
  <c r="AK234" i="2" s="1"/>
  <c r="Y235" i="2" l="1"/>
  <c r="Z235" i="2" l="1"/>
  <c r="AA235" i="2" s="1"/>
  <c r="AB235" i="2" l="1"/>
  <c r="AH235" i="2" s="1"/>
  <c r="AK235" i="2" s="1"/>
  <c r="Y236" i="2" l="1"/>
  <c r="Z236" i="2" l="1"/>
  <c r="AA236" i="2" s="1"/>
  <c r="AB236" i="2" l="1"/>
  <c r="AH236" i="2" s="1"/>
  <c r="AK236" i="2" s="1"/>
  <c r="Y237" i="2" l="1"/>
  <c r="Z237" i="2" l="1"/>
  <c r="AA237" i="2" s="1"/>
  <c r="AB237" i="2" l="1"/>
  <c r="AH237" i="2" s="1"/>
  <c r="AK237" i="2" s="1"/>
  <c r="Y238" i="2" l="1"/>
  <c r="Z238" i="2" l="1"/>
  <c r="AA238" i="2" s="1"/>
  <c r="AB238" i="2" l="1"/>
  <c r="AH238" i="2" s="1"/>
  <c r="AK238" i="2" s="1"/>
  <c r="Y239" i="2" l="1"/>
  <c r="Z239" i="2" s="1"/>
  <c r="AA239" i="2" s="1"/>
  <c r="AB239" i="2" l="1"/>
  <c r="AH239" i="2" s="1"/>
  <c r="AK239" i="2" s="1"/>
  <c r="Y240" i="2" l="1"/>
  <c r="Z240" i="2" l="1"/>
  <c r="AA240" i="2" l="1"/>
  <c r="AB240" i="2"/>
  <c r="AH240" i="2" s="1"/>
  <c r="AK240" i="2" s="1"/>
  <c r="Y241" i="2" l="1"/>
  <c r="Z241" i="2" l="1"/>
  <c r="AA241" i="2" l="1"/>
  <c r="AB241" i="2"/>
  <c r="AH241" i="2" s="1"/>
  <c r="AK241" i="2" s="1"/>
  <c r="Y242" i="2" l="1"/>
  <c r="Z242" i="2" s="1"/>
  <c r="AA242" i="2" l="1"/>
  <c r="AB242" i="2"/>
  <c r="AH242" i="2" s="1"/>
  <c r="AK242" i="2" s="1"/>
  <c r="Y243" i="2" l="1"/>
  <c r="Z243" i="2" l="1"/>
  <c r="AA243" i="2" l="1"/>
  <c r="AB243" i="2"/>
  <c r="AH243" i="2" s="1"/>
  <c r="AK243" i="2" s="1"/>
  <c r="Y244" i="2" l="1"/>
  <c r="Z244" i="2" l="1"/>
  <c r="AA244" i="2" s="1"/>
  <c r="AB244" i="2" l="1"/>
  <c r="AH244" i="2" s="1"/>
  <c r="AK244" i="2" s="1"/>
  <c r="Y245" i="2" l="1"/>
  <c r="Z245" i="2" l="1"/>
  <c r="AA245" i="2" s="1"/>
  <c r="AB245" i="2" l="1"/>
  <c r="AH245" i="2" s="1"/>
  <c r="AK245" i="2" s="1"/>
  <c r="Y246" i="2" l="1"/>
  <c r="Z246" i="2" l="1"/>
  <c r="AA246" i="2" s="1"/>
  <c r="AB246" i="2" l="1"/>
  <c r="AH246" i="2" s="1"/>
  <c r="AK246" i="2" s="1"/>
  <c r="Y247" i="2" l="1"/>
  <c r="Z247" i="2" l="1"/>
  <c r="AA247" i="2" s="1"/>
  <c r="AB247" i="2" l="1"/>
  <c r="AH247" i="2" s="1"/>
  <c r="AK247" i="2" s="1"/>
  <c r="Y248" i="2" l="1"/>
  <c r="Z248" i="2" l="1"/>
  <c r="AA248" i="2" s="1"/>
  <c r="AB248" i="2" l="1"/>
  <c r="AH248" i="2" s="1"/>
  <c r="AK248" i="2" s="1"/>
  <c r="Y249" i="2" l="1"/>
  <c r="Z249" i="2" l="1"/>
  <c r="AB249" i="2" s="1"/>
  <c r="AH249" i="2" s="1"/>
  <c r="AK249" i="2" s="1"/>
  <c r="AA249" i="2" l="1"/>
  <c r="Y250" i="2"/>
  <c r="Z250" i="2" l="1"/>
  <c r="AA250" i="2" l="1"/>
  <c r="AB250" i="2"/>
  <c r="AH250" i="2" s="1"/>
  <c r="AK250" i="2" s="1"/>
  <c r="Y251" i="2" l="1"/>
  <c r="Z251" i="2" l="1"/>
  <c r="AA251" i="2" l="1"/>
  <c r="AB251" i="2"/>
  <c r="AH251" i="2" s="1"/>
  <c r="AK251" i="2" s="1"/>
  <c r="Y252" i="2" l="1"/>
  <c r="Z252" i="2" s="1"/>
  <c r="AA252" i="2" l="1"/>
  <c r="AB252" i="2"/>
  <c r="AH252" i="2" s="1"/>
  <c r="AK252" i="2" s="1"/>
  <c r="Y253" i="2" l="1"/>
  <c r="Z253" i="2" l="1"/>
  <c r="AA253" i="2" l="1"/>
  <c r="AB253" i="2"/>
  <c r="AH253" i="2" s="1"/>
  <c r="AK253" i="2" s="1"/>
  <c r="Y254" i="2" l="1"/>
  <c r="Z254" i="2" l="1"/>
  <c r="AA254" i="2" l="1"/>
  <c r="AB254" i="2"/>
  <c r="AH254" i="2" s="1"/>
  <c r="AK254" i="2" s="1"/>
  <c r="Y255" i="2" l="1"/>
  <c r="Z255" i="2" l="1"/>
  <c r="AA255" i="2" l="1"/>
  <c r="AB255" i="2"/>
  <c r="AH255" i="2" s="1"/>
  <c r="AK255" i="2" s="1"/>
  <c r="Y256" i="2" l="1"/>
  <c r="Z256" i="2" l="1"/>
  <c r="AA256" i="2" s="1"/>
  <c r="AB256" i="2" l="1"/>
  <c r="AH256" i="2" s="1"/>
  <c r="AK256" i="2" s="1"/>
  <c r="Y257" i="2" l="1"/>
  <c r="Z257" i="2" l="1"/>
  <c r="AA257" i="2" s="1"/>
  <c r="AB257" i="2" l="1"/>
  <c r="AH257" i="2" s="1"/>
  <c r="AK257" i="2" s="1"/>
  <c r="Y258" i="2" l="1"/>
  <c r="Z258" i="2" l="1"/>
  <c r="AA258" i="2" l="1"/>
  <c r="AB258" i="2"/>
  <c r="AH258" i="2" s="1"/>
  <c r="AK258" i="2" s="1"/>
  <c r="Y259" i="2" l="1"/>
  <c r="Z259" i="2" l="1"/>
  <c r="AA259" i="2" l="1"/>
  <c r="AB259" i="2"/>
  <c r="AH259" i="2" s="1"/>
  <c r="AK259" i="2" s="1"/>
  <c r="Y260" i="2" l="1"/>
  <c r="Z260" i="2" l="1"/>
  <c r="AA260" i="2" l="1"/>
  <c r="AB260" i="2"/>
  <c r="AH260" i="2" s="1"/>
  <c r="AK260" i="2" s="1"/>
  <c r="Y261" i="2" l="1"/>
  <c r="Z261" i="2" l="1"/>
  <c r="AA261" i="2" l="1"/>
  <c r="AB261" i="2"/>
  <c r="AH261" i="2" s="1"/>
  <c r="AK261" i="2" s="1"/>
  <c r="Y262" i="2" l="1"/>
  <c r="Z262" i="2" l="1"/>
  <c r="AA262" i="2" l="1"/>
  <c r="AB262" i="2"/>
  <c r="AH262" i="2" s="1"/>
  <c r="AK262" i="2" s="1"/>
  <c r="Y263" i="2" l="1"/>
  <c r="Z263" i="2" l="1"/>
  <c r="AA263" i="2" l="1"/>
  <c r="AB263" i="2"/>
  <c r="AH263" i="2" s="1"/>
  <c r="AK263" i="2" s="1"/>
  <c r="Y264" i="2" l="1"/>
  <c r="Z264" i="2" l="1"/>
  <c r="AA264" i="2" l="1"/>
  <c r="AB264" i="2"/>
  <c r="AH264" i="2" s="1"/>
  <c r="AK264" i="2" s="1"/>
  <c r="Y265" i="2" l="1"/>
  <c r="Z265" i="2" l="1"/>
  <c r="AA265" i="2" l="1"/>
  <c r="AB265" i="2"/>
  <c r="AH265" i="2" s="1"/>
  <c r="AK265" i="2" s="1"/>
  <c r="Y266" i="2" l="1"/>
  <c r="Z266" i="2" l="1"/>
  <c r="AA266" i="2" l="1"/>
  <c r="AB266" i="2"/>
  <c r="AH266" i="2" s="1"/>
  <c r="AK266" i="2" s="1"/>
  <c r="Y267" i="2" l="1"/>
  <c r="Z267" i="2" l="1"/>
  <c r="AA267" i="2" l="1"/>
  <c r="AB267" i="2"/>
  <c r="AH267" i="2" s="1"/>
  <c r="AK267" i="2" s="1"/>
  <c r="Y268" i="2" l="1"/>
  <c r="Z268" i="2" s="1"/>
  <c r="AA268" i="2" l="1"/>
  <c r="AB268" i="2"/>
  <c r="AH268" i="2" s="1"/>
  <c r="AK268" i="2" s="1"/>
  <c r="Y269" i="2" l="1"/>
  <c r="Z269" i="2" s="1"/>
  <c r="AA269" i="2" l="1"/>
  <c r="AB269" i="2"/>
  <c r="AH269" i="2" s="1"/>
  <c r="AK269" i="2" s="1"/>
  <c r="Y270" i="2" l="1"/>
  <c r="Z270" i="2" s="1"/>
  <c r="AA270" i="2" l="1"/>
  <c r="AB270" i="2"/>
  <c r="AH270" i="2" s="1"/>
  <c r="AK270" i="2" s="1"/>
  <c r="Y271" i="2" l="1"/>
  <c r="Z271" i="2" l="1"/>
  <c r="AA271" i="2" l="1"/>
  <c r="AB271" i="2"/>
  <c r="AH271" i="2" s="1"/>
  <c r="AK271" i="2" s="1"/>
  <c r="Y272" i="2" l="1"/>
  <c r="Z272" i="2" l="1"/>
  <c r="AA272" i="2" l="1"/>
  <c r="AB272" i="2"/>
  <c r="AH272" i="2" s="1"/>
  <c r="AK272" i="2" s="1"/>
  <c r="Y273" i="2" l="1"/>
  <c r="Z273" i="2" s="1"/>
  <c r="AA273" i="2" l="1"/>
  <c r="AB273" i="2"/>
  <c r="AH273" i="2" s="1"/>
  <c r="AK273" i="2" s="1"/>
  <c r="Y274" i="2" l="1"/>
  <c r="Z274" i="2" l="1"/>
  <c r="AA274" i="2" l="1"/>
  <c r="AB274" i="2"/>
  <c r="AH274" i="2" s="1"/>
  <c r="AK274" i="2" s="1"/>
  <c r="Y275" i="2" l="1"/>
  <c r="Z275" i="2" s="1"/>
  <c r="AA275" i="2" l="1"/>
  <c r="AB275" i="2"/>
  <c r="AH275" i="2" s="1"/>
  <c r="AK275" i="2" s="1"/>
  <c r="Y276" i="2" l="1"/>
  <c r="Z276" i="2" l="1"/>
  <c r="AA276" i="2" l="1"/>
  <c r="AB276" i="2"/>
  <c r="AH276" i="2" s="1"/>
  <c r="AK276" i="2" s="1"/>
  <c r="Y277" i="2" l="1"/>
  <c r="Z277" i="2" l="1"/>
  <c r="AA277" i="2" s="1"/>
  <c r="AB277" i="2" l="1"/>
  <c r="AH277" i="2" s="1"/>
  <c r="AK277" i="2" s="1"/>
  <c r="Y278" i="2" l="1"/>
  <c r="Z278" i="2" l="1"/>
  <c r="AA278" i="2" l="1"/>
  <c r="AB278" i="2"/>
  <c r="AH278" i="2" s="1"/>
  <c r="AK278" i="2" s="1"/>
  <c r="Y279" i="2" l="1"/>
  <c r="Z279" i="2" l="1"/>
  <c r="AA279" i="2" l="1"/>
  <c r="AB279" i="2"/>
  <c r="AH279" i="2" s="1"/>
  <c r="AK279" i="2" s="1"/>
  <c r="Y280" i="2" l="1"/>
  <c r="Z280" i="2" l="1"/>
  <c r="AA280" i="2" s="1"/>
  <c r="AB280" i="2" l="1"/>
  <c r="AH280" i="2" s="1"/>
  <c r="AK280" i="2" s="1"/>
  <c r="Y281" i="2" l="1"/>
  <c r="Z281" i="2" l="1"/>
  <c r="AA281" i="2" l="1"/>
  <c r="AB281" i="2"/>
  <c r="AH281" i="2" s="1"/>
  <c r="AK281" i="2" s="1"/>
  <c r="Y282" i="2" l="1"/>
  <c r="Z282" i="2" l="1"/>
  <c r="AA282" i="2" l="1"/>
  <c r="AB282" i="2"/>
  <c r="AH282" i="2" s="1"/>
  <c r="AK282" i="2" s="1"/>
  <c r="Y283" i="2" l="1"/>
  <c r="Z283" i="2" l="1"/>
  <c r="AA283" i="2" l="1"/>
  <c r="AB283" i="2"/>
  <c r="AH283" i="2" s="1"/>
  <c r="AK283" i="2" s="1"/>
  <c r="Y284" i="2" l="1"/>
  <c r="Z284" i="2" l="1"/>
  <c r="AA284" i="2" l="1"/>
  <c r="AB284" i="2"/>
  <c r="AH284" i="2" s="1"/>
  <c r="AK284" i="2" s="1"/>
  <c r="Y285" i="2" l="1"/>
  <c r="Z285" i="2" l="1"/>
  <c r="AA285" i="2" s="1"/>
  <c r="AB285" i="2" l="1"/>
  <c r="AH285" i="2" s="1"/>
  <c r="AK285" i="2" s="1"/>
  <c r="Y286" i="2" l="1"/>
  <c r="Z286" i="2" l="1"/>
  <c r="AA286" i="2" s="1"/>
  <c r="AB286" i="2" l="1"/>
  <c r="AH286" i="2" s="1"/>
  <c r="AK286" i="2" s="1"/>
  <c r="Y287" i="2" l="1"/>
  <c r="Z287" i="2" l="1"/>
  <c r="AA287" i="2" s="1"/>
  <c r="AB287" i="2" l="1"/>
  <c r="AH287" i="2" s="1"/>
  <c r="AK287" i="2" s="1"/>
  <c r="Y288" i="2" l="1"/>
  <c r="Z288" i="2" l="1"/>
  <c r="AA288" i="2" s="1"/>
  <c r="AB288" i="2" l="1"/>
  <c r="AH288" i="2" s="1"/>
  <c r="AK288" i="2" s="1"/>
  <c r="Y289" i="2" l="1"/>
  <c r="Z289" i="2" l="1"/>
  <c r="AA289" i="2" s="1"/>
  <c r="AB289" i="2" l="1"/>
  <c r="AH289" i="2" s="1"/>
  <c r="AK289" i="2" s="1"/>
  <c r="Y290" i="2" l="1"/>
  <c r="Z290" i="2" l="1"/>
  <c r="AA290" i="2" l="1"/>
  <c r="AB290" i="2"/>
  <c r="AH290" i="2" s="1"/>
  <c r="AK290" i="2" s="1"/>
  <c r="Y291" i="2" l="1"/>
  <c r="Z291" i="2" l="1"/>
  <c r="AA291" i="2" l="1"/>
  <c r="AB291" i="2"/>
  <c r="AH291" i="2" s="1"/>
  <c r="AK291" i="2" s="1"/>
  <c r="Y292" i="2" l="1"/>
  <c r="Z292" i="2" l="1"/>
  <c r="AA292" i="2" l="1"/>
  <c r="AB292" i="2"/>
  <c r="AH292" i="2" s="1"/>
  <c r="AK292" i="2" s="1"/>
  <c r="Y293" i="2" l="1"/>
  <c r="Z293" i="2" l="1"/>
  <c r="AA293" i="2" l="1"/>
  <c r="AB293" i="2"/>
  <c r="AH293" i="2" s="1"/>
  <c r="AK293" i="2" s="1"/>
  <c r="Y294" i="2" l="1"/>
  <c r="Z294" i="2" l="1"/>
  <c r="AA294" i="2" l="1"/>
  <c r="AB294" i="2"/>
  <c r="AH294" i="2" s="1"/>
  <c r="AK294" i="2" s="1"/>
  <c r="Y295" i="2" l="1"/>
  <c r="Z295" i="2" s="1"/>
  <c r="AA295" i="2" l="1"/>
  <c r="AB295" i="2"/>
  <c r="AH295" i="2" s="1"/>
  <c r="AK295" i="2" s="1"/>
  <c r="Y296" i="2" l="1"/>
  <c r="Z296" i="2" l="1"/>
  <c r="AA296" i="2" l="1"/>
  <c r="AB296" i="2"/>
  <c r="AH296" i="2" s="1"/>
  <c r="AK296" i="2" s="1"/>
  <c r="Y297" i="2" l="1"/>
  <c r="Z297" i="2" l="1"/>
  <c r="AA297" i="2" s="1"/>
  <c r="AB297" i="2" l="1"/>
  <c r="AH297" i="2" s="1"/>
  <c r="AK297" i="2" s="1"/>
  <c r="Y298" i="2" l="1"/>
  <c r="Z298" i="2" l="1"/>
  <c r="AA298" i="2" l="1"/>
  <c r="AB298" i="2"/>
  <c r="AH298" i="2" s="1"/>
  <c r="AK298" i="2" s="1"/>
  <c r="Y299" i="2" l="1"/>
  <c r="Z299" i="2" s="1"/>
  <c r="AA299" i="2" l="1"/>
  <c r="AB299" i="2"/>
  <c r="AH299" i="2" s="1"/>
  <c r="AK299" i="2" s="1"/>
  <c r="Y300" i="2" l="1"/>
  <c r="Z300" i="2" l="1"/>
  <c r="AA300" i="2" l="1"/>
  <c r="AB300" i="2"/>
  <c r="AH300" i="2" s="1"/>
  <c r="AK300" i="2" s="1"/>
  <c r="Y301" i="2" l="1"/>
  <c r="Z301" i="2" l="1"/>
  <c r="AA301" i="2" l="1"/>
  <c r="AB301" i="2"/>
  <c r="AH301" i="2" s="1"/>
  <c r="AK301" i="2" s="1"/>
  <c r="Y302" i="2" l="1"/>
  <c r="Z302" i="2" l="1"/>
  <c r="AA302" i="2" l="1"/>
  <c r="AB302" i="2"/>
  <c r="AH302" i="2" s="1"/>
  <c r="AK302" i="2" s="1"/>
  <c r="Y303" i="2" l="1"/>
  <c r="Z303" i="2" l="1"/>
  <c r="AA303" i="2" l="1"/>
  <c r="AB303" i="2"/>
  <c r="AH303" i="2" s="1"/>
  <c r="AK303" i="2" s="1"/>
  <c r="Y304" i="2" l="1"/>
  <c r="Z304" i="2" s="1"/>
  <c r="AA304" i="2" l="1"/>
  <c r="AB304" i="2"/>
  <c r="AH304" i="2" s="1"/>
  <c r="AK304" i="2" s="1"/>
  <c r="Y305" i="2" l="1"/>
  <c r="Z305" i="2" l="1"/>
  <c r="AA305" i="2" l="1"/>
  <c r="AB305" i="2"/>
  <c r="AH305" i="2" s="1"/>
  <c r="AK305" i="2" s="1"/>
  <c r="Y306" i="2" l="1"/>
  <c r="Z306" i="2" s="1"/>
  <c r="AA306" i="2" l="1"/>
  <c r="AB306" i="2"/>
  <c r="AH306" i="2" s="1"/>
  <c r="AK306" i="2" s="1"/>
  <c r="Y307" i="2" l="1"/>
  <c r="Z307" i="2" s="1"/>
  <c r="AA307" i="2" l="1"/>
  <c r="AB307" i="2"/>
  <c r="AH307" i="2" s="1"/>
  <c r="AK307" i="2" s="1"/>
  <c r="Y308" i="2" l="1"/>
  <c r="Z308" i="2" l="1"/>
  <c r="AA308" i="2" l="1"/>
  <c r="AB308" i="2"/>
  <c r="AH308" i="2" s="1"/>
  <c r="AK308" i="2" s="1"/>
  <c r="Y309" i="2" l="1"/>
  <c r="Z309" i="2" s="1"/>
  <c r="AA309" i="2" l="1"/>
  <c r="AB309" i="2"/>
  <c r="AH309" i="2" s="1"/>
  <c r="AK309" i="2" s="1"/>
  <c r="Y310" i="2" l="1"/>
  <c r="Z310" i="2" s="1"/>
  <c r="AA310" i="2" l="1"/>
  <c r="AB310" i="2"/>
  <c r="AH310" i="2" s="1"/>
  <c r="AK310" i="2" s="1"/>
  <c r="Y311" i="2" l="1"/>
  <c r="Z311" i="2" s="1"/>
  <c r="AA311" i="2" l="1"/>
  <c r="AB311" i="2"/>
  <c r="AH311" i="2" s="1"/>
  <c r="AK311" i="2" s="1"/>
  <c r="Y312" i="2" l="1"/>
  <c r="Z312" i="2" l="1"/>
  <c r="AA312" i="2" l="1"/>
  <c r="AB312" i="2"/>
  <c r="AH312" i="2" s="1"/>
  <c r="AK312" i="2" s="1"/>
  <c r="Y313" i="2" l="1"/>
  <c r="Z313" i="2" l="1"/>
  <c r="AA313" i="2" l="1"/>
  <c r="AB313" i="2"/>
  <c r="AH313" i="2" s="1"/>
  <c r="AK313" i="2" s="1"/>
  <c r="Y314" i="2" l="1"/>
  <c r="Z314" i="2" s="1"/>
  <c r="AA314" i="2" l="1"/>
  <c r="AB314" i="2"/>
  <c r="AH314" i="2" s="1"/>
  <c r="AK314" i="2" s="1"/>
  <c r="Y315" i="2" l="1"/>
  <c r="Z315" i="2" s="1"/>
  <c r="AA315" i="2" l="1"/>
  <c r="AB315" i="2"/>
  <c r="AH315" i="2" s="1"/>
  <c r="AK315" i="2" s="1"/>
  <c r="Y316" i="2" l="1"/>
  <c r="Z316" i="2" l="1"/>
  <c r="AA316" i="2" l="1"/>
  <c r="AB316" i="2"/>
  <c r="AH316" i="2" s="1"/>
  <c r="AK316" i="2" s="1"/>
  <c r="Y317" i="2" l="1"/>
  <c r="Z317" i="2" l="1"/>
  <c r="AA317" i="2" l="1"/>
  <c r="AB317" i="2"/>
  <c r="AH317" i="2" s="1"/>
  <c r="AK317" i="2" s="1"/>
  <c r="Y318" i="2" l="1"/>
  <c r="Z318" i="2" l="1"/>
  <c r="AA318" i="2" l="1"/>
  <c r="AB318" i="2"/>
  <c r="AH318" i="2" s="1"/>
  <c r="AK318" i="2" s="1"/>
  <c r="Y319" i="2" l="1"/>
  <c r="Z319" i="2" l="1"/>
  <c r="AA319" i="2" l="1"/>
  <c r="AB319" i="2"/>
  <c r="AH319" i="2" s="1"/>
  <c r="AK319" i="2" s="1"/>
  <c r="Y320" i="2" l="1"/>
  <c r="Z320" i="2" s="1"/>
  <c r="AA320" i="2" l="1"/>
  <c r="AB320" i="2"/>
  <c r="AH320" i="2" s="1"/>
  <c r="AK320" i="2" s="1"/>
  <c r="Y321" i="2" l="1"/>
  <c r="Z321" i="2" l="1"/>
  <c r="AA321" i="2" l="1"/>
  <c r="AB321" i="2"/>
  <c r="AH321" i="2" s="1"/>
  <c r="AK321" i="2" s="1"/>
  <c r="Y322" i="2" l="1"/>
  <c r="Z322" i="2" s="1"/>
  <c r="AA322" i="2" l="1"/>
  <c r="AB322" i="2"/>
  <c r="AH322" i="2" s="1"/>
  <c r="AK322" i="2" s="1"/>
  <c r="Y323" i="2" l="1"/>
  <c r="Z323" i="2" l="1"/>
  <c r="AA323" i="2" l="1"/>
  <c r="AB323" i="2"/>
  <c r="AH323" i="2" s="1"/>
  <c r="AK323" i="2" s="1"/>
  <c r="Y324" i="2" l="1"/>
  <c r="Z324" i="2" l="1"/>
  <c r="AA324" i="2" l="1"/>
  <c r="AB324" i="2"/>
  <c r="AH324" i="2" s="1"/>
  <c r="AK324" i="2" s="1"/>
  <c r="Y325" i="2" l="1"/>
  <c r="Z325" i="2" l="1"/>
  <c r="AA325" i="2" l="1"/>
  <c r="AB325" i="2"/>
  <c r="AH325" i="2" s="1"/>
  <c r="AK325" i="2" s="1"/>
  <c r="Y326" i="2" l="1"/>
  <c r="Z326" i="2" l="1"/>
  <c r="AA326" i="2" l="1"/>
  <c r="AB326" i="2"/>
  <c r="AH326" i="2" s="1"/>
  <c r="AK326" i="2" s="1"/>
  <c r="Y327" i="2" l="1"/>
  <c r="Z327" i="2" s="1"/>
  <c r="AA327" i="2" l="1"/>
  <c r="AB327" i="2"/>
  <c r="AH327" i="2" s="1"/>
  <c r="AK327" i="2" s="1"/>
  <c r="Y328" i="2" l="1"/>
  <c r="Z328" i="2" l="1"/>
  <c r="AA328" i="2" l="1"/>
  <c r="AB328" i="2"/>
  <c r="AH328" i="2" s="1"/>
  <c r="AK328" i="2" s="1"/>
  <c r="Y329" i="2" l="1"/>
  <c r="Z329" i="2" s="1"/>
  <c r="AA329" i="2" l="1"/>
  <c r="AB329" i="2"/>
  <c r="AH329" i="2" s="1"/>
  <c r="AK329" i="2" s="1"/>
  <c r="Y330" i="2" l="1"/>
  <c r="Z330" i="2" l="1"/>
  <c r="AA330" i="2" l="1"/>
  <c r="AB330" i="2"/>
  <c r="AH330" i="2" s="1"/>
  <c r="AK330" i="2" s="1"/>
  <c r="Y331" i="2" l="1"/>
  <c r="Z331" i="2" s="1"/>
  <c r="AA331" i="2" l="1"/>
  <c r="AB331" i="2"/>
  <c r="AH331" i="2" s="1"/>
  <c r="AK331" i="2" s="1"/>
  <c r="Y332" i="2" l="1"/>
  <c r="Z332" i="2" s="1"/>
  <c r="AA332" i="2" l="1"/>
  <c r="AB332" i="2"/>
  <c r="AH332" i="2" s="1"/>
  <c r="AK332" i="2" s="1"/>
  <c r="Y333" i="2" l="1"/>
  <c r="Z333" i="2" s="1"/>
  <c r="AA333" i="2" l="1"/>
  <c r="AB333" i="2"/>
  <c r="AH333" i="2" s="1"/>
  <c r="AK333" i="2" s="1"/>
  <c r="Y334" i="2" l="1"/>
  <c r="Z334" i="2" l="1"/>
  <c r="AA334" i="2" l="1"/>
  <c r="AB334" i="2"/>
  <c r="AH334" i="2" s="1"/>
  <c r="AK334" i="2" s="1"/>
  <c r="Y335" i="2" l="1"/>
  <c r="Z335" i="2" l="1"/>
  <c r="AA335" i="2" l="1"/>
  <c r="AB335" i="2"/>
  <c r="AH335" i="2" s="1"/>
  <c r="AK335" i="2" s="1"/>
  <c r="Y336" i="2" l="1"/>
  <c r="Z336" i="2" s="1"/>
  <c r="AA336" i="2" l="1"/>
  <c r="AB336" i="2"/>
  <c r="AH336" i="2" s="1"/>
  <c r="AK336" i="2" s="1"/>
  <c r="Y337" i="2" l="1"/>
  <c r="Z337" i="2" s="1"/>
  <c r="AA337" i="2" l="1"/>
  <c r="AB337" i="2"/>
  <c r="AH337" i="2" s="1"/>
  <c r="AK337" i="2" s="1"/>
  <c r="Y338" i="2" l="1"/>
  <c r="Z338" i="2" s="1"/>
  <c r="AA338" i="2" l="1"/>
  <c r="AB338" i="2"/>
  <c r="AH338" i="2" s="1"/>
  <c r="AK338" i="2" s="1"/>
  <c r="Y339" i="2" l="1"/>
  <c r="Z339" i="2" l="1"/>
  <c r="AA339" i="2" l="1"/>
  <c r="AB339" i="2"/>
  <c r="AH339" i="2" s="1"/>
  <c r="AK339" i="2" s="1"/>
  <c r="Y340" i="2" l="1"/>
  <c r="Z340" i="2" s="1"/>
  <c r="AA340" i="2" l="1"/>
  <c r="AB340" i="2"/>
  <c r="AH340" i="2" s="1"/>
  <c r="AK340" i="2" s="1"/>
  <c r="Y341" i="2" l="1"/>
  <c r="Z341" i="2" l="1"/>
  <c r="AA341" i="2" l="1"/>
  <c r="AB341" i="2"/>
  <c r="AH341" i="2" s="1"/>
  <c r="AK341" i="2" s="1"/>
  <c r="Y342" i="2" l="1"/>
  <c r="Z342" i="2" s="1"/>
  <c r="AA342" i="2" l="1"/>
  <c r="AB342" i="2"/>
  <c r="AH342" i="2" s="1"/>
  <c r="AK342" i="2" s="1"/>
  <c r="Y343" i="2" l="1"/>
  <c r="Z343" i="2" l="1"/>
  <c r="AA343" i="2" l="1"/>
  <c r="AB343" i="2"/>
  <c r="AH343" i="2" s="1"/>
  <c r="AK343" i="2" s="1"/>
  <c r="Y344" i="2" l="1"/>
  <c r="Z344" i="2" s="1"/>
  <c r="AA344" i="2" l="1"/>
  <c r="AB344" i="2"/>
  <c r="AH344" i="2" s="1"/>
  <c r="AK344" i="2" s="1"/>
  <c r="Y345" i="2" l="1"/>
  <c r="Z345" i="2" l="1"/>
  <c r="AA345" i="2" l="1"/>
  <c r="AB345" i="2"/>
  <c r="AH345" i="2" s="1"/>
  <c r="AK345" i="2" s="1"/>
  <c r="Y346" i="2" l="1"/>
  <c r="Z346" i="2" l="1"/>
  <c r="AA346" i="2" l="1"/>
  <c r="AB346" i="2"/>
  <c r="AH346" i="2" s="1"/>
  <c r="AK346" i="2" s="1"/>
  <c r="Y347" i="2" l="1"/>
  <c r="Z347" i="2" l="1"/>
  <c r="AA347" i="2" l="1"/>
  <c r="AB347" i="2"/>
  <c r="AH347" i="2" s="1"/>
  <c r="AK347" i="2" s="1"/>
  <c r="Y348" i="2" l="1"/>
  <c r="Z348" i="2" l="1"/>
  <c r="AA348" i="2" l="1"/>
  <c r="AB348" i="2"/>
  <c r="AH348" i="2" s="1"/>
  <c r="AK348" i="2" s="1"/>
  <c r="Y349" i="2" l="1"/>
  <c r="Z349" i="2" l="1"/>
  <c r="AA349" i="2" l="1"/>
  <c r="AB349" i="2"/>
  <c r="AH349" i="2" s="1"/>
  <c r="AK349" i="2" s="1"/>
  <c r="Y350" i="2" l="1"/>
  <c r="Z350" i="2" s="1"/>
  <c r="AA350" i="2" l="1"/>
  <c r="AB350" i="2"/>
  <c r="AH350" i="2" s="1"/>
  <c r="AK350" i="2" s="1"/>
  <c r="Y351" i="2" l="1"/>
  <c r="Z351" i="2" l="1"/>
  <c r="AA351" i="2" l="1"/>
  <c r="AB351" i="2"/>
  <c r="AH351" i="2" s="1"/>
  <c r="AK351" i="2" s="1"/>
  <c r="Y352" i="2" l="1"/>
  <c r="Z352" i="2" l="1"/>
  <c r="AA352" i="2" l="1"/>
  <c r="AB352" i="2"/>
  <c r="AH352" i="2" s="1"/>
  <c r="AK352" i="2" s="1"/>
  <c r="Y353" i="2" l="1"/>
  <c r="Z353" i="2" l="1"/>
  <c r="AA353" i="2" l="1"/>
  <c r="AB353" i="2"/>
  <c r="AH353" i="2" s="1"/>
  <c r="AK353" i="2" s="1"/>
  <c r="Y354" i="2" l="1"/>
  <c r="Z354" i="2" l="1"/>
  <c r="AA354" i="2" l="1"/>
  <c r="AB354" i="2"/>
  <c r="AH354" i="2" s="1"/>
  <c r="AK354" i="2" s="1"/>
  <c r="Y355" i="2" l="1"/>
  <c r="Z355" i="2" s="1"/>
  <c r="AA355" i="2" l="1"/>
  <c r="AB355" i="2"/>
  <c r="AH355" i="2" s="1"/>
  <c r="AK355" i="2" s="1"/>
  <c r="Y356" i="2" l="1"/>
  <c r="Z356" i="2" l="1"/>
  <c r="AA356" i="2" l="1"/>
  <c r="AB356" i="2"/>
  <c r="AH356" i="2" s="1"/>
  <c r="AK356" i="2" s="1"/>
  <c r="Y357" i="2" l="1"/>
  <c r="Z357" i="2" s="1"/>
  <c r="AA357" i="2" l="1"/>
  <c r="AB357" i="2"/>
  <c r="AH357" i="2" s="1"/>
  <c r="AK357" i="2" s="1"/>
  <c r="Y358" i="2" l="1"/>
  <c r="Z358" i="2" s="1"/>
  <c r="AA358" i="2" l="1"/>
  <c r="AB358" i="2"/>
  <c r="AH358" i="2" s="1"/>
  <c r="AK358" i="2" s="1"/>
  <c r="Y359" i="2" l="1"/>
  <c r="Z359" i="2" s="1"/>
  <c r="AA359" i="2" l="1"/>
  <c r="AB359" i="2"/>
  <c r="AH359" i="2" s="1"/>
  <c r="AK359" i="2" s="1"/>
  <c r="Y360" i="2" l="1"/>
  <c r="Z360" i="2" l="1"/>
  <c r="AA360" i="2" l="1"/>
  <c r="AB360" i="2"/>
  <c r="AH360" i="2" s="1"/>
  <c r="AK360" i="2" s="1"/>
  <c r="Y361" i="2" l="1"/>
  <c r="Z361" i="2" s="1"/>
  <c r="AA361" i="2" l="1"/>
  <c r="AB361" i="2"/>
  <c r="AH361" i="2" s="1"/>
  <c r="AK361" i="2" s="1"/>
  <c r="Y362" i="2" l="1"/>
  <c r="Z362" i="2" s="1"/>
  <c r="AA362" i="2" l="1"/>
  <c r="AB362" i="2"/>
  <c r="AH362" i="2" s="1"/>
  <c r="AK362" i="2" s="1"/>
  <c r="Y363" i="2" l="1"/>
  <c r="Z363" i="2" s="1"/>
  <c r="AA363" i="2" l="1"/>
  <c r="AB363" i="2"/>
  <c r="AH363" i="2" s="1"/>
  <c r="AK363" i="2" s="1"/>
  <c r="Y364" i="2" l="1"/>
  <c r="Z364" i="2" l="1"/>
  <c r="AA364" i="2" l="1"/>
  <c r="AB364" i="2"/>
  <c r="AH364" i="2" s="1"/>
  <c r="AK364" i="2" s="1"/>
  <c r="Y365" i="2" l="1"/>
  <c r="Z365" i="2" l="1"/>
  <c r="AA365" i="2" s="1"/>
  <c r="AB365" i="2" l="1"/>
  <c r="AH365" i="2" s="1"/>
  <c r="AK365" i="2" s="1"/>
  <c r="Y366" i="2" l="1"/>
  <c r="Z366" i="2" l="1"/>
  <c r="AA366" i="2" s="1"/>
  <c r="AB366" i="2" l="1"/>
  <c r="AH366" i="2" s="1"/>
  <c r="AK366" i="2" s="1"/>
  <c r="Y367" i="2" l="1"/>
  <c r="Z367" i="2" l="1"/>
  <c r="AA367" i="2" l="1"/>
  <c r="AB367" i="2"/>
  <c r="AH367" i="2" s="1"/>
  <c r="AK367" i="2" s="1"/>
  <c r="Y368" i="2" l="1"/>
  <c r="Z368" i="2" l="1"/>
  <c r="AA368" i="2" s="1"/>
  <c r="AB368" i="2" l="1"/>
  <c r="AH368" i="2" s="1"/>
  <c r="AK368" i="2" s="1"/>
  <c r="Y369" i="2" l="1"/>
  <c r="Z369" i="2" s="1"/>
  <c r="AB369" i="2" l="1"/>
  <c r="AH369" i="2" s="1"/>
  <c r="AK369" i="2" s="1"/>
  <c r="AA369" i="2"/>
  <c r="Y370" i="2" l="1"/>
  <c r="Z370" i="2" l="1"/>
  <c r="AB370" i="2" l="1"/>
  <c r="AH370" i="2" s="1"/>
  <c r="AK370" i="2" s="1"/>
  <c r="AA370" i="2"/>
  <c r="Y371" i="2" l="1"/>
  <c r="Z371" i="2" l="1"/>
  <c r="AA371" i="2" l="1"/>
  <c r="AB371" i="2"/>
  <c r="AH371" i="2" s="1"/>
  <c r="AK371" i="2" s="1"/>
  <c r="Y372" i="2" l="1"/>
  <c r="Z372" i="2" l="1"/>
  <c r="AA372" i="2" l="1"/>
  <c r="AB372" i="2"/>
  <c r="AH372" i="2" s="1"/>
  <c r="AK372" i="2" s="1"/>
  <c r="Y373" i="2" l="1"/>
  <c r="Z373" i="2" l="1"/>
  <c r="AA373" i="2" s="1"/>
  <c r="AB373" i="2" l="1"/>
  <c r="AH373" i="2" s="1"/>
  <c r="AK373" i="2" s="1"/>
  <c r="Y374" i="2" l="1"/>
  <c r="Z374" i="2" l="1"/>
  <c r="AA374" i="2" l="1"/>
  <c r="AB374" i="2"/>
  <c r="AH374" i="2" s="1"/>
  <c r="AK374" i="2" s="1"/>
  <c r="Y375" i="2" l="1"/>
  <c r="Z375" i="2" l="1"/>
  <c r="AA375" i="2" l="1"/>
  <c r="AB375" i="2"/>
  <c r="AH375" i="2" s="1"/>
  <c r="AK375" i="2" s="1"/>
</calcChain>
</file>

<file path=xl/sharedStrings.xml><?xml version="1.0" encoding="utf-8"?>
<sst xmlns="http://schemas.openxmlformats.org/spreadsheetml/2006/main" count="2836" uniqueCount="162">
  <si>
    <t>DEPARTAMENTO DE CIÊNCIAS EXATAS - ESALQ - USP</t>
  </si>
  <si>
    <t>LOCAL: PIRACICABA (SP)   LAT: 22G42'30" S    LONG: 47G38'00" W    ALT: 546M</t>
  </si>
  <si>
    <t>ESTACAO METEOROLOGICA AUTOMATICA - DADOS METEOROLOGICOS DIARIOS</t>
  </si>
  <si>
    <t xml:space="preserve"> </t>
  </si>
  <si>
    <t>---------</t>
  </si>
  <si>
    <t>DIA</t>
  </si>
  <si>
    <t>TMED</t>
  </si>
  <si>
    <t>UR MED</t>
  </si>
  <si>
    <t>Vento</t>
  </si>
  <si>
    <t>TMAX</t>
  </si>
  <si>
    <t>Hora</t>
  </si>
  <si>
    <t>UR MAX</t>
  </si>
  <si>
    <t>Vel.Vento</t>
  </si>
  <si>
    <t>TMIN</t>
  </si>
  <si>
    <t>UR MIN</t>
  </si>
  <si>
    <t>Chuva</t>
  </si>
  <si>
    <t>Rad.Glob.</t>
  </si>
  <si>
    <t>Rad Liq</t>
  </si>
  <si>
    <t>(oC)</t>
  </si>
  <si>
    <t>(%)</t>
  </si>
  <si>
    <t>Vel(m/s)</t>
  </si>
  <si>
    <t>Max (m/s)</t>
  </si>
  <si>
    <t>(mm)</t>
  </si>
  <si>
    <t>(MJ/m2.d)</t>
  </si>
  <si>
    <t>MED MES</t>
  </si>
  <si>
    <t>ABS MES</t>
  </si>
  <si>
    <t>Quin 1</t>
  </si>
  <si>
    <t xml:space="preserve">  </t>
  </si>
  <si>
    <t>Dec  1</t>
  </si>
  <si>
    <t>MES: JANEIRO  ANO: 2013</t>
  </si>
  <si>
    <t>MES: FEVEREIRO  ANO: 2013</t>
  </si>
  <si>
    <t>MES: MARÇO  ANO: 2013</t>
  </si>
  <si>
    <t>MES: ABRIL  ANO: 2013</t>
  </si>
  <si>
    <t>MES: MAIO  ANO: 2013</t>
  </si>
  <si>
    <t>MES: JUNHO  ANO: 2013</t>
  </si>
  <si>
    <t>MES: JULHO  ANO: 2013</t>
  </si>
  <si>
    <t>MES: AGOSTO  ANO: 2013</t>
  </si>
  <si>
    <t>MES: SETEMBRO  ANO: 2013</t>
  </si>
  <si>
    <t>MES: OUTUBRO  ANO: 2013</t>
  </si>
  <si>
    <t>MES: NOVEMBRO  ANO: 2013</t>
  </si>
  <si>
    <t>MES: DEZEMBRO  ANO: 2013</t>
  </si>
  <si>
    <t>TMED(oC)</t>
  </si>
  <si>
    <t>URMED(%)</t>
  </si>
  <si>
    <t>Vento(m/s)</t>
  </si>
  <si>
    <t>TMAX(oC)</t>
  </si>
  <si>
    <t>URMAX(%)</t>
  </si>
  <si>
    <t>VentoMax(m/s)</t>
  </si>
  <si>
    <t>TMIN(oC)</t>
  </si>
  <si>
    <t>UR MIN(%)</t>
  </si>
  <si>
    <t>Chuva(mm)</t>
  </si>
  <si>
    <t>RadGlob(MJ/m2.d)</t>
  </si>
  <si>
    <t>SaldoRad(MJ/m2.d)</t>
  </si>
  <si>
    <t>PARAMETROS</t>
  </si>
  <si>
    <t>PLANTA</t>
  </si>
  <si>
    <t>RUE</t>
  </si>
  <si>
    <t>IAF</t>
  </si>
  <si>
    <t>ALBEDO</t>
  </si>
  <si>
    <t>k</t>
  </si>
  <si>
    <t xml:space="preserve">MÊS </t>
  </si>
  <si>
    <t>ANO</t>
  </si>
  <si>
    <t>PAR(MJ/m2dia</t>
  </si>
  <si>
    <t>tPAR</t>
  </si>
  <si>
    <t>g(AGBdm)MJ(aPAR)</t>
  </si>
  <si>
    <t>BIOMASSA (g/m2)</t>
  </si>
  <si>
    <t>BIOMASSA (Kg/há)</t>
  </si>
  <si>
    <t>IC</t>
  </si>
  <si>
    <t>UMIDADE</t>
  </si>
  <si>
    <t>adimensional</t>
  </si>
  <si>
    <t>1-p</t>
  </si>
  <si>
    <t>tetaCrit</t>
  </si>
  <si>
    <t>Arm(mm)</t>
  </si>
  <si>
    <t>ArmCorr</t>
  </si>
  <si>
    <t>Drenagem</t>
  </si>
  <si>
    <t>Teta</t>
  </si>
  <si>
    <t xml:space="preserve"> Apar</t>
  </si>
  <si>
    <t>TETAcc</t>
  </si>
  <si>
    <t>m3/m3</t>
  </si>
  <si>
    <t>Grupo</t>
  </si>
  <si>
    <t>Tetapmp</t>
  </si>
  <si>
    <t>ze</t>
  </si>
  <si>
    <t xml:space="preserve">m </t>
  </si>
  <si>
    <t>TetaIni</t>
  </si>
  <si>
    <t>ArmMax (mm)</t>
  </si>
  <si>
    <t>SOLO</t>
  </si>
  <si>
    <t>ESTAÇÃO:</t>
  </si>
  <si>
    <t>LAT:</t>
  </si>
  <si>
    <t>LONG:</t>
  </si>
  <si>
    <t>ELEV:</t>
  </si>
  <si>
    <t>Piracicaba, SP</t>
  </si>
  <si>
    <t>NDA</t>
  </si>
  <si>
    <t>decl</t>
  </si>
  <si>
    <t>hn</t>
  </si>
  <si>
    <t>N</t>
  </si>
  <si>
    <t>(d/D)^2</t>
  </si>
  <si>
    <t>Qo</t>
  </si>
  <si>
    <t>ETr(mm/d)</t>
  </si>
  <si>
    <t>Dias</t>
  </si>
  <si>
    <t>GD</t>
  </si>
  <si>
    <t>GD ACUM.</t>
  </si>
  <si>
    <t>KC</t>
  </si>
  <si>
    <t>Ky</t>
  </si>
  <si>
    <t>Acúmulo de GD</t>
  </si>
  <si>
    <t>Kc</t>
  </si>
  <si>
    <t>Fator Tar</t>
  </si>
  <si>
    <t>Ciclo GD</t>
  </si>
  <si>
    <t>Tb</t>
  </si>
  <si>
    <t>Dia de Semeadura</t>
  </si>
  <si>
    <t>ETo(mm/d)</t>
  </si>
  <si>
    <t>ETc</t>
  </si>
  <si>
    <t>TB</t>
  </si>
  <si>
    <t>to1</t>
  </si>
  <si>
    <t>TO2</t>
  </si>
  <si>
    <t>Yp'</t>
  </si>
  <si>
    <t>Etr/Etc</t>
  </si>
  <si>
    <t>Yp(kg[graos]/há.dia)</t>
  </si>
  <si>
    <t>Yp (Kg[graos.dm]/há.dia)</t>
  </si>
  <si>
    <t>Vcmax25</t>
  </si>
  <si>
    <t>Jmax25</t>
  </si>
  <si>
    <t>Fotossintese e Respiração</t>
  </si>
  <si>
    <t>ppm</t>
  </si>
  <si>
    <t>CO2</t>
  </si>
  <si>
    <t>LI</t>
  </si>
  <si>
    <t>CT</t>
  </si>
  <si>
    <t>BMS (kg/ha)</t>
  </si>
  <si>
    <t>RM (g/m2.d)</t>
  </si>
  <si>
    <t>Prod Real (kg/há.dia)</t>
  </si>
  <si>
    <t>f(LAI)</t>
  </si>
  <si>
    <t>f(PAR)</t>
  </si>
  <si>
    <t>f(VPD)</t>
  </si>
  <si>
    <t>f(REW)</t>
  </si>
  <si>
    <t>f(T)</t>
  </si>
  <si>
    <t>f(Tmin)</t>
  </si>
  <si>
    <t>f(S)</t>
  </si>
  <si>
    <t>f(CO2)</t>
  </si>
  <si>
    <t xml:space="preserve">Pmax </t>
  </si>
  <si>
    <t>umol [co2]/m2.s</t>
  </si>
  <si>
    <t>B</t>
  </si>
  <si>
    <t>H</t>
  </si>
  <si>
    <t>VPD</t>
  </si>
  <si>
    <t>es</t>
  </si>
  <si>
    <t>ea</t>
  </si>
  <si>
    <t xml:space="preserve">Tomin </t>
  </si>
  <si>
    <t>oC</t>
  </si>
  <si>
    <t>ct</t>
  </si>
  <si>
    <t>To</t>
  </si>
  <si>
    <t xml:space="preserve">c </t>
  </si>
  <si>
    <t>Ts</t>
  </si>
  <si>
    <t>S</t>
  </si>
  <si>
    <t>h</t>
  </si>
  <si>
    <t>Kco2</t>
  </si>
  <si>
    <t>CO2ref</t>
  </si>
  <si>
    <t>gama</t>
  </si>
  <si>
    <t>MJ/m2.d</t>
  </si>
  <si>
    <t>P (umol/m2.s)</t>
  </si>
  <si>
    <t xml:space="preserve">k </t>
  </si>
  <si>
    <t>FB (g/m2.d)</t>
  </si>
  <si>
    <t>P (gC6H12O6/m2.d)</t>
  </si>
  <si>
    <t>P (gCO2/m2.d)</t>
  </si>
  <si>
    <t>YP</t>
  </si>
  <si>
    <t>Fotossintese Bruta</t>
  </si>
  <si>
    <t>Respiração</t>
  </si>
  <si>
    <t>Yp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</si>
</sst>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0.0000"/>
  </numFmts>
  <fonts count="15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555555"/>
      <name val="Fsm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" fontId="3" fillId="0" borderId="0" xfId="0" applyNumberFormat="1" applyFont="1" applyAlignment="1" applyProtection="1">
      <alignment horizontal="left"/>
    </xf>
    <xf numFmtId="2" fontId="3" fillId="0" borderId="0" xfId="0" applyNumberFormat="1" applyFont="1" applyAlignment="1" applyProtection="1">
      <alignment horizontal="left"/>
    </xf>
    <xf numFmtId="16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3" fillId="0" borderId="0" xfId="0" applyFont="1"/>
    <xf numFmtId="0" fontId="3" fillId="0" borderId="0" xfId="0" applyFont="1" applyProtection="1"/>
    <xf numFmtId="164" fontId="3" fillId="0" borderId="0" xfId="0" applyNumberFormat="1" applyFont="1" applyProtection="1"/>
    <xf numFmtId="2" fontId="3" fillId="0" borderId="0" xfId="0" applyNumberFormat="1" applyFont="1" applyProtection="1"/>
    <xf numFmtId="1" fontId="3" fillId="0" borderId="0" xfId="0" applyNumberFormat="1" applyFont="1" applyProtection="1"/>
    <xf numFmtId="0" fontId="3" fillId="0" borderId="0" xfId="0" applyFont="1" applyFill="1" applyProtection="1"/>
    <xf numFmtId="164" fontId="3" fillId="0" borderId="0" xfId="0" applyNumberFormat="1" applyFont="1" applyFill="1"/>
    <xf numFmtId="1" fontId="3" fillId="0" borderId="0" xfId="0" applyNumberFormat="1" applyFont="1" applyFill="1"/>
    <xf numFmtId="2" fontId="3" fillId="0" borderId="0" xfId="0" applyNumberFormat="1" applyFont="1" applyFill="1"/>
    <xf numFmtId="0" fontId="0" fillId="0" borderId="0" xfId="0" applyFill="1"/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164" fontId="5" fillId="0" borderId="0" xfId="0" applyNumberFormat="1" applyFont="1"/>
    <xf numFmtId="1" fontId="5" fillId="0" borderId="0" xfId="0" applyNumberFormat="1" applyFont="1"/>
    <xf numFmtId="2" fontId="5" fillId="0" borderId="0" xfId="0" applyNumberFormat="1" applyFont="1"/>
    <xf numFmtId="0" fontId="4" fillId="0" borderId="0" xfId="0" applyFont="1" applyFill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7" fillId="0" borderId="0" xfId="0" applyFont="1"/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3" borderId="0" xfId="0" applyFont="1" applyFill="1"/>
    <xf numFmtId="0" fontId="7" fillId="4" borderId="0" xfId="0" applyFont="1" applyFill="1"/>
    <xf numFmtId="0" fontId="0" fillId="4" borderId="0" xfId="0" applyFill="1"/>
    <xf numFmtId="0" fontId="0" fillId="3" borderId="0" xfId="0" applyFill="1"/>
    <xf numFmtId="0" fontId="8" fillId="0" borderId="0" xfId="0" applyFont="1"/>
    <xf numFmtId="0" fontId="8" fillId="5" borderId="0" xfId="0" applyFont="1" applyFill="1"/>
    <xf numFmtId="0" fontId="4" fillId="5" borderId="0" xfId="0" applyFont="1" applyFill="1"/>
    <xf numFmtId="0" fontId="0" fillId="5" borderId="0" xfId="0" applyFill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0" fillId="6" borderId="0" xfId="0" applyFill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/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4" fillId="3" borderId="0" xfId="0" applyFont="1" applyFill="1" applyAlignment="1">
      <alignment horizontal="center"/>
    </xf>
    <xf numFmtId="166" fontId="11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2" fillId="0" borderId="0" xfId="0" quotePrefix="1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9" fillId="2" borderId="0" xfId="0" applyFont="1" applyFill="1"/>
    <xf numFmtId="0" fontId="13" fillId="3" borderId="1" xfId="0" applyFont="1" applyFill="1" applyBorder="1" applyAlignment="1">
      <alignment horizontal="center"/>
    </xf>
    <xf numFmtId="0" fontId="7" fillId="0" borderId="0" xfId="0" applyFont="1" applyFill="1"/>
    <xf numFmtId="1" fontId="1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72"/>
  <sheetViews>
    <sheetView workbookViewId="0">
      <selection activeCell="A297" sqref="A297"/>
    </sheetView>
  </sheetViews>
  <sheetFormatPr defaultRowHeight="12.75"/>
  <cols>
    <col min="16" max="17" width="9.33203125" style="22" customWidth="1"/>
  </cols>
  <sheetData>
    <row r="1" spans="1:19">
      <c r="A1" s="1" t="s">
        <v>0</v>
      </c>
      <c r="B1" s="2"/>
      <c r="C1" s="2"/>
      <c r="D1" s="2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4"/>
      <c r="Q1" s="4"/>
    </row>
    <row r="2" spans="1:19">
      <c r="A2" s="1" t="s">
        <v>1</v>
      </c>
      <c r="B2" s="2"/>
      <c r="C2" s="2"/>
      <c r="D2" s="2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4"/>
    </row>
    <row r="3" spans="1:19">
      <c r="A3" s="1" t="s">
        <v>2</v>
      </c>
      <c r="B3" s="2"/>
      <c r="C3" s="2"/>
      <c r="D3" s="2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4"/>
      <c r="Q3" s="4"/>
    </row>
    <row r="4" spans="1:19">
      <c r="A4" s="1" t="s">
        <v>29</v>
      </c>
      <c r="B4" s="5"/>
      <c r="C4" s="5"/>
      <c r="D4" s="5"/>
      <c r="E4" s="5"/>
      <c r="F4" s="3" t="s">
        <v>3</v>
      </c>
      <c r="G4" s="5"/>
      <c r="H4" s="6"/>
      <c r="I4" s="5"/>
      <c r="J4" s="6"/>
      <c r="K4" s="5"/>
      <c r="L4" s="6"/>
      <c r="M4" s="5"/>
      <c r="N4" s="6"/>
      <c r="O4" s="5"/>
      <c r="P4" s="7"/>
      <c r="Q4" s="7"/>
    </row>
    <row r="5" spans="1:19">
      <c r="A5" s="1" t="s">
        <v>4</v>
      </c>
      <c r="B5" s="2" t="s">
        <v>4</v>
      </c>
      <c r="C5" s="2" t="s">
        <v>4</v>
      </c>
      <c r="D5" s="2" t="s">
        <v>4</v>
      </c>
      <c r="E5" s="2" t="s">
        <v>4</v>
      </c>
      <c r="F5" s="3" t="s">
        <v>4</v>
      </c>
      <c r="G5" s="2" t="s">
        <v>4</v>
      </c>
      <c r="H5" s="3" t="s">
        <v>4</v>
      </c>
      <c r="I5" s="2" t="s">
        <v>4</v>
      </c>
      <c r="J5" s="3" t="s">
        <v>4</v>
      </c>
      <c r="K5" s="2" t="s">
        <v>4</v>
      </c>
      <c r="L5" s="3" t="s">
        <v>4</v>
      </c>
      <c r="M5" s="2" t="s">
        <v>4</v>
      </c>
      <c r="N5" s="3" t="s">
        <v>4</v>
      </c>
      <c r="O5" s="2" t="s">
        <v>4</v>
      </c>
      <c r="P5" s="4" t="s">
        <v>4</v>
      </c>
      <c r="Q5" s="4" t="s">
        <v>4</v>
      </c>
    </row>
    <row r="6" spans="1:19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10" t="s">
        <v>10</v>
      </c>
      <c r="G6" s="9" t="s">
        <v>11</v>
      </c>
      <c r="H6" s="10" t="s">
        <v>10</v>
      </c>
      <c r="I6" s="9" t="s">
        <v>12</v>
      </c>
      <c r="J6" s="10" t="s">
        <v>10</v>
      </c>
      <c r="K6" s="9" t="s">
        <v>13</v>
      </c>
      <c r="L6" s="10" t="s">
        <v>10</v>
      </c>
      <c r="M6" s="9" t="s">
        <v>14</v>
      </c>
      <c r="N6" s="10" t="s">
        <v>10</v>
      </c>
      <c r="O6" s="9" t="s">
        <v>15</v>
      </c>
      <c r="P6" s="11" t="s">
        <v>16</v>
      </c>
      <c r="Q6" s="4" t="s">
        <v>17</v>
      </c>
    </row>
    <row r="7" spans="1:19" hidden="1">
      <c r="A7" s="12"/>
      <c r="B7" s="9" t="s">
        <v>18</v>
      </c>
      <c r="C7" s="9" t="s">
        <v>19</v>
      </c>
      <c r="D7" s="9" t="s">
        <v>20</v>
      </c>
      <c r="E7" s="9" t="s">
        <v>18</v>
      </c>
      <c r="F7" s="6"/>
      <c r="G7" s="9" t="s">
        <v>19</v>
      </c>
      <c r="H7" s="6"/>
      <c r="I7" s="9" t="s">
        <v>21</v>
      </c>
      <c r="J7" s="6"/>
      <c r="K7" s="9" t="s">
        <v>18</v>
      </c>
      <c r="L7" s="6"/>
      <c r="M7" s="9" t="s">
        <v>19</v>
      </c>
      <c r="N7" s="6"/>
      <c r="O7" s="9" t="s">
        <v>22</v>
      </c>
      <c r="P7" s="11" t="s">
        <v>23</v>
      </c>
      <c r="Q7" s="11" t="s">
        <v>23</v>
      </c>
    </row>
    <row r="8" spans="1:19" hidden="1">
      <c r="A8" s="1" t="s">
        <v>4</v>
      </c>
      <c r="B8" s="2" t="s">
        <v>4</v>
      </c>
      <c r="C8" s="2" t="s">
        <v>4</v>
      </c>
      <c r="D8" s="2" t="s">
        <v>4</v>
      </c>
      <c r="E8" s="2" t="s">
        <v>4</v>
      </c>
      <c r="F8" s="3" t="s">
        <v>4</v>
      </c>
      <c r="G8" s="2" t="s">
        <v>4</v>
      </c>
      <c r="H8" s="3" t="s">
        <v>4</v>
      </c>
      <c r="I8" s="2" t="s">
        <v>4</v>
      </c>
      <c r="J8" s="3" t="s">
        <v>4</v>
      </c>
      <c r="K8" s="2" t="s">
        <v>4</v>
      </c>
      <c r="L8" s="3" t="s">
        <v>4</v>
      </c>
      <c r="M8" s="2" t="s">
        <v>4</v>
      </c>
      <c r="N8" s="3" t="s">
        <v>4</v>
      </c>
      <c r="O8" s="2" t="s">
        <v>4</v>
      </c>
      <c r="P8" s="4" t="s">
        <v>4</v>
      </c>
      <c r="Q8" s="4" t="s">
        <v>4</v>
      </c>
    </row>
    <row r="9" spans="1:19">
      <c r="A9" s="13">
        <v>1</v>
      </c>
      <c r="B9" s="5">
        <v>24.56</v>
      </c>
      <c r="C9" s="5">
        <v>99.6</v>
      </c>
      <c r="D9" s="5">
        <v>0.875</v>
      </c>
      <c r="E9" s="5">
        <v>35.67</v>
      </c>
      <c r="F9" s="6">
        <v>1258</v>
      </c>
      <c r="G9" s="5">
        <v>100</v>
      </c>
      <c r="H9" s="6">
        <v>523</v>
      </c>
      <c r="I9" s="5">
        <v>11.45</v>
      </c>
      <c r="J9" s="6">
        <v>1355</v>
      </c>
      <c r="K9" s="5">
        <v>20.51</v>
      </c>
      <c r="L9" s="6">
        <v>445</v>
      </c>
      <c r="M9" s="5">
        <v>63.32</v>
      </c>
      <c r="N9" s="6">
        <v>1327</v>
      </c>
      <c r="O9" s="5">
        <v>8</v>
      </c>
      <c r="P9" s="7">
        <v>23.137460000000001</v>
      </c>
      <c r="Q9" s="7">
        <v>10.5</v>
      </c>
      <c r="S9" s="23"/>
    </row>
    <row r="10" spans="1:19">
      <c r="A10" s="13">
        <v>2</v>
      </c>
      <c r="B10" s="5">
        <v>24.53</v>
      </c>
      <c r="C10" s="5">
        <v>95.7</v>
      </c>
      <c r="D10" s="5">
        <v>1.706</v>
      </c>
      <c r="E10" s="5">
        <v>30.98</v>
      </c>
      <c r="F10" s="6">
        <v>1458</v>
      </c>
      <c r="G10" s="5">
        <v>100</v>
      </c>
      <c r="H10" s="6">
        <v>231</v>
      </c>
      <c r="I10" s="5">
        <v>9.1999999999999993</v>
      </c>
      <c r="J10" s="6">
        <v>1611</v>
      </c>
      <c r="K10" s="5">
        <v>19.47</v>
      </c>
      <c r="L10" s="6">
        <v>2359</v>
      </c>
      <c r="M10" s="5">
        <v>72.7</v>
      </c>
      <c r="N10" s="6">
        <v>1504</v>
      </c>
      <c r="O10" s="5">
        <v>0</v>
      </c>
      <c r="P10" s="7">
        <v>23.11551</v>
      </c>
      <c r="Q10" s="7">
        <v>9.7899999999999991</v>
      </c>
      <c r="S10" s="23"/>
    </row>
    <row r="11" spans="1:19">
      <c r="A11" s="13">
        <v>3</v>
      </c>
      <c r="B11" s="5">
        <v>22.96</v>
      </c>
      <c r="C11" s="5">
        <v>94.7</v>
      </c>
      <c r="D11" s="5">
        <v>2.2709999999999999</v>
      </c>
      <c r="E11" s="5">
        <v>28.16</v>
      </c>
      <c r="F11" s="6">
        <v>1439</v>
      </c>
      <c r="G11" s="5">
        <v>100</v>
      </c>
      <c r="H11" s="6">
        <v>548</v>
      </c>
      <c r="I11" s="5">
        <v>9.1999999999999993</v>
      </c>
      <c r="J11" s="6">
        <v>1804</v>
      </c>
      <c r="K11" s="5">
        <v>18.59</v>
      </c>
      <c r="L11" s="6">
        <v>359</v>
      </c>
      <c r="M11" s="5">
        <v>80.599999999999994</v>
      </c>
      <c r="N11" s="6">
        <v>1621</v>
      </c>
      <c r="O11" s="5">
        <v>0</v>
      </c>
      <c r="P11" s="7">
        <v>23.475650000000002</v>
      </c>
      <c r="Q11" s="7">
        <v>9.52</v>
      </c>
      <c r="S11" s="23"/>
    </row>
    <row r="12" spans="1:19">
      <c r="A12" s="13">
        <v>4</v>
      </c>
      <c r="B12" s="5">
        <v>24.53</v>
      </c>
      <c r="C12" s="5">
        <v>93.7</v>
      </c>
      <c r="D12" s="5">
        <v>0.91500000000000004</v>
      </c>
      <c r="E12" s="5">
        <v>33.81</v>
      </c>
      <c r="F12" s="6">
        <v>1551</v>
      </c>
      <c r="G12" s="5">
        <v>100</v>
      </c>
      <c r="H12" s="6">
        <v>2339</v>
      </c>
      <c r="I12" s="5">
        <v>9.9499999999999993</v>
      </c>
      <c r="J12" s="6">
        <v>1651</v>
      </c>
      <c r="K12" s="5">
        <v>19.739999999999998</v>
      </c>
      <c r="L12" s="6">
        <v>541</v>
      </c>
      <c r="M12" s="5">
        <v>60.39</v>
      </c>
      <c r="N12" s="6">
        <v>1553</v>
      </c>
      <c r="O12" s="5">
        <v>1.4</v>
      </c>
      <c r="P12" s="7">
        <v>26.07029</v>
      </c>
      <c r="Q12" s="7">
        <v>12.32</v>
      </c>
      <c r="S12" s="23"/>
    </row>
    <row r="13" spans="1:19">
      <c r="A13" s="13">
        <v>5</v>
      </c>
      <c r="B13" s="5">
        <v>26.49</v>
      </c>
      <c r="C13" s="5">
        <v>90.4</v>
      </c>
      <c r="D13" s="5">
        <v>0.72399999999999998</v>
      </c>
      <c r="E13" s="5">
        <v>34.65</v>
      </c>
      <c r="F13" s="6">
        <v>1529</v>
      </c>
      <c r="G13" s="5">
        <v>100</v>
      </c>
      <c r="H13" s="6">
        <v>546</v>
      </c>
      <c r="I13" s="5">
        <v>6.2</v>
      </c>
      <c r="J13" s="6">
        <v>1057</v>
      </c>
      <c r="K13" s="5">
        <v>19.53</v>
      </c>
      <c r="L13" s="6">
        <v>510</v>
      </c>
      <c r="M13" s="5">
        <v>56.79</v>
      </c>
      <c r="N13" s="6">
        <v>1523</v>
      </c>
      <c r="O13" s="5">
        <v>0</v>
      </c>
      <c r="P13" s="7">
        <v>30</v>
      </c>
      <c r="Q13" s="7">
        <v>15.71</v>
      </c>
      <c r="S13" s="23"/>
    </row>
    <row r="14" spans="1:19">
      <c r="A14" s="13">
        <v>6</v>
      </c>
      <c r="B14" s="5">
        <v>24.11</v>
      </c>
      <c r="C14" s="5">
        <v>98.8</v>
      </c>
      <c r="D14" s="5">
        <v>0.95399999999999996</v>
      </c>
      <c r="E14" s="5">
        <v>33.46</v>
      </c>
      <c r="F14" s="6">
        <v>1304</v>
      </c>
      <c r="G14" s="5">
        <v>100</v>
      </c>
      <c r="H14" s="6">
        <v>653</v>
      </c>
      <c r="I14" s="5">
        <v>15.2</v>
      </c>
      <c r="J14" s="6">
        <v>1413</v>
      </c>
      <c r="K14" s="5">
        <v>20.57</v>
      </c>
      <c r="L14" s="6">
        <v>2322</v>
      </c>
      <c r="M14" s="5">
        <v>59.79</v>
      </c>
      <c r="N14" s="6">
        <v>1342</v>
      </c>
      <c r="O14" s="5">
        <v>1</v>
      </c>
      <c r="P14" s="7">
        <v>19.088049999999999</v>
      </c>
      <c r="Q14" s="7">
        <v>7.7</v>
      </c>
      <c r="S14" s="23"/>
    </row>
    <row r="15" spans="1:19">
      <c r="A15" s="13">
        <v>7</v>
      </c>
      <c r="B15" s="5">
        <v>25.81</v>
      </c>
      <c r="C15" s="5">
        <v>91</v>
      </c>
      <c r="D15" s="5">
        <v>0.71599999999999997</v>
      </c>
      <c r="E15" s="5">
        <v>33.25</v>
      </c>
      <c r="F15" s="6">
        <v>1313</v>
      </c>
      <c r="G15" s="5">
        <v>100</v>
      </c>
      <c r="H15" s="6">
        <v>513</v>
      </c>
      <c r="I15" s="5">
        <v>8.4499999999999993</v>
      </c>
      <c r="J15" s="6">
        <v>1402</v>
      </c>
      <c r="K15" s="5">
        <v>19.45</v>
      </c>
      <c r="L15" s="6">
        <v>501</v>
      </c>
      <c r="M15" s="5">
        <v>58.79</v>
      </c>
      <c r="N15" s="6">
        <v>1207</v>
      </c>
      <c r="O15" s="5">
        <v>0</v>
      </c>
      <c r="P15" s="7">
        <v>26.65297</v>
      </c>
      <c r="Q15" s="7">
        <v>12.31</v>
      </c>
      <c r="S15" s="23"/>
    </row>
    <row r="16" spans="1:19">
      <c r="A16" s="13">
        <v>8</v>
      </c>
      <c r="B16" s="5">
        <v>25.71</v>
      </c>
      <c r="C16" s="5">
        <v>95.4</v>
      </c>
      <c r="D16" s="5">
        <v>0.91500000000000004</v>
      </c>
      <c r="E16" s="5">
        <v>33.83</v>
      </c>
      <c r="F16" s="6">
        <v>1452</v>
      </c>
      <c r="G16" s="5">
        <v>100</v>
      </c>
      <c r="H16" s="6">
        <v>2142</v>
      </c>
      <c r="I16" s="5">
        <v>9.1999999999999993</v>
      </c>
      <c r="J16" s="6">
        <v>1716</v>
      </c>
      <c r="K16" s="5">
        <v>21.2</v>
      </c>
      <c r="L16" s="6">
        <v>557</v>
      </c>
      <c r="M16" s="5">
        <v>65.12</v>
      </c>
      <c r="N16" s="6">
        <v>1453</v>
      </c>
      <c r="O16" s="5">
        <v>21.3</v>
      </c>
      <c r="P16" s="7">
        <v>25.06767</v>
      </c>
      <c r="Q16" s="7">
        <v>12.21</v>
      </c>
      <c r="S16" s="23"/>
    </row>
    <row r="17" spans="1:19">
      <c r="A17" s="13">
        <v>9</v>
      </c>
      <c r="B17" s="5">
        <v>25.1</v>
      </c>
      <c r="C17" s="5">
        <v>99.9</v>
      </c>
      <c r="D17" s="5">
        <v>1.157</v>
      </c>
      <c r="E17" s="5">
        <v>30.8</v>
      </c>
      <c r="F17" s="6">
        <v>1249</v>
      </c>
      <c r="G17" s="5">
        <v>100</v>
      </c>
      <c r="H17" s="6">
        <v>40</v>
      </c>
      <c r="I17" s="5">
        <v>8.4499999999999993</v>
      </c>
      <c r="J17" s="6">
        <v>1314</v>
      </c>
      <c r="K17" s="5">
        <v>21.82</v>
      </c>
      <c r="L17" s="6">
        <v>242</v>
      </c>
      <c r="M17" s="5">
        <v>78.400000000000006</v>
      </c>
      <c r="N17" s="6">
        <v>1148</v>
      </c>
      <c r="O17" s="5">
        <v>0.1</v>
      </c>
      <c r="P17" s="7">
        <v>20.627500000000001</v>
      </c>
      <c r="Q17" s="7">
        <v>9.64</v>
      </c>
      <c r="S17" s="23"/>
    </row>
    <row r="18" spans="1:19">
      <c r="A18" s="13">
        <v>10</v>
      </c>
      <c r="B18" s="5">
        <v>22.46</v>
      </c>
      <c r="C18" s="5">
        <v>99.9</v>
      </c>
      <c r="D18" s="5">
        <v>1.6040000000000001</v>
      </c>
      <c r="E18" s="5">
        <v>25.15</v>
      </c>
      <c r="F18" s="6">
        <v>1254</v>
      </c>
      <c r="G18" s="5">
        <v>100</v>
      </c>
      <c r="H18" s="6">
        <v>855</v>
      </c>
      <c r="I18" s="5">
        <v>8.4499999999999993</v>
      </c>
      <c r="J18" s="6">
        <v>1251</v>
      </c>
      <c r="K18" s="5">
        <v>19.23</v>
      </c>
      <c r="L18" s="6">
        <v>2359</v>
      </c>
      <c r="M18" s="5">
        <v>88.1</v>
      </c>
      <c r="N18" s="6">
        <v>1757</v>
      </c>
      <c r="O18" s="5">
        <v>1.5</v>
      </c>
      <c r="P18" s="7">
        <v>8.93933</v>
      </c>
      <c r="Q18" s="7">
        <v>1.9159999999999999</v>
      </c>
      <c r="S18" s="23"/>
    </row>
    <row r="19" spans="1:19">
      <c r="A19" s="13">
        <v>11</v>
      </c>
      <c r="B19" s="5">
        <v>21.22</v>
      </c>
      <c r="C19" s="5">
        <v>88.9</v>
      </c>
      <c r="D19" s="5">
        <v>2.1789999999999998</v>
      </c>
      <c r="E19" s="5">
        <v>26.52</v>
      </c>
      <c r="F19" s="6">
        <v>1531</v>
      </c>
      <c r="G19" s="5">
        <v>100</v>
      </c>
      <c r="H19" s="6">
        <v>356</v>
      </c>
      <c r="I19" s="5">
        <v>10.7</v>
      </c>
      <c r="J19" s="6">
        <v>1654</v>
      </c>
      <c r="K19" s="5">
        <v>16.899999999999999</v>
      </c>
      <c r="L19" s="6">
        <v>338</v>
      </c>
      <c r="M19" s="5">
        <v>71.5</v>
      </c>
      <c r="N19" s="6">
        <v>1243</v>
      </c>
      <c r="O19" s="5">
        <v>0</v>
      </c>
      <c r="P19" s="7">
        <v>24.009209999999999</v>
      </c>
      <c r="Q19" s="7">
        <v>9.24</v>
      </c>
      <c r="S19" s="23"/>
    </row>
    <row r="20" spans="1:19">
      <c r="A20" s="13">
        <v>12</v>
      </c>
      <c r="B20" s="5">
        <v>19.75</v>
      </c>
      <c r="C20" s="5">
        <v>99.9</v>
      </c>
      <c r="D20" s="5">
        <v>0.96799999999999997</v>
      </c>
      <c r="E20" s="5">
        <v>23.37</v>
      </c>
      <c r="F20" s="6">
        <v>1023</v>
      </c>
      <c r="G20" s="5">
        <v>100</v>
      </c>
      <c r="H20" s="6">
        <v>1823</v>
      </c>
      <c r="I20" s="5">
        <v>6.95</v>
      </c>
      <c r="J20" s="6">
        <v>2117</v>
      </c>
      <c r="K20" s="5">
        <v>15.54</v>
      </c>
      <c r="L20" s="6">
        <v>547</v>
      </c>
      <c r="M20" s="5">
        <v>87.9</v>
      </c>
      <c r="N20" s="6">
        <v>1026</v>
      </c>
      <c r="O20" s="5">
        <v>29.2</v>
      </c>
      <c r="P20" s="7">
        <v>11.17182</v>
      </c>
      <c r="Q20" s="7">
        <v>2.8839999999999999</v>
      </c>
      <c r="S20" s="23"/>
    </row>
    <row r="21" spans="1:19">
      <c r="A21" s="13">
        <v>13</v>
      </c>
      <c r="B21" s="5">
        <v>19.45</v>
      </c>
      <c r="C21" s="5">
        <v>99.9</v>
      </c>
      <c r="D21" s="5">
        <v>1.113</v>
      </c>
      <c r="E21" s="5">
        <v>21.89</v>
      </c>
      <c r="F21" s="6">
        <v>1320</v>
      </c>
      <c r="G21" s="5">
        <v>100</v>
      </c>
      <c r="H21" s="6">
        <v>1533</v>
      </c>
      <c r="I21" s="5">
        <v>6.95</v>
      </c>
      <c r="J21" s="6">
        <v>1538</v>
      </c>
      <c r="K21" s="5">
        <v>18.54</v>
      </c>
      <c r="L21" s="6">
        <v>414</v>
      </c>
      <c r="M21" s="5">
        <v>104.5</v>
      </c>
      <c r="N21" s="6">
        <v>1330</v>
      </c>
      <c r="O21" s="5">
        <v>50.4</v>
      </c>
      <c r="P21" s="7">
        <v>5.01511</v>
      </c>
      <c r="Q21" s="7">
        <v>0.46899999999999997</v>
      </c>
      <c r="S21" s="23"/>
    </row>
    <row r="22" spans="1:19">
      <c r="A22" s="13">
        <v>14</v>
      </c>
      <c r="B22" s="5">
        <v>21.39</v>
      </c>
      <c r="C22" s="5">
        <v>99.9</v>
      </c>
      <c r="D22" s="5">
        <v>0.57299999999999995</v>
      </c>
      <c r="E22" s="5">
        <v>27.63</v>
      </c>
      <c r="F22" s="6">
        <v>1210</v>
      </c>
      <c r="G22" s="5">
        <v>100</v>
      </c>
      <c r="H22" s="6">
        <v>533</v>
      </c>
      <c r="I22" s="5">
        <v>6.2</v>
      </c>
      <c r="J22" s="6">
        <v>1101</v>
      </c>
      <c r="K22" s="5">
        <v>18.559999999999999</v>
      </c>
      <c r="L22" s="6">
        <v>358</v>
      </c>
      <c r="M22" s="5">
        <v>82.5</v>
      </c>
      <c r="N22" s="6">
        <v>1227</v>
      </c>
      <c r="O22" s="5">
        <v>6.9</v>
      </c>
      <c r="P22" s="7">
        <v>11.08112</v>
      </c>
      <c r="Q22" s="7">
        <v>4.1269999999999998</v>
      </c>
      <c r="S22" s="23"/>
    </row>
    <row r="23" spans="1:19">
      <c r="A23" s="13">
        <v>15</v>
      </c>
      <c r="B23" s="5">
        <v>21.66</v>
      </c>
      <c r="C23" s="5">
        <v>99.9</v>
      </c>
      <c r="D23" s="5">
        <v>0.51600000000000001</v>
      </c>
      <c r="E23" s="5">
        <v>25.72</v>
      </c>
      <c r="F23" s="6">
        <v>1312</v>
      </c>
      <c r="G23" s="5">
        <v>100</v>
      </c>
      <c r="H23" s="6">
        <v>401</v>
      </c>
      <c r="I23" s="5">
        <v>5.45</v>
      </c>
      <c r="J23" s="6">
        <v>1025</v>
      </c>
      <c r="K23" s="5">
        <v>19.72</v>
      </c>
      <c r="L23" s="6">
        <v>608</v>
      </c>
      <c r="M23" s="5">
        <v>94.5</v>
      </c>
      <c r="N23" s="6">
        <v>1449</v>
      </c>
      <c r="O23" s="5">
        <v>10.1</v>
      </c>
      <c r="P23" s="7">
        <v>12.936109999999999</v>
      </c>
      <c r="Q23" s="7">
        <v>3.9940000000000002</v>
      </c>
      <c r="S23" s="23"/>
    </row>
    <row r="24" spans="1:19">
      <c r="A24" s="13">
        <v>16</v>
      </c>
      <c r="B24" s="5">
        <v>21.14</v>
      </c>
      <c r="C24" s="5">
        <v>99.9</v>
      </c>
      <c r="D24" s="5">
        <v>0.85</v>
      </c>
      <c r="E24" s="5">
        <v>26.69</v>
      </c>
      <c r="F24" s="6">
        <v>1057</v>
      </c>
      <c r="G24" s="5">
        <v>100</v>
      </c>
      <c r="H24" s="6">
        <v>49</v>
      </c>
      <c r="I24" s="5">
        <v>7.7</v>
      </c>
      <c r="J24" s="6">
        <v>1106</v>
      </c>
      <c r="K24" s="5">
        <v>18.86</v>
      </c>
      <c r="L24" s="6">
        <v>2253</v>
      </c>
      <c r="M24" s="5">
        <v>89.4</v>
      </c>
      <c r="N24" s="6">
        <v>1117</v>
      </c>
      <c r="O24" s="5">
        <v>10.4</v>
      </c>
      <c r="P24" s="7">
        <v>10.10211</v>
      </c>
      <c r="Q24" s="7">
        <v>2.7650000000000001</v>
      </c>
      <c r="S24" s="23"/>
    </row>
    <row r="25" spans="1:19">
      <c r="A25" s="13">
        <v>17</v>
      </c>
      <c r="B25" s="5">
        <v>22.84</v>
      </c>
      <c r="C25" s="5">
        <v>96.5</v>
      </c>
      <c r="D25" s="5">
        <v>1.1060000000000001</v>
      </c>
      <c r="E25" s="5">
        <v>29.28</v>
      </c>
      <c r="F25" s="6">
        <v>1624</v>
      </c>
      <c r="G25" s="5">
        <v>100</v>
      </c>
      <c r="H25" s="6">
        <v>421</v>
      </c>
      <c r="I25" s="5">
        <v>7.7</v>
      </c>
      <c r="J25" s="6">
        <v>1719</v>
      </c>
      <c r="K25" s="5">
        <v>17.87</v>
      </c>
      <c r="L25" s="6">
        <v>402</v>
      </c>
      <c r="M25" s="5">
        <v>67.73</v>
      </c>
      <c r="N25" s="6">
        <v>1715</v>
      </c>
      <c r="O25" s="5">
        <v>1</v>
      </c>
      <c r="P25" s="7">
        <v>24.913699999999999</v>
      </c>
      <c r="Q25" s="7">
        <v>11.35</v>
      </c>
      <c r="S25" s="23"/>
    </row>
    <row r="26" spans="1:19">
      <c r="A26" s="13">
        <v>18</v>
      </c>
      <c r="B26" s="5">
        <v>24.85</v>
      </c>
      <c r="C26" s="5">
        <v>87.7</v>
      </c>
      <c r="D26" s="5">
        <v>0.68300000000000005</v>
      </c>
      <c r="E26" s="5">
        <v>33.26</v>
      </c>
      <c r="F26" s="6">
        <v>1619</v>
      </c>
      <c r="G26" s="5">
        <v>100</v>
      </c>
      <c r="H26" s="6">
        <v>816</v>
      </c>
      <c r="I26" s="5">
        <v>7.7</v>
      </c>
      <c r="J26" s="6">
        <v>2159</v>
      </c>
      <c r="K26" s="5">
        <v>18.04</v>
      </c>
      <c r="L26" s="6">
        <v>456</v>
      </c>
      <c r="M26" s="5">
        <v>46.12</v>
      </c>
      <c r="N26" s="6">
        <v>1652</v>
      </c>
      <c r="O26" s="5">
        <v>5.2</v>
      </c>
      <c r="P26" s="7">
        <v>30</v>
      </c>
      <c r="Q26" s="7">
        <v>16.190000000000001</v>
      </c>
      <c r="S26" s="23"/>
    </row>
    <row r="27" spans="1:19">
      <c r="A27" s="13">
        <v>19</v>
      </c>
      <c r="B27" s="5">
        <v>24.41</v>
      </c>
      <c r="C27" s="5">
        <v>97.5</v>
      </c>
      <c r="D27" s="5">
        <v>0.97099999999999997</v>
      </c>
      <c r="E27" s="5">
        <v>32.19</v>
      </c>
      <c r="F27" s="6">
        <v>1311</v>
      </c>
      <c r="G27" s="5">
        <v>100</v>
      </c>
      <c r="H27" s="6">
        <v>630</v>
      </c>
      <c r="I27" s="5">
        <v>12.95</v>
      </c>
      <c r="J27" s="6">
        <v>1410</v>
      </c>
      <c r="K27" s="5">
        <v>20.72</v>
      </c>
      <c r="L27" s="6">
        <v>548</v>
      </c>
      <c r="M27" s="5">
        <v>64.86</v>
      </c>
      <c r="N27" s="6">
        <v>1157</v>
      </c>
      <c r="O27" s="5">
        <v>1.1000000000000001</v>
      </c>
      <c r="P27" s="7">
        <v>23.27777</v>
      </c>
      <c r="Q27" s="7">
        <v>10.1</v>
      </c>
      <c r="S27" s="23"/>
    </row>
    <row r="28" spans="1:19">
      <c r="A28" s="13">
        <v>20</v>
      </c>
      <c r="B28" s="5">
        <v>23.89</v>
      </c>
      <c r="C28" s="5">
        <v>87.9</v>
      </c>
      <c r="D28" s="5">
        <v>2.335</v>
      </c>
      <c r="E28" s="5">
        <v>30.55</v>
      </c>
      <c r="F28" s="6">
        <v>1440</v>
      </c>
      <c r="G28" s="5">
        <v>100</v>
      </c>
      <c r="H28" s="6">
        <v>227</v>
      </c>
      <c r="I28" s="5">
        <v>9.9499999999999993</v>
      </c>
      <c r="J28" s="6">
        <v>1846</v>
      </c>
      <c r="K28" s="5">
        <v>19.12</v>
      </c>
      <c r="L28" s="6">
        <v>529</v>
      </c>
      <c r="M28" s="5">
        <v>61.59</v>
      </c>
      <c r="N28" s="6">
        <v>1638</v>
      </c>
      <c r="O28" s="5">
        <v>0</v>
      </c>
      <c r="P28" s="7">
        <v>29.012650000000001</v>
      </c>
      <c r="Q28" s="7">
        <v>12.31</v>
      </c>
      <c r="S28" s="23"/>
    </row>
    <row r="29" spans="1:19">
      <c r="A29" s="13">
        <v>21</v>
      </c>
      <c r="B29" s="5">
        <v>22.34</v>
      </c>
      <c r="C29" s="5">
        <v>89.1</v>
      </c>
      <c r="D29" s="5">
        <v>2.5670000000000002</v>
      </c>
      <c r="E29" s="5">
        <v>29.11</v>
      </c>
      <c r="F29" s="6">
        <v>1518</v>
      </c>
      <c r="G29" s="5">
        <v>100</v>
      </c>
      <c r="H29" s="6">
        <v>414</v>
      </c>
      <c r="I29" s="5">
        <v>11.45</v>
      </c>
      <c r="J29" s="6">
        <v>1713</v>
      </c>
      <c r="K29" s="5">
        <v>16.899999999999999</v>
      </c>
      <c r="L29" s="6">
        <v>411</v>
      </c>
      <c r="M29" s="5">
        <v>65.67</v>
      </c>
      <c r="N29" s="6">
        <v>1631</v>
      </c>
      <c r="O29" s="5">
        <v>0</v>
      </c>
      <c r="P29" s="7">
        <v>30</v>
      </c>
      <c r="Q29" s="7">
        <v>12.71</v>
      </c>
      <c r="S29" s="23"/>
    </row>
    <row r="30" spans="1:19">
      <c r="A30" s="13">
        <v>22</v>
      </c>
      <c r="B30" s="5">
        <v>23.29</v>
      </c>
      <c r="C30" s="5">
        <v>85.8</v>
      </c>
      <c r="D30" s="5">
        <v>2.0099999999999998</v>
      </c>
      <c r="E30" s="5">
        <v>31.27</v>
      </c>
      <c r="F30" s="6">
        <v>1446</v>
      </c>
      <c r="G30" s="5">
        <v>100</v>
      </c>
      <c r="H30" s="6">
        <v>557</v>
      </c>
      <c r="I30" s="5">
        <v>9.1999999999999993</v>
      </c>
      <c r="J30" s="6">
        <v>1828</v>
      </c>
      <c r="K30" s="5">
        <v>16.68</v>
      </c>
      <c r="L30" s="6">
        <v>557</v>
      </c>
      <c r="M30" s="5">
        <v>59.93</v>
      </c>
      <c r="N30" s="6">
        <v>1453</v>
      </c>
      <c r="O30" s="5">
        <v>0</v>
      </c>
      <c r="P30" s="7">
        <v>30</v>
      </c>
      <c r="Q30" s="7">
        <v>13.55</v>
      </c>
      <c r="S30" s="23"/>
    </row>
    <row r="31" spans="1:19">
      <c r="A31" s="13">
        <v>23</v>
      </c>
      <c r="B31" s="5">
        <v>24.02</v>
      </c>
      <c r="C31" s="5">
        <v>93.2</v>
      </c>
      <c r="D31" s="5">
        <v>1.111</v>
      </c>
      <c r="E31" s="5">
        <v>31.66</v>
      </c>
      <c r="F31" s="6">
        <v>1615</v>
      </c>
      <c r="G31" s="5">
        <v>100</v>
      </c>
      <c r="H31" s="6">
        <v>1844</v>
      </c>
      <c r="I31" s="5">
        <v>9.9499999999999993</v>
      </c>
      <c r="J31" s="6">
        <v>1852</v>
      </c>
      <c r="K31" s="5">
        <v>18.88</v>
      </c>
      <c r="L31" s="6">
        <v>600</v>
      </c>
      <c r="M31" s="5">
        <v>63.92</v>
      </c>
      <c r="N31" s="6">
        <v>1413</v>
      </c>
      <c r="O31" s="5">
        <v>17.8</v>
      </c>
      <c r="P31" s="7">
        <v>20.451499999999999</v>
      </c>
      <c r="Q31" s="7">
        <v>9.09</v>
      </c>
      <c r="S31" s="23"/>
    </row>
    <row r="32" spans="1:19">
      <c r="A32" s="13">
        <v>24</v>
      </c>
      <c r="B32" s="5">
        <v>25.85</v>
      </c>
      <c r="C32" s="5">
        <v>93.7</v>
      </c>
      <c r="D32" s="5">
        <v>0.54900000000000004</v>
      </c>
      <c r="E32" s="5">
        <v>33.409999999999997</v>
      </c>
      <c r="F32" s="6">
        <v>1542</v>
      </c>
      <c r="G32" s="5">
        <v>100</v>
      </c>
      <c r="H32" s="6">
        <v>635</v>
      </c>
      <c r="I32" s="5">
        <v>6.95</v>
      </c>
      <c r="J32" s="6">
        <v>1314</v>
      </c>
      <c r="K32" s="5">
        <v>19.670000000000002</v>
      </c>
      <c r="L32" s="6">
        <v>542</v>
      </c>
      <c r="M32" s="5">
        <v>65.45</v>
      </c>
      <c r="N32" s="6">
        <v>1543</v>
      </c>
      <c r="O32" s="5">
        <v>0</v>
      </c>
      <c r="P32" s="7">
        <v>25.88401</v>
      </c>
      <c r="Q32" s="7">
        <v>12.73</v>
      </c>
      <c r="S32" s="23"/>
    </row>
    <row r="33" spans="1:19">
      <c r="A33" s="13">
        <v>25</v>
      </c>
      <c r="B33" s="5">
        <v>26.2</v>
      </c>
      <c r="C33" s="5">
        <v>96.7</v>
      </c>
      <c r="D33" s="5">
        <v>1.0620000000000001</v>
      </c>
      <c r="E33" s="5">
        <v>33.14</v>
      </c>
      <c r="F33" s="6">
        <v>1317</v>
      </c>
      <c r="G33" s="5">
        <v>100</v>
      </c>
      <c r="H33" s="6">
        <v>2356</v>
      </c>
      <c r="I33" s="5">
        <v>11.45</v>
      </c>
      <c r="J33" s="6">
        <v>1945</v>
      </c>
      <c r="K33" s="5">
        <v>21.33</v>
      </c>
      <c r="L33" s="6">
        <v>2345</v>
      </c>
      <c r="M33" s="5">
        <v>68.39</v>
      </c>
      <c r="N33" s="6">
        <v>1319</v>
      </c>
      <c r="O33" s="5">
        <v>21</v>
      </c>
      <c r="P33" s="7">
        <v>22.41582</v>
      </c>
      <c r="Q33" s="7">
        <v>10.32</v>
      </c>
      <c r="S33" s="23"/>
    </row>
    <row r="34" spans="1:19">
      <c r="A34" s="13">
        <v>26</v>
      </c>
      <c r="B34" s="5">
        <v>24.19</v>
      </c>
      <c r="C34" s="5">
        <v>99.9</v>
      </c>
      <c r="D34" s="5">
        <v>0.97</v>
      </c>
      <c r="E34" s="5">
        <v>30.62</v>
      </c>
      <c r="F34" s="6">
        <v>1315</v>
      </c>
      <c r="G34" s="5">
        <v>100</v>
      </c>
      <c r="H34" s="6">
        <v>429</v>
      </c>
      <c r="I34" s="5">
        <v>6.2</v>
      </c>
      <c r="J34" s="6">
        <v>2125</v>
      </c>
      <c r="K34" s="5">
        <v>21.43</v>
      </c>
      <c r="L34" s="6">
        <v>0</v>
      </c>
      <c r="M34" s="5">
        <v>81.8</v>
      </c>
      <c r="N34" s="6">
        <v>1310</v>
      </c>
      <c r="O34" s="5">
        <v>28.1</v>
      </c>
      <c r="P34" s="7">
        <v>13.869540000000001</v>
      </c>
      <c r="Q34" s="7">
        <v>5.9359999999999999</v>
      </c>
      <c r="S34" s="23"/>
    </row>
    <row r="35" spans="1:19">
      <c r="A35" s="13">
        <v>27</v>
      </c>
      <c r="B35" s="5">
        <v>24.07</v>
      </c>
      <c r="C35" s="5">
        <v>95.3</v>
      </c>
      <c r="D35" s="5">
        <v>2.0659999999999998</v>
      </c>
      <c r="E35" s="5">
        <v>28.35</v>
      </c>
      <c r="F35" s="6">
        <v>1536</v>
      </c>
      <c r="G35" s="5">
        <v>100</v>
      </c>
      <c r="H35" s="6">
        <v>431</v>
      </c>
      <c r="I35" s="5">
        <v>7.7</v>
      </c>
      <c r="J35" s="6">
        <v>1812</v>
      </c>
      <c r="K35" s="5">
        <v>20.78</v>
      </c>
      <c r="L35" s="6">
        <v>2359</v>
      </c>
      <c r="M35" s="5">
        <v>84.6</v>
      </c>
      <c r="N35" s="6">
        <v>1158</v>
      </c>
      <c r="O35" s="5">
        <v>0</v>
      </c>
      <c r="P35" s="7">
        <v>17.650960000000001</v>
      </c>
      <c r="Q35" s="7">
        <v>8.1999999999999993</v>
      </c>
      <c r="S35" s="23"/>
    </row>
    <row r="36" spans="1:19">
      <c r="A36" s="13">
        <v>28</v>
      </c>
      <c r="B36" s="5">
        <v>24.11</v>
      </c>
      <c r="C36" s="5">
        <v>92.3</v>
      </c>
      <c r="D36" s="5">
        <v>2.323</v>
      </c>
      <c r="E36" s="5">
        <v>29.94</v>
      </c>
      <c r="F36" s="6">
        <v>1116</v>
      </c>
      <c r="G36" s="5">
        <v>100</v>
      </c>
      <c r="H36" s="6">
        <v>518</v>
      </c>
      <c r="I36" s="5">
        <v>8.4499999999999993</v>
      </c>
      <c r="J36" s="6">
        <v>1747</v>
      </c>
      <c r="K36" s="5">
        <v>19.670000000000002</v>
      </c>
      <c r="L36" s="6">
        <v>549</v>
      </c>
      <c r="M36" s="5">
        <v>76.099999999999994</v>
      </c>
      <c r="N36" s="6">
        <v>1118</v>
      </c>
      <c r="O36" s="5">
        <v>0</v>
      </c>
      <c r="P36" s="7">
        <v>21.44848</v>
      </c>
      <c r="Q36" s="7">
        <v>9.81</v>
      </c>
      <c r="S36" s="23"/>
    </row>
    <row r="37" spans="1:19">
      <c r="A37" s="13">
        <v>29</v>
      </c>
      <c r="B37" s="5">
        <v>24.76</v>
      </c>
      <c r="C37" s="5">
        <v>91.7</v>
      </c>
      <c r="D37" s="5">
        <v>2.1059999999999999</v>
      </c>
      <c r="E37" s="5">
        <v>30.67</v>
      </c>
      <c r="F37" s="6">
        <v>1149</v>
      </c>
      <c r="G37" s="5">
        <v>100</v>
      </c>
      <c r="H37" s="6">
        <v>606</v>
      </c>
      <c r="I37" s="5">
        <v>9.1999999999999993</v>
      </c>
      <c r="J37" s="6">
        <v>1719</v>
      </c>
      <c r="K37" s="5">
        <v>20.07</v>
      </c>
      <c r="L37" s="6">
        <v>603</v>
      </c>
      <c r="M37" s="5">
        <v>74.099999999999994</v>
      </c>
      <c r="N37" s="6">
        <v>1216</v>
      </c>
      <c r="O37" s="5">
        <v>0</v>
      </c>
      <c r="P37" s="7">
        <v>23.3781</v>
      </c>
      <c r="Q37" s="7">
        <v>10.99</v>
      </c>
      <c r="S37" s="23"/>
    </row>
    <row r="38" spans="1:19">
      <c r="A38" s="13">
        <v>30</v>
      </c>
      <c r="B38" s="5">
        <v>25.23</v>
      </c>
      <c r="C38" s="5">
        <v>95.8</v>
      </c>
      <c r="D38" s="5">
        <v>1.4990000000000001</v>
      </c>
      <c r="E38" s="5">
        <v>32.229999999999997</v>
      </c>
      <c r="F38" s="6">
        <v>1443</v>
      </c>
      <c r="G38" s="5">
        <v>100</v>
      </c>
      <c r="H38" s="6">
        <v>929</v>
      </c>
      <c r="I38" s="5">
        <v>7.7</v>
      </c>
      <c r="J38" s="6">
        <v>1724</v>
      </c>
      <c r="K38" s="5">
        <v>21.61</v>
      </c>
      <c r="L38" s="6">
        <v>459</v>
      </c>
      <c r="M38" s="5">
        <v>74.5</v>
      </c>
      <c r="N38" s="6">
        <v>1448</v>
      </c>
      <c r="O38" s="5">
        <v>1.2</v>
      </c>
      <c r="P38" s="7">
        <v>21.023289999999999</v>
      </c>
      <c r="Q38" s="7">
        <v>10.119999999999999</v>
      </c>
      <c r="S38" s="23"/>
    </row>
    <row r="39" spans="1:19">
      <c r="A39" s="13">
        <v>31</v>
      </c>
      <c r="B39" s="5">
        <v>24.98</v>
      </c>
      <c r="C39" s="5">
        <v>97.9</v>
      </c>
      <c r="D39" s="5">
        <v>0.71699999999999997</v>
      </c>
      <c r="E39" s="5">
        <v>31.5</v>
      </c>
      <c r="F39" s="6">
        <v>1505</v>
      </c>
      <c r="G39" s="5">
        <v>100</v>
      </c>
      <c r="H39" s="6">
        <v>2333</v>
      </c>
      <c r="I39" s="5">
        <v>12.2</v>
      </c>
      <c r="J39" s="6">
        <v>855</v>
      </c>
      <c r="K39" s="5">
        <v>20.53</v>
      </c>
      <c r="L39" s="6">
        <v>452</v>
      </c>
      <c r="M39" s="5">
        <v>75.3</v>
      </c>
      <c r="N39" s="6">
        <v>1631</v>
      </c>
      <c r="O39" s="5">
        <v>9</v>
      </c>
      <c r="P39" s="7">
        <v>17.030460000000001</v>
      </c>
      <c r="Q39" s="7">
        <v>7.35</v>
      </c>
      <c r="S39" s="23"/>
    </row>
    <row r="40" spans="1:19" hidden="1">
      <c r="A40" s="1" t="s">
        <v>4</v>
      </c>
      <c r="B40" s="2" t="s">
        <v>4</v>
      </c>
      <c r="C40" s="2" t="s">
        <v>4</v>
      </c>
      <c r="D40" s="2" t="s">
        <v>4</v>
      </c>
      <c r="E40" s="2" t="s">
        <v>4</v>
      </c>
      <c r="F40" s="3" t="s">
        <v>4</v>
      </c>
      <c r="G40" s="2" t="s">
        <v>4</v>
      </c>
      <c r="H40" s="3" t="s">
        <v>4</v>
      </c>
      <c r="I40" s="2" t="s">
        <v>4</v>
      </c>
      <c r="J40" s="3" t="s">
        <v>4</v>
      </c>
      <c r="K40" s="2" t="s">
        <v>4</v>
      </c>
      <c r="L40" s="3" t="s">
        <v>4</v>
      </c>
      <c r="M40" s="2" t="s">
        <v>4</v>
      </c>
      <c r="N40" s="3" t="s">
        <v>4</v>
      </c>
      <c r="O40" s="2" t="s">
        <v>4</v>
      </c>
      <c r="P40" s="4" t="s">
        <v>4</v>
      </c>
      <c r="Q40" s="4" t="s">
        <v>4</v>
      </c>
    </row>
    <row r="41" spans="1:19" hidden="1">
      <c r="A41" s="12"/>
      <c r="B41" s="9" t="s">
        <v>6</v>
      </c>
      <c r="C41" s="9" t="s">
        <v>7</v>
      </c>
      <c r="D41" s="9" t="s">
        <v>8</v>
      </c>
      <c r="E41" s="9" t="s">
        <v>9</v>
      </c>
      <c r="F41" s="10" t="s">
        <v>10</v>
      </c>
      <c r="G41" s="9" t="s">
        <v>11</v>
      </c>
      <c r="H41" s="10" t="s">
        <v>10</v>
      </c>
      <c r="I41" s="9" t="s">
        <v>12</v>
      </c>
      <c r="J41" s="10" t="s">
        <v>10</v>
      </c>
      <c r="K41" s="9" t="s">
        <v>13</v>
      </c>
      <c r="L41" s="10" t="s">
        <v>10</v>
      </c>
      <c r="M41" s="9" t="s">
        <v>14</v>
      </c>
      <c r="N41" s="10" t="s">
        <v>10</v>
      </c>
      <c r="O41" s="9" t="s">
        <v>15</v>
      </c>
      <c r="P41" s="11" t="s">
        <v>16</v>
      </c>
      <c r="Q41" s="4" t="s">
        <v>3</v>
      </c>
    </row>
    <row r="42" spans="1:19" hidden="1">
      <c r="A42" s="1" t="s">
        <v>4</v>
      </c>
      <c r="B42" s="2" t="s">
        <v>4</v>
      </c>
      <c r="C42" s="2" t="s">
        <v>4</v>
      </c>
      <c r="D42" s="2" t="s">
        <v>4</v>
      </c>
      <c r="E42" s="2" t="s">
        <v>4</v>
      </c>
      <c r="F42" s="3" t="s">
        <v>4</v>
      </c>
      <c r="G42" s="2" t="s">
        <v>4</v>
      </c>
      <c r="H42" s="3" t="s">
        <v>4</v>
      </c>
      <c r="I42" s="2" t="s">
        <v>4</v>
      </c>
      <c r="J42" s="3" t="s">
        <v>4</v>
      </c>
      <c r="K42" s="2" t="s">
        <v>4</v>
      </c>
      <c r="L42" s="3" t="s">
        <v>4</v>
      </c>
      <c r="M42" s="2" t="s">
        <v>4</v>
      </c>
      <c r="N42" s="3" t="s">
        <v>4</v>
      </c>
      <c r="O42" s="2" t="s">
        <v>4</v>
      </c>
      <c r="P42" s="4" t="s">
        <v>4</v>
      </c>
      <c r="Q42" s="4" t="s">
        <v>4</v>
      </c>
    </row>
    <row r="43" spans="1:19" hidden="1">
      <c r="A43" s="1" t="s">
        <v>24</v>
      </c>
      <c r="B43" s="14">
        <f>AVERAGE(B9:B39)</f>
        <v>23.738709677419362</v>
      </c>
      <c r="C43" s="14">
        <f>AVERAGE(C9:C39)</f>
        <v>95.112903225806463</v>
      </c>
      <c r="D43" s="14">
        <f>AVERAGE(D9:D39)</f>
        <v>1.293903225806452</v>
      </c>
      <c r="E43" s="14">
        <f>AVERAGE(E9:E39)</f>
        <v>30.282580645161286</v>
      </c>
      <c r="F43" s="3" t="s">
        <v>3</v>
      </c>
      <c r="G43" s="14">
        <f>AVERAGE(G9:G39)</f>
        <v>100</v>
      </c>
      <c r="H43" s="3" t="s">
        <v>3</v>
      </c>
      <c r="I43" s="14">
        <f>AVERAGE(I9:I39)</f>
        <v>8.9822580645161256</v>
      </c>
      <c r="J43" s="3" t="s">
        <v>3</v>
      </c>
      <c r="K43" s="14">
        <f>AVERAGE(K9:K39)</f>
        <v>19.404193548387092</v>
      </c>
      <c r="L43" s="3" t="s">
        <v>3</v>
      </c>
      <c r="M43" s="14">
        <f>AVERAGE(M9:M39)</f>
        <v>72.398709677419362</v>
      </c>
      <c r="N43" s="3" t="s">
        <v>3</v>
      </c>
      <c r="O43" s="14">
        <f>SUM(O9:O39)</f>
        <v>224.7</v>
      </c>
      <c r="P43" s="15">
        <f>AVERAGE(P9:P39)</f>
        <v>20.995038387096777</v>
      </c>
      <c r="Q43" s="15">
        <f>AVERAGE(Q9:Q39)</f>
        <v>9.2210000000000001</v>
      </c>
    </row>
    <row r="44" spans="1:19" hidden="1">
      <c r="A44" s="1" t="s">
        <v>25</v>
      </c>
      <c r="B44" s="14"/>
      <c r="C44" s="14"/>
      <c r="D44" s="14"/>
      <c r="E44" s="14">
        <f>MAX(E9:E39)</f>
        <v>35.67</v>
      </c>
      <c r="F44" s="16"/>
      <c r="G44" s="14">
        <f>MAX(G9:G39)</f>
        <v>100</v>
      </c>
      <c r="H44" s="3" t="s">
        <v>3</v>
      </c>
      <c r="I44" s="14">
        <f>MAX(I9:I39)</f>
        <v>15.2</v>
      </c>
      <c r="J44" s="3" t="s">
        <v>3</v>
      </c>
      <c r="K44" s="14">
        <f>MIN(K9:K39)</f>
        <v>15.54</v>
      </c>
      <c r="L44" s="16"/>
      <c r="M44" s="14">
        <f>MIN(M9:M39)</f>
        <v>46.12</v>
      </c>
      <c r="N44" s="16"/>
      <c r="O44" s="14">
        <f>MAX(O9:O39)</f>
        <v>50.4</v>
      </c>
      <c r="P44" s="15"/>
      <c r="Q44" s="15"/>
    </row>
    <row r="45" spans="1:19" hidden="1">
      <c r="A45" s="1" t="s">
        <v>4</v>
      </c>
      <c r="B45" s="2" t="s">
        <v>4</v>
      </c>
      <c r="C45" s="2" t="s">
        <v>4</v>
      </c>
      <c r="D45" s="2" t="s">
        <v>4</v>
      </c>
      <c r="E45" s="2" t="s">
        <v>4</v>
      </c>
      <c r="F45" s="3" t="s">
        <v>4</v>
      </c>
      <c r="G45" s="2" t="s">
        <v>4</v>
      </c>
      <c r="H45" s="3" t="s">
        <v>4</v>
      </c>
      <c r="I45" s="2" t="s">
        <v>4</v>
      </c>
      <c r="J45" s="3" t="s">
        <v>4</v>
      </c>
      <c r="K45" s="2" t="s">
        <v>4</v>
      </c>
      <c r="L45" s="3" t="s">
        <v>4</v>
      </c>
      <c r="M45" s="2" t="s">
        <v>4</v>
      </c>
      <c r="N45" s="3" t="s">
        <v>4</v>
      </c>
      <c r="O45" s="2" t="s">
        <v>4</v>
      </c>
      <c r="P45" s="4" t="s">
        <v>4</v>
      </c>
      <c r="Q45" s="4" t="s">
        <v>4</v>
      </c>
    </row>
    <row r="46" spans="1:19" hidden="1">
      <c r="A46" s="1" t="s">
        <v>26</v>
      </c>
      <c r="B46" s="14">
        <f>AVERAGE(B9:B13)</f>
        <v>24.614000000000001</v>
      </c>
      <c r="C46" s="14">
        <f>AVERAGE(C9:C13)</f>
        <v>94.820000000000007</v>
      </c>
      <c r="D46" s="14">
        <f>AVERAGE(D9:D13)</f>
        <v>1.2982</v>
      </c>
      <c r="E46" s="14">
        <f>AVERAGE(E9:E13)</f>
        <v>32.654000000000003</v>
      </c>
      <c r="F46" s="3" t="s">
        <v>3</v>
      </c>
      <c r="G46" s="14">
        <f>AVERAGE(G9:G13)</f>
        <v>100</v>
      </c>
      <c r="H46" s="3" t="s">
        <v>27</v>
      </c>
      <c r="I46" s="14">
        <f>AVERAGE(I9:I13)</f>
        <v>9.1999999999999993</v>
      </c>
      <c r="J46" s="3" t="s">
        <v>3</v>
      </c>
      <c r="K46" s="14">
        <f>AVERAGE(K9:K13)</f>
        <v>19.568000000000001</v>
      </c>
      <c r="L46" s="3" t="s">
        <v>3</v>
      </c>
      <c r="M46" s="14">
        <f>AVERAGE(M9:M13)</f>
        <v>66.760000000000005</v>
      </c>
      <c r="N46" s="3" t="s">
        <v>3</v>
      </c>
      <c r="O46" s="14">
        <f>SUM(O9:O13)</f>
        <v>9.4</v>
      </c>
      <c r="P46" s="15">
        <f>SUM(P9:P13)</f>
        <v>125.79891000000001</v>
      </c>
      <c r="Q46" s="15">
        <f>SUM(Q9:Q13)</f>
        <v>57.839999999999996</v>
      </c>
    </row>
    <row r="47" spans="1:19" hidden="1">
      <c r="A47" s="13">
        <v>2</v>
      </c>
      <c r="B47" s="14">
        <f>AVERAGE(B14:B18)</f>
        <v>24.637999999999998</v>
      </c>
      <c r="C47" s="14">
        <f>AVERAGE(C14:C18)</f>
        <v>97</v>
      </c>
      <c r="D47" s="14">
        <f>AVERAGE(D14:D18)</f>
        <v>1.0691999999999999</v>
      </c>
      <c r="E47" s="14">
        <f>AVERAGE(E14:E18)</f>
        <v>31.298000000000002</v>
      </c>
      <c r="F47" s="3" t="s">
        <v>3</v>
      </c>
      <c r="G47" s="14">
        <f>AVERAGE(G14:G18)</f>
        <v>100</v>
      </c>
      <c r="H47" s="3" t="s">
        <v>3</v>
      </c>
      <c r="I47" s="14">
        <f>AVERAGE(I14:I18)</f>
        <v>9.9499999999999993</v>
      </c>
      <c r="J47" s="3" t="s">
        <v>3</v>
      </c>
      <c r="K47" s="14">
        <f>AVERAGE(K14:K18)</f>
        <v>20.454000000000001</v>
      </c>
      <c r="L47" s="3" t="s">
        <v>3</v>
      </c>
      <c r="M47" s="14">
        <f>AVERAGE(M14:M18)</f>
        <v>70.040000000000006</v>
      </c>
      <c r="N47" s="3" t="s">
        <v>3</v>
      </c>
      <c r="O47" s="14">
        <f>SUM(O14:O18)</f>
        <v>23.900000000000002</v>
      </c>
      <c r="P47" s="15">
        <f>SUM(P14:P18)</f>
        <v>100.37551999999999</v>
      </c>
      <c r="Q47" s="15">
        <f>SUM(Q14:Q18)</f>
        <v>43.775999999999996</v>
      </c>
    </row>
    <row r="48" spans="1:19" hidden="1">
      <c r="A48" s="13">
        <v>3</v>
      </c>
      <c r="B48" s="14">
        <f>AVERAGE(B19:B23)</f>
        <v>20.693999999999999</v>
      </c>
      <c r="C48" s="14">
        <f>AVERAGE(C19:C23)</f>
        <v>97.7</v>
      </c>
      <c r="D48" s="14">
        <f>AVERAGE(D19:D23)</f>
        <v>1.0698000000000001</v>
      </c>
      <c r="E48" s="14">
        <f>AVERAGE(E19:E23)</f>
        <v>25.026</v>
      </c>
      <c r="F48" s="3" t="s">
        <v>3</v>
      </c>
      <c r="G48" s="14">
        <f>AVERAGE(G19:G23)</f>
        <v>100</v>
      </c>
      <c r="H48" s="3" t="s">
        <v>3</v>
      </c>
      <c r="I48" s="14">
        <f>AVERAGE(I19:I23)</f>
        <v>7.25</v>
      </c>
      <c r="J48" s="3" t="s">
        <v>3</v>
      </c>
      <c r="K48" s="14">
        <f>AVERAGE(K19:K23)</f>
        <v>17.851999999999997</v>
      </c>
      <c r="L48" s="3" t="s">
        <v>3</v>
      </c>
      <c r="M48" s="14">
        <f>AVERAGE(M19:M23)</f>
        <v>88.179999999999993</v>
      </c>
      <c r="N48" s="3" t="s">
        <v>3</v>
      </c>
      <c r="O48" s="14">
        <f>SUM(O19:O23)</f>
        <v>96.6</v>
      </c>
      <c r="P48" s="15">
        <f>SUM(P19:P23)</f>
        <v>64.213369999999998</v>
      </c>
      <c r="Q48" s="15">
        <f>SUM(Q19:Q23)</f>
        <v>20.713999999999999</v>
      </c>
    </row>
    <row r="49" spans="1:17" hidden="1">
      <c r="A49" s="13">
        <v>4</v>
      </c>
      <c r="B49" s="14">
        <f>AVERAGE(B24:B28)</f>
        <v>23.426000000000002</v>
      </c>
      <c r="C49" s="14">
        <f>AVERAGE(C24:C28)</f>
        <v>93.9</v>
      </c>
      <c r="D49" s="14">
        <f>AVERAGE(D24:D28)</f>
        <v>1.1890000000000001</v>
      </c>
      <c r="E49" s="14">
        <f>AVERAGE(E24:E28)</f>
        <v>30.393999999999998</v>
      </c>
      <c r="F49" s="3" t="s">
        <v>27</v>
      </c>
      <c r="G49" s="14">
        <f>AVERAGE(G24:G28)</f>
        <v>100</v>
      </c>
      <c r="H49" s="3" t="s">
        <v>3</v>
      </c>
      <c r="I49" s="14">
        <f>AVERAGE(I24:I28)</f>
        <v>9.1999999999999993</v>
      </c>
      <c r="J49" s="3" t="s">
        <v>3</v>
      </c>
      <c r="K49" s="14">
        <f>AVERAGE(K24:K28)</f>
        <v>18.922000000000004</v>
      </c>
      <c r="L49" s="3" t="s">
        <v>3</v>
      </c>
      <c r="M49" s="14">
        <f>AVERAGE(M24:M28)</f>
        <v>65.940000000000012</v>
      </c>
      <c r="N49" s="3" t="s">
        <v>3</v>
      </c>
      <c r="O49" s="14">
        <f>SUM(O24:O28)</f>
        <v>17.700000000000003</v>
      </c>
      <c r="P49" s="15">
        <f>SUM(P24:P28)</f>
        <v>117.30623</v>
      </c>
      <c r="Q49" s="15">
        <f>SUM(Q24:Q28)</f>
        <v>52.715000000000003</v>
      </c>
    </row>
    <row r="50" spans="1:17" hidden="1">
      <c r="A50" s="13">
        <v>5</v>
      </c>
      <c r="B50" s="14">
        <f>AVERAGE(B29:B33)</f>
        <v>24.34</v>
      </c>
      <c r="C50" s="14">
        <f>AVERAGE(C29:C33)</f>
        <v>91.699999999999989</v>
      </c>
      <c r="D50" s="14">
        <f>AVERAGE(D29:D33)</f>
        <v>1.4598</v>
      </c>
      <c r="E50" s="14">
        <f>AVERAGE(E29:E33)</f>
        <v>31.717999999999996</v>
      </c>
      <c r="F50" s="3" t="s">
        <v>27</v>
      </c>
      <c r="G50" s="14">
        <f>AVERAGE(G29:G33)</f>
        <v>100</v>
      </c>
      <c r="H50" s="3" t="s">
        <v>3</v>
      </c>
      <c r="I50" s="14">
        <f>AVERAGE(I29:I33)</f>
        <v>9.8000000000000007</v>
      </c>
      <c r="J50" s="3" t="s">
        <v>3</v>
      </c>
      <c r="K50" s="14">
        <f>AVERAGE(K29:K33)</f>
        <v>18.692</v>
      </c>
      <c r="L50" s="3" t="s">
        <v>3</v>
      </c>
      <c r="M50" s="14">
        <f>AVERAGE(M29:M33)</f>
        <v>64.671999999999997</v>
      </c>
      <c r="N50" s="3" t="s">
        <v>3</v>
      </c>
      <c r="O50" s="14">
        <f>SUM(O29:O33)</f>
        <v>38.799999999999997</v>
      </c>
      <c r="P50" s="15">
        <f>SUM(P29:P33)</f>
        <v>128.75133</v>
      </c>
      <c r="Q50" s="15">
        <f>SUM(Q29:Q33)</f>
        <v>58.4</v>
      </c>
    </row>
    <row r="51" spans="1:17" hidden="1">
      <c r="A51" s="13">
        <v>6</v>
      </c>
      <c r="B51" s="14">
        <f>AVERAGE(B34:B39)</f>
        <v>24.556666666666668</v>
      </c>
      <c r="C51" s="14">
        <f>AVERAGE(C34:C39)</f>
        <v>95.483333333333334</v>
      </c>
      <c r="D51" s="14">
        <f>AVERAGE(D34:D39)</f>
        <v>1.6135000000000002</v>
      </c>
      <c r="E51" s="14">
        <f>AVERAGE(E34:E39)</f>
        <v>30.551666666666666</v>
      </c>
      <c r="F51" s="3" t="s">
        <v>27</v>
      </c>
      <c r="G51" s="14">
        <f>AVERAGE(G34:G39)</f>
        <v>100</v>
      </c>
      <c r="H51" s="3" t="s">
        <v>3</v>
      </c>
      <c r="I51" s="14">
        <f>AVERAGE(I34:I39)</f>
        <v>8.5750000000000011</v>
      </c>
      <c r="J51" s="3" t="s">
        <v>3</v>
      </c>
      <c r="K51" s="14">
        <f>AVERAGE(K34:K39)</f>
        <v>20.681666666666668</v>
      </c>
      <c r="L51" s="3" t="s">
        <v>3</v>
      </c>
      <c r="M51" s="14">
        <f>AVERAGE(M34:M39)</f>
        <v>77.733333333333334</v>
      </c>
      <c r="N51" s="3" t="s">
        <v>3</v>
      </c>
      <c r="O51" s="14">
        <f>SUM(O34:O39)</f>
        <v>38.299999999999997</v>
      </c>
      <c r="P51" s="15">
        <f>SUM(P34:P39)</f>
        <v>114.40083000000001</v>
      </c>
      <c r="Q51" s="15">
        <f>SUM(Q34:Q39)</f>
        <v>52.405999999999999</v>
      </c>
    </row>
    <row r="52" spans="1:17" hidden="1">
      <c r="A52" s="1" t="s">
        <v>4</v>
      </c>
      <c r="B52" s="2" t="s">
        <v>4</v>
      </c>
      <c r="C52" s="2" t="s">
        <v>4</v>
      </c>
      <c r="D52" s="2" t="s">
        <v>4</v>
      </c>
      <c r="E52" s="2" t="s">
        <v>4</v>
      </c>
      <c r="F52" s="3" t="s">
        <v>4</v>
      </c>
      <c r="G52" s="2" t="s">
        <v>4</v>
      </c>
      <c r="H52" s="3" t="s">
        <v>4</v>
      </c>
      <c r="I52" s="2" t="s">
        <v>4</v>
      </c>
      <c r="J52" s="3" t="s">
        <v>4</v>
      </c>
      <c r="K52" s="2" t="s">
        <v>4</v>
      </c>
      <c r="L52" s="3" t="s">
        <v>4</v>
      </c>
      <c r="M52" s="2" t="s">
        <v>4</v>
      </c>
      <c r="N52" s="3" t="s">
        <v>4</v>
      </c>
      <c r="O52" s="2" t="s">
        <v>4</v>
      </c>
      <c r="P52" s="4" t="s">
        <v>4</v>
      </c>
      <c r="Q52" s="4" t="s">
        <v>4</v>
      </c>
    </row>
    <row r="53" spans="1:17" hidden="1">
      <c r="A53" s="1" t="s">
        <v>28</v>
      </c>
      <c r="B53" s="14">
        <f>AVERAGE(B9:B18)</f>
        <v>24.626000000000001</v>
      </c>
      <c r="C53" s="14">
        <f>AVERAGE(C9:C18)</f>
        <v>95.91</v>
      </c>
      <c r="D53" s="14">
        <f>AVERAGE(D9:D18)</f>
        <v>1.1837</v>
      </c>
      <c r="E53" s="14">
        <f>AVERAGE(E9:E18)</f>
        <v>31.975999999999999</v>
      </c>
      <c r="F53" s="3" t="s">
        <v>3</v>
      </c>
      <c r="G53" s="14">
        <f>AVERAGE(G9:G18)</f>
        <v>100</v>
      </c>
      <c r="H53" s="3" t="s">
        <v>3</v>
      </c>
      <c r="I53" s="14">
        <f>AVERAGE(I9:I18)</f>
        <v>9.5750000000000011</v>
      </c>
      <c r="J53" s="3" t="s">
        <v>3</v>
      </c>
      <c r="K53" s="14">
        <f>AVERAGE(K9:K18)</f>
        <v>20.010999999999996</v>
      </c>
      <c r="L53" s="3" t="s">
        <v>3</v>
      </c>
      <c r="M53" s="14">
        <f>AVERAGE(M9:M18)</f>
        <v>68.400000000000006</v>
      </c>
      <c r="N53" s="3" t="s">
        <v>3</v>
      </c>
      <c r="O53" s="14">
        <f>SUM(O9:O18)</f>
        <v>33.300000000000004</v>
      </c>
      <c r="P53" s="15">
        <f>SUM(P9:P18)</f>
        <v>226.17443000000003</v>
      </c>
      <c r="Q53" s="15">
        <f>SUM(Q9:Q18)</f>
        <v>101.616</v>
      </c>
    </row>
    <row r="54" spans="1:17" hidden="1">
      <c r="A54" s="13">
        <v>2</v>
      </c>
      <c r="B54" s="14">
        <f>AVERAGE(B19:B28)</f>
        <v>22.059999999999995</v>
      </c>
      <c r="C54" s="14">
        <f>AVERAGE(C19:C28)</f>
        <v>95.8</v>
      </c>
      <c r="D54" s="14">
        <f>AVERAGE(D19:D28)</f>
        <v>1.1294</v>
      </c>
      <c r="E54" s="14">
        <f>AVERAGE(E19:E28)</f>
        <v>27.709999999999997</v>
      </c>
      <c r="F54" s="3" t="s">
        <v>3</v>
      </c>
      <c r="G54" s="14">
        <f>AVERAGE(G19:G28)</f>
        <v>100</v>
      </c>
      <c r="H54" s="3" t="s">
        <v>3</v>
      </c>
      <c r="I54" s="14">
        <f>AVERAGE(I19:I28)</f>
        <v>8.2250000000000014</v>
      </c>
      <c r="J54" s="3" t="s">
        <v>3</v>
      </c>
      <c r="K54" s="14">
        <f>AVERAGE(K19:K28)</f>
        <v>18.387</v>
      </c>
      <c r="L54" s="3" t="s">
        <v>3</v>
      </c>
      <c r="M54" s="14">
        <f>AVERAGE(M19:M28)</f>
        <v>77.06</v>
      </c>
      <c r="N54" s="3" t="s">
        <v>3</v>
      </c>
      <c r="O54" s="14">
        <f>SUM(O19:O28)</f>
        <v>114.3</v>
      </c>
      <c r="P54" s="15">
        <f>SUM(P19:P28)</f>
        <v>181.5196</v>
      </c>
      <c r="Q54" s="15">
        <f>SUM(Q19:Q28)</f>
        <v>73.429000000000002</v>
      </c>
    </row>
    <row r="55" spans="1:17" hidden="1">
      <c r="A55" s="13">
        <v>3</v>
      </c>
      <c r="B55" s="14">
        <f>AVERAGE(B29:B39)</f>
        <v>24.458181818181814</v>
      </c>
      <c r="C55" s="14">
        <f>AVERAGE(C29:C39)</f>
        <v>93.763636363636351</v>
      </c>
      <c r="D55" s="14">
        <f>AVERAGE(D29:D39)</f>
        <v>1.5436363636363637</v>
      </c>
      <c r="E55" s="14">
        <f>AVERAGE(E29:E39)</f>
        <v>31.081818181818178</v>
      </c>
      <c r="F55" s="3" t="s">
        <v>3</v>
      </c>
      <c r="G55" s="14">
        <f>AVERAGE(G29:G39)</f>
        <v>100</v>
      </c>
      <c r="H55" s="3" t="s">
        <v>3</v>
      </c>
      <c r="I55" s="14">
        <f>AVERAGE(I29:I39)</f>
        <v>9.1318181818181827</v>
      </c>
      <c r="J55" s="3" t="s">
        <v>3</v>
      </c>
      <c r="K55" s="14">
        <f>AVERAGE(K29:K39)</f>
        <v>19.777272727272727</v>
      </c>
      <c r="L55" s="3" t="s">
        <v>3</v>
      </c>
      <c r="M55" s="14">
        <f>AVERAGE(M29:M39)</f>
        <v>71.796363636363637</v>
      </c>
      <c r="N55" s="3" t="s">
        <v>3</v>
      </c>
      <c r="O55" s="14">
        <f>SUM(O29:O39)</f>
        <v>77.100000000000009</v>
      </c>
      <c r="P55" s="15">
        <f>SUM(P29:P39)</f>
        <v>243.15215999999998</v>
      </c>
      <c r="Q55" s="15">
        <f>SUM(Q29:Q39)</f>
        <v>110.806</v>
      </c>
    </row>
    <row r="56" spans="1:17" hidden="1">
      <c r="A56" s="1" t="s">
        <v>4</v>
      </c>
      <c r="B56" s="2" t="s">
        <v>4</v>
      </c>
      <c r="C56" s="2" t="s">
        <v>4</v>
      </c>
      <c r="D56" s="2" t="s">
        <v>4</v>
      </c>
      <c r="E56" s="2" t="s">
        <v>4</v>
      </c>
      <c r="F56" s="3" t="s">
        <v>4</v>
      </c>
      <c r="G56" s="2" t="s">
        <v>4</v>
      </c>
      <c r="H56" s="3" t="s">
        <v>4</v>
      </c>
      <c r="I56" s="2" t="s">
        <v>4</v>
      </c>
      <c r="J56" s="3" t="s">
        <v>4</v>
      </c>
      <c r="K56" s="2" t="s">
        <v>4</v>
      </c>
      <c r="L56" s="3" t="s">
        <v>4</v>
      </c>
      <c r="M56" s="2" t="s">
        <v>4</v>
      </c>
      <c r="N56" s="3" t="s">
        <v>4</v>
      </c>
      <c r="O56" s="2" t="s">
        <v>4</v>
      </c>
      <c r="P56" s="4" t="s">
        <v>4</v>
      </c>
      <c r="Q56" s="4" t="s">
        <v>4</v>
      </c>
    </row>
    <row r="57" spans="1:17" hidden="1">
      <c r="A57" s="1" t="s">
        <v>0</v>
      </c>
      <c r="B57" s="2"/>
      <c r="C57" s="2"/>
      <c r="D57" s="2"/>
      <c r="E57" s="2"/>
      <c r="F57" s="3"/>
      <c r="G57" s="2"/>
      <c r="H57" s="3"/>
      <c r="I57" s="2"/>
      <c r="J57" s="3"/>
      <c r="K57" s="2"/>
      <c r="L57" s="3"/>
      <c r="M57" s="2"/>
      <c r="N57" s="3"/>
      <c r="O57" s="2"/>
      <c r="P57" s="4"/>
      <c r="Q57" s="4"/>
    </row>
    <row r="58" spans="1:17" hidden="1">
      <c r="A58" s="1" t="s">
        <v>1</v>
      </c>
      <c r="B58" s="2"/>
      <c r="C58" s="2"/>
      <c r="D58" s="2"/>
      <c r="E58" s="2"/>
      <c r="F58" s="3"/>
      <c r="G58" s="2"/>
      <c r="H58" s="3"/>
      <c r="I58" s="2"/>
      <c r="J58" s="3"/>
      <c r="K58" s="2"/>
      <c r="L58" s="3"/>
      <c r="M58" s="2"/>
      <c r="N58" s="3"/>
      <c r="O58" s="2"/>
      <c r="P58" s="4"/>
      <c r="Q58" s="4"/>
    </row>
    <row r="59" spans="1:17" hidden="1">
      <c r="A59" s="1" t="s">
        <v>2</v>
      </c>
      <c r="B59" s="2"/>
      <c r="C59" s="2"/>
      <c r="D59" s="2"/>
      <c r="E59" s="2"/>
      <c r="F59" s="3"/>
      <c r="G59" s="2"/>
      <c r="H59" s="3"/>
      <c r="I59" s="2"/>
      <c r="J59" s="3"/>
      <c r="K59" s="2"/>
      <c r="L59" s="3"/>
      <c r="M59" s="2"/>
      <c r="N59" s="3"/>
      <c r="O59" s="2"/>
      <c r="P59" s="4"/>
      <c r="Q59" s="4"/>
    </row>
    <row r="60" spans="1:17" hidden="1">
      <c r="A60" s="1" t="s">
        <v>30</v>
      </c>
      <c r="B60" s="5"/>
      <c r="C60" s="5"/>
      <c r="D60" s="5"/>
      <c r="E60" s="5"/>
      <c r="F60" s="3" t="s">
        <v>3</v>
      </c>
      <c r="G60" s="5"/>
      <c r="H60" s="6"/>
      <c r="I60" s="5"/>
      <c r="J60" s="6"/>
      <c r="K60" s="5"/>
      <c r="L60" s="6"/>
      <c r="M60" s="5"/>
      <c r="N60" s="6"/>
      <c r="O60" s="5"/>
      <c r="P60" s="7"/>
      <c r="Q60" s="7"/>
    </row>
    <row r="61" spans="1:17" hidden="1">
      <c r="A61" s="1" t="s">
        <v>4</v>
      </c>
      <c r="B61" s="2" t="s">
        <v>4</v>
      </c>
      <c r="C61" s="2" t="s">
        <v>4</v>
      </c>
      <c r="D61" s="2" t="s">
        <v>4</v>
      </c>
      <c r="E61" s="2" t="s">
        <v>4</v>
      </c>
      <c r="F61" s="3" t="s">
        <v>4</v>
      </c>
      <c r="G61" s="2" t="s">
        <v>4</v>
      </c>
      <c r="H61" s="3" t="s">
        <v>4</v>
      </c>
      <c r="I61" s="2" t="s">
        <v>4</v>
      </c>
      <c r="J61" s="3" t="s">
        <v>4</v>
      </c>
      <c r="K61" s="2" t="s">
        <v>4</v>
      </c>
      <c r="L61" s="3" t="s">
        <v>4</v>
      </c>
      <c r="M61" s="2" t="s">
        <v>4</v>
      </c>
      <c r="N61" s="3" t="s">
        <v>4</v>
      </c>
      <c r="O61" s="2" t="s">
        <v>4</v>
      </c>
      <c r="P61" s="4" t="s">
        <v>4</v>
      </c>
      <c r="Q61" s="4" t="s">
        <v>4</v>
      </c>
    </row>
    <row r="62" spans="1:17" hidden="1">
      <c r="A62" s="8" t="s">
        <v>5</v>
      </c>
      <c r="B62" s="9" t="s">
        <v>6</v>
      </c>
      <c r="C62" s="9" t="s">
        <v>7</v>
      </c>
      <c r="D62" s="9" t="s">
        <v>8</v>
      </c>
      <c r="E62" s="9" t="s">
        <v>9</v>
      </c>
      <c r="F62" s="10" t="s">
        <v>10</v>
      </c>
      <c r="G62" s="9" t="s">
        <v>11</v>
      </c>
      <c r="H62" s="10" t="s">
        <v>10</v>
      </c>
      <c r="I62" s="9" t="s">
        <v>12</v>
      </c>
      <c r="J62" s="10" t="s">
        <v>10</v>
      </c>
      <c r="K62" s="9" t="s">
        <v>13</v>
      </c>
      <c r="L62" s="10" t="s">
        <v>10</v>
      </c>
      <c r="M62" s="9" t="s">
        <v>14</v>
      </c>
      <c r="N62" s="10" t="s">
        <v>10</v>
      </c>
      <c r="O62" s="9" t="s">
        <v>15</v>
      </c>
      <c r="P62" s="11" t="s">
        <v>16</v>
      </c>
      <c r="Q62" s="4" t="s">
        <v>17</v>
      </c>
    </row>
    <row r="63" spans="1:17" hidden="1">
      <c r="A63" s="12"/>
      <c r="B63" s="9" t="s">
        <v>18</v>
      </c>
      <c r="C63" s="9" t="s">
        <v>19</v>
      </c>
      <c r="D63" s="9" t="s">
        <v>20</v>
      </c>
      <c r="E63" s="9" t="s">
        <v>18</v>
      </c>
      <c r="F63" s="6"/>
      <c r="G63" s="9" t="s">
        <v>19</v>
      </c>
      <c r="H63" s="6"/>
      <c r="I63" s="9" t="s">
        <v>21</v>
      </c>
      <c r="J63" s="6"/>
      <c r="K63" s="9" t="s">
        <v>18</v>
      </c>
      <c r="L63" s="6"/>
      <c r="M63" s="9" t="s">
        <v>19</v>
      </c>
      <c r="N63" s="6"/>
      <c r="O63" s="9" t="s">
        <v>22</v>
      </c>
      <c r="P63" s="11" t="s">
        <v>23</v>
      </c>
      <c r="Q63" s="11" t="s">
        <v>23</v>
      </c>
    </row>
    <row r="64" spans="1:17" hidden="1">
      <c r="A64" s="1" t="s">
        <v>4</v>
      </c>
      <c r="B64" s="2" t="s">
        <v>4</v>
      </c>
      <c r="C64" s="2" t="s">
        <v>4</v>
      </c>
      <c r="D64" s="2" t="s">
        <v>4</v>
      </c>
      <c r="E64" s="2" t="s">
        <v>4</v>
      </c>
      <c r="F64" s="3" t="s">
        <v>4</v>
      </c>
      <c r="G64" s="2" t="s">
        <v>4</v>
      </c>
      <c r="H64" s="3" t="s">
        <v>4</v>
      </c>
      <c r="I64" s="2" t="s">
        <v>4</v>
      </c>
      <c r="J64" s="3" t="s">
        <v>4</v>
      </c>
      <c r="K64" s="2" t="s">
        <v>4</v>
      </c>
      <c r="L64" s="3" t="s">
        <v>4</v>
      </c>
      <c r="M64" s="2" t="s">
        <v>4</v>
      </c>
      <c r="N64" s="3" t="s">
        <v>4</v>
      </c>
      <c r="O64" s="2" t="s">
        <v>4</v>
      </c>
      <c r="P64" s="4" t="s">
        <v>4</v>
      </c>
      <c r="Q64" s="4" t="s">
        <v>4</v>
      </c>
    </row>
    <row r="65" spans="1:20">
      <c r="A65" s="13">
        <v>1</v>
      </c>
      <c r="B65" s="5">
        <v>25.54</v>
      </c>
      <c r="C65" s="5">
        <v>97.4</v>
      </c>
      <c r="D65" s="5">
        <v>0.68799999999999994</v>
      </c>
      <c r="E65" s="5">
        <v>32.630000000000003</v>
      </c>
      <c r="F65" s="6">
        <v>1322</v>
      </c>
      <c r="G65" s="5">
        <v>100</v>
      </c>
      <c r="H65" s="6">
        <v>640</v>
      </c>
      <c r="I65" s="5">
        <v>7.7</v>
      </c>
      <c r="J65" s="6">
        <v>1910</v>
      </c>
      <c r="K65" s="5">
        <v>21.43</v>
      </c>
      <c r="L65" s="6">
        <v>2150</v>
      </c>
      <c r="M65" s="5">
        <v>69.38</v>
      </c>
      <c r="N65" s="6">
        <v>1317</v>
      </c>
      <c r="O65" s="5">
        <v>2.9</v>
      </c>
      <c r="P65" s="7">
        <v>26.91358</v>
      </c>
      <c r="Q65" s="7">
        <v>13.08</v>
      </c>
      <c r="R65" t="s">
        <v>3</v>
      </c>
      <c r="S65" s="23"/>
    </row>
    <row r="66" spans="1:20">
      <c r="A66" s="13">
        <v>2</v>
      </c>
      <c r="B66" s="5">
        <v>24.35</v>
      </c>
      <c r="C66" s="5">
        <v>99.9</v>
      </c>
      <c r="D66" s="5">
        <v>0.71099999999999997</v>
      </c>
      <c r="E66" s="5">
        <v>32.36</v>
      </c>
      <c r="F66" s="6">
        <v>1148</v>
      </c>
      <c r="G66" s="5">
        <v>100</v>
      </c>
      <c r="H66" s="6">
        <v>523</v>
      </c>
      <c r="I66" s="5">
        <v>9.1999999999999993</v>
      </c>
      <c r="J66" s="6">
        <v>1308</v>
      </c>
      <c r="K66" s="5">
        <v>21.46</v>
      </c>
      <c r="L66" s="6">
        <v>614</v>
      </c>
      <c r="M66" s="5">
        <v>74.900000000000006</v>
      </c>
      <c r="N66" s="6">
        <v>1157</v>
      </c>
      <c r="O66" s="5">
        <v>7.6</v>
      </c>
      <c r="P66" s="7">
        <v>18.72767</v>
      </c>
      <c r="Q66" s="7">
        <v>7.83</v>
      </c>
      <c r="S66" s="23"/>
    </row>
    <row r="67" spans="1:20">
      <c r="A67" s="13">
        <v>3</v>
      </c>
      <c r="B67" s="5">
        <v>23.25</v>
      </c>
      <c r="C67" s="5">
        <v>99.9</v>
      </c>
      <c r="D67" s="5">
        <v>0.89</v>
      </c>
      <c r="E67" s="5">
        <v>27.56</v>
      </c>
      <c r="F67" s="6">
        <v>1636</v>
      </c>
      <c r="G67" s="5">
        <v>100</v>
      </c>
      <c r="H67" s="6">
        <v>1009</v>
      </c>
      <c r="I67" s="5">
        <v>8.4499999999999993</v>
      </c>
      <c r="J67" s="6">
        <v>835</v>
      </c>
      <c r="K67" s="5">
        <v>20.190000000000001</v>
      </c>
      <c r="L67" s="6">
        <v>925</v>
      </c>
      <c r="M67" s="5">
        <v>89.8</v>
      </c>
      <c r="N67" s="6">
        <v>1638</v>
      </c>
      <c r="O67" s="5">
        <v>6.9</v>
      </c>
      <c r="P67" s="7">
        <v>13.15077</v>
      </c>
      <c r="Q67" s="7">
        <v>4.6379999999999999</v>
      </c>
      <c r="S67" s="23"/>
    </row>
    <row r="68" spans="1:20">
      <c r="A68" s="13">
        <v>4</v>
      </c>
      <c r="B68" s="5">
        <v>23.94</v>
      </c>
      <c r="C68" s="5">
        <v>97.3</v>
      </c>
      <c r="D68" s="5">
        <v>1.3049999999999999</v>
      </c>
      <c r="E68" s="5">
        <v>30.65</v>
      </c>
      <c r="F68" s="6">
        <v>1550</v>
      </c>
      <c r="G68" s="5">
        <v>100</v>
      </c>
      <c r="H68" s="6">
        <v>632</v>
      </c>
      <c r="I68" s="5">
        <v>8.4499999999999993</v>
      </c>
      <c r="J68" s="6">
        <v>1723</v>
      </c>
      <c r="K68" s="5">
        <v>19.45</v>
      </c>
      <c r="L68" s="6">
        <v>2358</v>
      </c>
      <c r="M68" s="5">
        <v>69.47</v>
      </c>
      <c r="N68" s="6">
        <v>1613</v>
      </c>
      <c r="O68" s="5">
        <v>6.3</v>
      </c>
      <c r="P68" s="7">
        <v>22.292680000000001</v>
      </c>
      <c r="Q68" s="7">
        <v>9.7200000000000006</v>
      </c>
      <c r="S68" s="23"/>
    </row>
    <row r="69" spans="1:20">
      <c r="A69" s="13">
        <v>5</v>
      </c>
      <c r="B69" s="5">
        <v>24.38</v>
      </c>
      <c r="C69" s="5">
        <v>89.8</v>
      </c>
      <c r="D69" s="5">
        <v>1.6619999999999999</v>
      </c>
      <c r="E69" s="5">
        <v>31.6</v>
      </c>
      <c r="F69" s="6">
        <v>1505</v>
      </c>
      <c r="G69" s="5">
        <v>100</v>
      </c>
      <c r="H69" s="6">
        <v>542</v>
      </c>
      <c r="I69" s="5">
        <v>8.4499999999999993</v>
      </c>
      <c r="J69" s="6">
        <v>1854</v>
      </c>
      <c r="K69" s="5">
        <v>17.920000000000002</v>
      </c>
      <c r="L69" s="6">
        <v>544</v>
      </c>
      <c r="M69" s="5">
        <v>66.13</v>
      </c>
      <c r="N69" s="6">
        <v>1713</v>
      </c>
      <c r="O69" s="5">
        <v>0</v>
      </c>
      <c r="P69" s="7">
        <v>27.376049999999999</v>
      </c>
      <c r="Q69" s="7">
        <v>12.53</v>
      </c>
      <c r="S69" s="23"/>
    </row>
    <row r="70" spans="1:20">
      <c r="A70" s="13">
        <v>6</v>
      </c>
      <c r="B70" s="5">
        <v>22.96</v>
      </c>
      <c r="C70" s="5">
        <v>99.1</v>
      </c>
      <c r="D70" s="5">
        <v>0.96699999999999997</v>
      </c>
      <c r="E70" s="5">
        <v>29.87</v>
      </c>
      <c r="F70" s="6">
        <v>1134</v>
      </c>
      <c r="G70" s="5">
        <v>100</v>
      </c>
      <c r="H70" s="6">
        <v>2356</v>
      </c>
      <c r="I70" s="5">
        <v>9.9499999999999993</v>
      </c>
      <c r="J70" s="6">
        <v>1637</v>
      </c>
      <c r="K70" s="5">
        <v>19.23</v>
      </c>
      <c r="L70" s="6">
        <v>610</v>
      </c>
      <c r="M70" s="5">
        <v>76.900000000000006</v>
      </c>
      <c r="N70" s="6">
        <v>1201</v>
      </c>
      <c r="O70" s="5">
        <v>0.7</v>
      </c>
      <c r="P70" s="7">
        <v>14.73948</v>
      </c>
      <c r="Q70" s="7">
        <v>4.91</v>
      </c>
      <c r="S70" s="23"/>
    </row>
    <row r="71" spans="1:20">
      <c r="A71" s="13">
        <v>7</v>
      </c>
      <c r="B71" s="5">
        <v>21.75</v>
      </c>
      <c r="C71" s="5">
        <v>99.9</v>
      </c>
      <c r="D71" s="5">
        <v>0.75800000000000001</v>
      </c>
      <c r="E71" s="5">
        <v>25.03</v>
      </c>
      <c r="F71" s="6">
        <v>1543</v>
      </c>
      <c r="G71" s="5">
        <v>100</v>
      </c>
      <c r="H71" s="6">
        <v>639</v>
      </c>
      <c r="I71" s="5">
        <v>6.2</v>
      </c>
      <c r="J71" s="6">
        <v>1714</v>
      </c>
      <c r="K71" s="5">
        <v>19.52</v>
      </c>
      <c r="L71" s="6">
        <v>527</v>
      </c>
      <c r="M71" s="5">
        <v>96.8</v>
      </c>
      <c r="N71" s="6">
        <v>1547</v>
      </c>
      <c r="O71" s="5">
        <v>0.7</v>
      </c>
      <c r="P71" s="7">
        <v>8.9575600000000009</v>
      </c>
      <c r="Q71" s="7">
        <v>2.097</v>
      </c>
      <c r="S71" s="23"/>
    </row>
    <row r="72" spans="1:20">
      <c r="A72" s="13">
        <v>8</v>
      </c>
      <c r="B72" s="5">
        <v>22.45</v>
      </c>
      <c r="C72" s="5">
        <v>99.9</v>
      </c>
      <c r="D72" s="5">
        <v>0.72</v>
      </c>
      <c r="E72" s="5">
        <v>27.67</v>
      </c>
      <c r="F72" s="6">
        <v>1139</v>
      </c>
      <c r="G72" s="5">
        <v>100</v>
      </c>
      <c r="H72" s="6">
        <v>2354</v>
      </c>
      <c r="I72" s="5">
        <v>5.45</v>
      </c>
      <c r="J72" s="6">
        <v>1524</v>
      </c>
      <c r="K72" s="5">
        <v>19.739999999999998</v>
      </c>
      <c r="L72" s="6">
        <v>1942</v>
      </c>
      <c r="M72" s="5">
        <v>83.1</v>
      </c>
      <c r="N72" s="6">
        <v>1140</v>
      </c>
      <c r="O72" s="5">
        <v>14.5</v>
      </c>
      <c r="P72" s="7">
        <v>17.112770000000001</v>
      </c>
      <c r="Q72" s="7">
        <v>7.34</v>
      </c>
      <c r="R72" s="23"/>
      <c r="S72" s="23"/>
    </row>
    <row r="73" spans="1:20">
      <c r="A73" s="13">
        <v>9</v>
      </c>
      <c r="B73" s="5">
        <v>22.02</v>
      </c>
      <c r="C73" s="5">
        <v>99.9</v>
      </c>
      <c r="D73" s="5">
        <v>0.41499999999999998</v>
      </c>
      <c r="E73" s="5">
        <v>25.03</v>
      </c>
      <c r="F73" s="6">
        <v>1430</v>
      </c>
      <c r="G73" s="5">
        <v>100</v>
      </c>
      <c r="H73" s="6">
        <v>214</v>
      </c>
      <c r="I73" s="5">
        <v>3.95</v>
      </c>
      <c r="J73" s="6">
        <v>256</v>
      </c>
      <c r="K73" s="5">
        <v>19.66</v>
      </c>
      <c r="L73" s="6">
        <v>36</v>
      </c>
      <c r="M73" s="5">
        <v>98.2</v>
      </c>
      <c r="N73" s="6">
        <v>1438</v>
      </c>
      <c r="O73" s="5">
        <v>7.6</v>
      </c>
      <c r="P73" s="7">
        <v>8.5133399999999995</v>
      </c>
      <c r="Q73" s="7">
        <v>2.3820000000000001</v>
      </c>
      <c r="R73" s="23"/>
      <c r="S73" s="23"/>
    </row>
    <row r="74" spans="1:20" s="21" customFormat="1">
      <c r="A74" s="17">
        <v>10</v>
      </c>
      <c r="B74" s="18">
        <v>23.16</v>
      </c>
      <c r="C74" s="5">
        <v>99.9</v>
      </c>
      <c r="D74" s="18">
        <v>0.43099999999999999</v>
      </c>
      <c r="E74" s="18">
        <v>28.33</v>
      </c>
      <c r="F74" s="19">
        <v>1416</v>
      </c>
      <c r="G74" s="5">
        <v>100</v>
      </c>
      <c r="H74" s="19">
        <v>525</v>
      </c>
      <c r="I74" s="18">
        <v>5.45</v>
      </c>
      <c r="J74" s="19">
        <v>1223</v>
      </c>
      <c r="K74" s="18">
        <v>20.21</v>
      </c>
      <c r="L74" s="19">
        <v>520</v>
      </c>
      <c r="M74" s="18">
        <v>85.1</v>
      </c>
      <c r="N74" s="19">
        <v>1504</v>
      </c>
      <c r="O74" s="18">
        <v>2.8</v>
      </c>
      <c r="P74" s="20">
        <v>12.723710000000001</v>
      </c>
      <c r="Q74" s="20">
        <v>4.9800000000000004</v>
      </c>
      <c r="R74" s="23"/>
      <c r="S74" s="23"/>
    </row>
    <row r="75" spans="1:20" s="21" customFormat="1">
      <c r="A75" s="17">
        <v>11</v>
      </c>
      <c r="B75" s="18">
        <v>24.55</v>
      </c>
      <c r="C75" s="5">
        <v>99.9</v>
      </c>
      <c r="D75" s="18">
        <v>0.79700000000000004</v>
      </c>
      <c r="E75" s="18">
        <v>34.369999999999997</v>
      </c>
      <c r="F75" s="19">
        <v>1422</v>
      </c>
      <c r="G75" s="5">
        <v>100</v>
      </c>
      <c r="H75" s="19">
        <v>511</v>
      </c>
      <c r="I75" s="18">
        <v>23.45</v>
      </c>
      <c r="J75" s="19">
        <v>1518</v>
      </c>
      <c r="K75" s="18">
        <v>20.14</v>
      </c>
      <c r="L75" s="19">
        <v>608</v>
      </c>
      <c r="M75" s="18">
        <v>64.72</v>
      </c>
      <c r="N75" s="19">
        <v>1425</v>
      </c>
      <c r="O75" s="18">
        <v>34.799999999999997</v>
      </c>
      <c r="P75" s="20">
        <v>25.356529999999999</v>
      </c>
      <c r="Q75" s="20">
        <v>12.2</v>
      </c>
      <c r="R75" s="23"/>
      <c r="S75" s="23"/>
    </row>
    <row r="76" spans="1:20" s="21" customFormat="1">
      <c r="A76" s="17">
        <v>12</v>
      </c>
      <c r="B76" s="18">
        <v>26.06</v>
      </c>
      <c r="C76" s="18">
        <v>92</v>
      </c>
      <c r="D76" s="18">
        <v>0.72099999999999997</v>
      </c>
      <c r="E76" s="18">
        <v>37</v>
      </c>
      <c r="F76" s="19">
        <v>1256</v>
      </c>
      <c r="G76" s="5">
        <v>100</v>
      </c>
      <c r="H76" s="19">
        <v>609</v>
      </c>
      <c r="I76" s="18">
        <v>7.7</v>
      </c>
      <c r="J76" s="19">
        <v>1610</v>
      </c>
      <c r="K76" s="18">
        <v>19.440000000000001</v>
      </c>
      <c r="L76" s="19">
        <v>600</v>
      </c>
      <c r="M76" s="18">
        <v>56.46</v>
      </c>
      <c r="N76" s="19">
        <v>1506</v>
      </c>
      <c r="O76" s="18">
        <v>1.2</v>
      </c>
      <c r="P76" s="20">
        <v>26.882449999999999</v>
      </c>
      <c r="Q76" s="20">
        <v>13.41</v>
      </c>
      <c r="R76" s="23"/>
      <c r="S76" s="23"/>
      <c r="T76" s="22"/>
    </row>
    <row r="77" spans="1:20" s="21" customFormat="1">
      <c r="A77" s="17">
        <v>13</v>
      </c>
      <c r="B77" s="18">
        <v>26.68</v>
      </c>
      <c r="C77" s="18">
        <v>93</v>
      </c>
      <c r="D77" s="18">
        <v>0.75600000000000001</v>
      </c>
      <c r="E77" s="18">
        <v>34.090000000000003</v>
      </c>
      <c r="F77" s="19">
        <v>1400</v>
      </c>
      <c r="G77" s="5">
        <v>100</v>
      </c>
      <c r="H77" s="19">
        <v>618</v>
      </c>
      <c r="I77" s="18">
        <v>5.45</v>
      </c>
      <c r="J77" s="19">
        <v>1823</v>
      </c>
      <c r="K77" s="18">
        <v>21.6</v>
      </c>
      <c r="L77" s="19">
        <v>615</v>
      </c>
      <c r="M77" s="18">
        <v>65.06</v>
      </c>
      <c r="N77" s="19">
        <v>1406</v>
      </c>
      <c r="O77" s="18">
        <v>0</v>
      </c>
      <c r="P77" s="20">
        <v>24.93627</v>
      </c>
      <c r="Q77" s="20">
        <v>12.45</v>
      </c>
      <c r="R77" s="23"/>
      <c r="S77" s="23"/>
      <c r="T77" s="22"/>
    </row>
    <row r="78" spans="1:20" s="21" customFormat="1">
      <c r="A78" s="17">
        <v>14</v>
      </c>
      <c r="B78" s="18">
        <v>26.38</v>
      </c>
      <c r="C78" s="18">
        <v>93.5</v>
      </c>
      <c r="D78" s="18">
        <v>0.60399999999999998</v>
      </c>
      <c r="E78" s="18">
        <v>36.54</v>
      </c>
      <c r="F78" s="19">
        <v>1442</v>
      </c>
      <c r="G78" s="5">
        <v>100</v>
      </c>
      <c r="H78" s="19">
        <v>644</v>
      </c>
      <c r="I78" s="18">
        <v>9.1999999999999993</v>
      </c>
      <c r="J78" s="19">
        <v>1506</v>
      </c>
      <c r="K78" s="18">
        <v>21.21</v>
      </c>
      <c r="L78" s="19">
        <v>621</v>
      </c>
      <c r="M78" s="18">
        <v>54.52</v>
      </c>
      <c r="N78" s="19">
        <v>1443</v>
      </c>
      <c r="O78" s="18">
        <v>0.2</v>
      </c>
      <c r="P78" s="20">
        <v>26.35934</v>
      </c>
      <c r="Q78" s="20">
        <v>13.52</v>
      </c>
      <c r="S78" s="24"/>
      <c r="T78" s="22"/>
    </row>
    <row r="79" spans="1:20" s="21" customFormat="1">
      <c r="A79" s="17">
        <v>15</v>
      </c>
      <c r="B79" s="18">
        <v>27.03</v>
      </c>
      <c r="C79" s="18">
        <v>93.2</v>
      </c>
      <c r="D79" s="18">
        <v>0.88800000000000001</v>
      </c>
      <c r="E79" s="18">
        <v>36.25</v>
      </c>
      <c r="F79" s="19">
        <v>1340</v>
      </c>
      <c r="G79" s="5">
        <v>100</v>
      </c>
      <c r="H79" s="19">
        <v>631</v>
      </c>
      <c r="I79" s="18">
        <v>11.45</v>
      </c>
      <c r="J79" s="19">
        <v>1354</v>
      </c>
      <c r="K79" s="18">
        <v>22.38</v>
      </c>
      <c r="L79" s="19">
        <v>620</v>
      </c>
      <c r="M79" s="18">
        <v>56.99</v>
      </c>
      <c r="N79" s="19">
        <v>1340</v>
      </c>
      <c r="O79" s="18">
        <v>3.1</v>
      </c>
      <c r="P79" s="20">
        <v>26.32987</v>
      </c>
      <c r="Q79" s="20">
        <v>13.19</v>
      </c>
      <c r="S79" s="23"/>
      <c r="T79" s="22"/>
    </row>
    <row r="80" spans="1:20" s="21" customFormat="1">
      <c r="A80" s="17">
        <v>16</v>
      </c>
      <c r="B80" s="18">
        <v>27.72</v>
      </c>
      <c r="C80" s="18">
        <v>89.1</v>
      </c>
      <c r="D80" s="18">
        <v>0.83699999999999997</v>
      </c>
      <c r="E80" s="18">
        <v>36.75</v>
      </c>
      <c r="F80" s="19">
        <v>1450</v>
      </c>
      <c r="G80" s="5">
        <v>100</v>
      </c>
      <c r="H80" s="19">
        <v>616</v>
      </c>
      <c r="I80" s="18">
        <v>9.1999999999999993</v>
      </c>
      <c r="J80" s="19">
        <v>1518</v>
      </c>
      <c r="K80" s="18">
        <v>21.58</v>
      </c>
      <c r="L80" s="19">
        <v>608</v>
      </c>
      <c r="M80" s="18">
        <v>52.86</v>
      </c>
      <c r="N80" s="19">
        <v>1456</v>
      </c>
      <c r="O80" s="18">
        <v>2.4</v>
      </c>
      <c r="P80" s="20">
        <v>29.382300000000001</v>
      </c>
      <c r="Q80" s="20">
        <v>14.97</v>
      </c>
      <c r="S80" s="23"/>
      <c r="T80" s="22"/>
    </row>
    <row r="81" spans="1:20" s="21" customFormat="1">
      <c r="A81" s="17">
        <v>17</v>
      </c>
      <c r="B81" s="18">
        <v>26.22</v>
      </c>
      <c r="C81" s="18">
        <v>93.1</v>
      </c>
      <c r="D81" s="18">
        <v>0.53</v>
      </c>
      <c r="E81" s="18">
        <v>33.46</v>
      </c>
      <c r="F81" s="19">
        <v>1639</v>
      </c>
      <c r="G81" s="5">
        <v>100</v>
      </c>
      <c r="H81" s="19">
        <v>24</v>
      </c>
      <c r="I81" s="18">
        <v>6.2</v>
      </c>
      <c r="J81" s="19">
        <v>315</v>
      </c>
      <c r="K81" s="18">
        <v>21.63</v>
      </c>
      <c r="L81" s="19">
        <v>250</v>
      </c>
      <c r="M81" s="18">
        <v>70.5</v>
      </c>
      <c r="N81" s="19">
        <v>1521</v>
      </c>
      <c r="O81" s="18">
        <v>0.3</v>
      </c>
      <c r="P81" s="20">
        <v>18.763870000000001</v>
      </c>
      <c r="Q81" s="20">
        <v>8.01</v>
      </c>
      <c r="S81" s="23"/>
      <c r="T81" s="22"/>
    </row>
    <row r="82" spans="1:20">
      <c r="A82" s="13">
        <v>18</v>
      </c>
      <c r="B82" s="5">
        <v>27.98</v>
      </c>
      <c r="C82" s="5">
        <v>86.6</v>
      </c>
      <c r="D82" s="18">
        <v>0.97399999999999998</v>
      </c>
      <c r="E82" s="5">
        <v>36.35</v>
      </c>
      <c r="F82" s="6">
        <v>1427</v>
      </c>
      <c r="G82" s="5">
        <v>100</v>
      </c>
      <c r="H82" s="6">
        <v>632</v>
      </c>
      <c r="I82" s="5">
        <v>12.95</v>
      </c>
      <c r="J82" s="6">
        <v>1951</v>
      </c>
      <c r="K82" s="5">
        <v>21.37</v>
      </c>
      <c r="L82" s="6">
        <v>621</v>
      </c>
      <c r="M82" s="5">
        <v>51.66</v>
      </c>
      <c r="N82" s="6">
        <v>1314</v>
      </c>
      <c r="O82" s="5">
        <v>0.1</v>
      </c>
      <c r="P82" s="7">
        <v>29.122890000000002</v>
      </c>
      <c r="Q82" s="7">
        <v>14.43</v>
      </c>
      <c r="R82" s="28"/>
      <c r="S82" s="22"/>
    </row>
    <row r="83" spans="1:20">
      <c r="A83" s="13">
        <v>19</v>
      </c>
      <c r="B83" s="5">
        <v>26.17</v>
      </c>
      <c r="C83" s="5">
        <v>92.3</v>
      </c>
      <c r="D83" s="18">
        <v>0.88300000000000001</v>
      </c>
      <c r="E83" s="5">
        <v>35.67</v>
      </c>
      <c r="F83" s="6">
        <v>1517</v>
      </c>
      <c r="G83" s="5">
        <v>100</v>
      </c>
      <c r="H83" s="6">
        <v>448</v>
      </c>
      <c r="I83" s="5">
        <v>9.1999999999999993</v>
      </c>
      <c r="J83" s="6">
        <v>1850</v>
      </c>
      <c r="K83" s="5">
        <v>20.79</v>
      </c>
      <c r="L83" s="6">
        <v>413</v>
      </c>
      <c r="M83" s="5">
        <v>62.99</v>
      </c>
      <c r="N83" s="6">
        <v>1519</v>
      </c>
      <c r="O83" s="5">
        <v>0.6</v>
      </c>
      <c r="P83" s="7">
        <v>27.057410000000001</v>
      </c>
      <c r="Q83" s="7">
        <v>13.7</v>
      </c>
      <c r="R83" s="21"/>
      <c r="S83" s="22"/>
    </row>
    <row r="84" spans="1:20">
      <c r="A84" s="13">
        <v>20</v>
      </c>
      <c r="B84" s="5">
        <v>27.47</v>
      </c>
      <c r="C84" s="5">
        <v>81.400000000000006</v>
      </c>
      <c r="D84" s="5">
        <v>0.72899999999999998</v>
      </c>
      <c r="E84" s="5">
        <v>35.79</v>
      </c>
      <c r="F84" s="6">
        <v>1547</v>
      </c>
      <c r="G84" s="5">
        <v>100</v>
      </c>
      <c r="H84" s="6">
        <v>630</v>
      </c>
      <c r="I84" s="5">
        <v>6.95</v>
      </c>
      <c r="J84" s="6">
        <v>1131</v>
      </c>
      <c r="K84" s="5">
        <v>19.3</v>
      </c>
      <c r="L84" s="6">
        <v>624</v>
      </c>
      <c r="M84" s="5">
        <v>49.53</v>
      </c>
      <c r="N84" s="6">
        <v>1543</v>
      </c>
      <c r="O84" s="5">
        <v>3.5</v>
      </c>
      <c r="P84" s="7">
        <v>28.992039999999999</v>
      </c>
      <c r="Q84" s="7">
        <v>13.68</v>
      </c>
      <c r="R84" s="21"/>
      <c r="S84" s="22"/>
    </row>
    <row r="85" spans="1:20">
      <c r="A85" s="13">
        <v>21</v>
      </c>
      <c r="B85" s="5">
        <v>24.77</v>
      </c>
      <c r="C85" s="5">
        <v>87.7</v>
      </c>
      <c r="D85" s="5">
        <v>1.1060000000000001</v>
      </c>
      <c r="E85" s="5">
        <v>34.65</v>
      </c>
      <c r="F85" s="6">
        <v>1405</v>
      </c>
      <c r="G85" s="5">
        <v>100</v>
      </c>
      <c r="H85" s="6">
        <v>632</v>
      </c>
      <c r="I85" s="5">
        <v>9.9499999999999993</v>
      </c>
      <c r="J85" s="6">
        <v>1459</v>
      </c>
      <c r="K85" s="5">
        <v>19.329999999999998</v>
      </c>
      <c r="L85" s="6">
        <v>601</v>
      </c>
      <c r="M85" s="5">
        <v>56.06</v>
      </c>
      <c r="N85" s="6">
        <v>1317</v>
      </c>
      <c r="O85" s="5">
        <v>2</v>
      </c>
      <c r="P85" s="7">
        <v>25.564250000000001</v>
      </c>
      <c r="Q85" s="7">
        <v>11.19</v>
      </c>
      <c r="R85" s="21"/>
      <c r="S85" s="22"/>
    </row>
    <row r="86" spans="1:20">
      <c r="A86" s="13">
        <v>22</v>
      </c>
      <c r="B86" s="5">
        <v>25.07</v>
      </c>
      <c r="C86" s="5">
        <v>90.6</v>
      </c>
      <c r="D86" s="5">
        <v>0.92100000000000004</v>
      </c>
      <c r="E86" s="5">
        <v>33.42</v>
      </c>
      <c r="F86" s="6">
        <v>1346</v>
      </c>
      <c r="G86" s="5">
        <v>100</v>
      </c>
      <c r="H86" s="6">
        <v>547</v>
      </c>
      <c r="I86" s="5">
        <v>9.9499999999999993</v>
      </c>
      <c r="J86" s="6">
        <v>1825</v>
      </c>
      <c r="K86" s="5">
        <v>18.59</v>
      </c>
      <c r="L86" s="6">
        <v>602</v>
      </c>
      <c r="M86" s="5">
        <v>59.13</v>
      </c>
      <c r="N86" s="6">
        <v>1347</v>
      </c>
      <c r="O86" s="5">
        <v>0</v>
      </c>
      <c r="P86" s="7">
        <v>25.438210000000002</v>
      </c>
      <c r="Q86" s="7">
        <v>12.11</v>
      </c>
      <c r="R86" s="21"/>
      <c r="S86" s="22"/>
    </row>
    <row r="87" spans="1:20">
      <c r="A87" s="13">
        <v>23</v>
      </c>
      <c r="B87" s="5">
        <v>24.18</v>
      </c>
      <c r="C87" s="5">
        <v>97.7</v>
      </c>
      <c r="D87" s="5">
        <v>1.242</v>
      </c>
      <c r="E87" s="5">
        <v>32.75</v>
      </c>
      <c r="F87" s="6">
        <v>1527</v>
      </c>
      <c r="G87" s="5">
        <v>100</v>
      </c>
      <c r="H87" s="6">
        <v>1940</v>
      </c>
      <c r="I87" s="5">
        <v>9.1999999999999993</v>
      </c>
      <c r="J87" s="6">
        <v>1547</v>
      </c>
      <c r="K87" s="5">
        <v>21.18</v>
      </c>
      <c r="L87" s="6">
        <v>2338</v>
      </c>
      <c r="M87" s="5">
        <v>64.400000000000006</v>
      </c>
      <c r="N87" s="6">
        <v>1528</v>
      </c>
      <c r="O87" s="5">
        <v>6.1</v>
      </c>
      <c r="P87" s="7">
        <v>17.782319999999999</v>
      </c>
      <c r="Q87" s="7">
        <v>7.96</v>
      </c>
      <c r="S87" s="22"/>
    </row>
    <row r="88" spans="1:20">
      <c r="A88" s="13">
        <v>24</v>
      </c>
      <c r="B88" s="5">
        <v>26.49</v>
      </c>
      <c r="C88" s="5">
        <v>91</v>
      </c>
      <c r="D88" s="5">
        <v>0.65700000000000003</v>
      </c>
      <c r="E88" s="5">
        <v>34.74</v>
      </c>
      <c r="F88" s="6">
        <v>1548</v>
      </c>
      <c r="G88" s="5">
        <v>100</v>
      </c>
      <c r="H88" s="6">
        <v>618</v>
      </c>
      <c r="I88" s="5">
        <v>5.45</v>
      </c>
      <c r="J88" s="6">
        <v>1349</v>
      </c>
      <c r="K88" s="5">
        <v>19.399999999999999</v>
      </c>
      <c r="L88" s="6">
        <v>555</v>
      </c>
      <c r="M88" s="5">
        <v>56.26</v>
      </c>
      <c r="N88" s="6">
        <v>1548</v>
      </c>
      <c r="O88" s="5">
        <v>0.1</v>
      </c>
      <c r="P88" s="7">
        <v>29.832450000000001</v>
      </c>
      <c r="Q88" s="7">
        <v>14.8</v>
      </c>
      <c r="S88" s="22"/>
    </row>
    <row r="89" spans="1:20">
      <c r="A89" s="13">
        <v>25</v>
      </c>
      <c r="B89" s="5">
        <v>27.01</v>
      </c>
      <c r="C89" s="5">
        <v>90.7</v>
      </c>
      <c r="D89" s="5">
        <v>0.76400000000000001</v>
      </c>
      <c r="E89" s="5">
        <v>33.96</v>
      </c>
      <c r="F89" s="6">
        <v>1625</v>
      </c>
      <c r="G89" s="5">
        <v>100</v>
      </c>
      <c r="H89" s="6">
        <v>632</v>
      </c>
      <c r="I89" s="5">
        <v>5.45</v>
      </c>
      <c r="J89" s="6">
        <v>1137</v>
      </c>
      <c r="K89" s="5">
        <v>21.51</v>
      </c>
      <c r="L89" s="6">
        <v>622</v>
      </c>
      <c r="M89" s="5">
        <v>60.46</v>
      </c>
      <c r="N89" s="6">
        <v>1625</v>
      </c>
      <c r="O89" s="5">
        <v>0</v>
      </c>
      <c r="P89" s="7">
        <v>26.981560000000002</v>
      </c>
      <c r="Q89" s="7">
        <v>13.4</v>
      </c>
      <c r="S89" s="22"/>
    </row>
    <row r="90" spans="1:20">
      <c r="A90" s="13">
        <v>26</v>
      </c>
      <c r="B90" s="5">
        <v>25.48</v>
      </c>
      <c r="C90" s="5">
        <v>95.1</v>
      </c>
      <c r="D90" s="5">
        <v>1.056</v>
      </c>
      <c r="E90" s="5">
        <v>32.36</v>
      </c>
      <c r="F90" s="6">
        <v>1520</v>
      </c>
      <c r="G90" s="5">
        <v>100</v>
      </c>
      <c r="H90" s="6">
        <v>2359</v>
      </c>
      <c r="I90" s="5">
        <v>11.45</v>
      </c>
      <c r="J90" s="6">
        <v>1929</v>
      </c>
      <c r="K90" s="5">
        <v>20.8</v>
      </c>
      <c r="L90" s="6">
        <v>544</v>
      </c>
      <c r="M90" s="5">
        <v>68.8</v>
      </c>
      <c r="N90" s="6">
        <v>1615</v>
      </c>
      <c r="O90" s="5">
        <v>6.3</v>
      </c>
      <c r="P90" s="7">
        <v>22.355340000000002</v>
      </c>
      <c r="Q90" s="7">
        <v>10.14</v>
      </c>
      <c r="S90" s="22"/>
    </row>
    <row r="91" spans="1:20">
      <c r="A91" s="13">
        <v>27</v>
      </c>
      <c r="B91" s="5">
        <v>25.04</v>
      </c>
      <c r="C91" s="5">
        <v>95.4</v>
      </c>
      <c r="D91" s="5">
        <v>1.415</v>
      </c>
      <c r="E91" s="5">
        <v>31.21</v>
      </c>
      <c r="F91" s="6">
        <v>1530</v>
      </c>
      <c r="G91" s="5">
        <v>100</v>
      </c>
      <c r="H91" s="6">
        <v>429</v>
      </c>
      <c r="I91" s="5">
        <v>6.95</v>
      </c>
      <c r="J91" s="6">
        <v>1926</v>
      </c>
      <c r="K91" s="5">
        <v>20.83</v>
      </c>
      <c r="L91" s="6">
        <v>508</v>
      </c>
      <c r="M91" s="5">
        <v>70.400000000000006</v>
      </c>
      <c r="N91" s="6">
        <v>1551</v>
      </c>
      <c r="O91" s="5">
        <v>0</v>
      </c>
      <c r="P91" s="7">
        <v>19.984670000000001</v>
      </c>
      <c r="Q91" s="7">
        <v>9</v>
      </c>
      <c r="S91" s="22"/>
    </row>
    <row r="92" spans="1:20">
      <c r="A92" s="13">
        <v>28</v>
      </c>
      <c r="B92" s="5">
        <v>26.12</v>
      </c>
      <c r="C92" s="5">
        <v>89.8</v>
      </c>
      <c r="D92" s="5">
        <v>1.121</v>
      </c>
      <c r="E92" s="5">
        <v>33.19</v>
      </c>
      <c r="F92" s="6">
        <v>1541</v>
      </c>
      <c r="G92" s="5">
        <v>100</v>
      </c>
      <c r="H92" s="6">
        <v>637</v>
      </c>
      <c r="I92" s="5">
        <v>9.1999999999999993</v>
      </c>
      <c r="J92" s="6">
        <v>1949</v>
      </c>
      <c r="K92" s="5">
        <v>20.3</v>
      </c>
      <c r="L92" s="6">
        <v>606</v>
      </c>
      <c r="M92" s="5">
        <v>65.33</v>
      </c>
      <c r="N92" s="6">
        <v>1542</v>
      </c>
      <c r="O92" s="5">
        <v>0</v>
      </c>
      <c r="P92" s="7">
        <v>25.953289999999999</v>
      </c>
      <c r="Q92" s="7">
        <v>12.39</v>
      </c>
      <c r="S92" s="22"/>
    </row>
    <row r="93" spans="1:20" hidden="1">
      <c r="A93" s="13">
        <v>29</v>
      </c>
      <c r="B93" s="5"/>
      <c r="C93" s="5"/>
      <c r="D93" s="5"/>
      <c r="E93" s="5"/>
      <c r="F93" s="6"/>
      <c r="G93" s="18"/>
      <c r="H93" s="6"/>
      <c r="I93" s="5"/>
      <c r="J93" s="6"/>
      <c r="K93" s="5"/>
      <c r="L93" s="6"/>
      <c r="M93" s="5"/>
      <c r="N93" s="6"/>
      <c r="O93" s="5"/>
      <c r="P93" s="7"/>
      <c r="Q93" s="7"/>
      <c r="S93" s="22"/>
    </row>
    <row r="94" spans="1:20" hidden="1">
      <c r="A94" s="13" t="s">
        <v>3</v>
      </c>
      <c r="B94" s="5"/>
      <c r="C94" s="5"/>
      <c r="D94" s="5"/>
      <c r="E94" s="5"/>
      <c r="F94" s="6"/>
      <c r="G94" s="5"/>
      <c r="H94" s="6"/>
      <c r="I94" s="5"/>
      <c r="J94" s="6"/>
      <c r="K94" s="5"/>
      <c r="L94" s="6"/>
      <c r="M94" s="5"/>
      <c r="N94" s="6"/>
      <c r="O94" s="5"/>
      <c r="P94" s="7"/>
      <c r="Q94" s="7"/>
    </row>
    <row r="95" spans="1:20" hidden="1">
      <c r="A95" s="13" t="s">
        <v>3</v>
      </c>
      <c r="B95" s="5"/>
      <c r="C95" s="5"/>
      <c r="D95" s="5"/>
      <c r="E95" s="5"/>
      <c r="F95" s="6"/>
      <c r="G95" s="5"/>
      <c r="H95" s="6"/>
      <c r="I95" s="5"/>
      <c r="J95" s="6"/>
      <c r="K95" s="5"/>
      <c r="L95" s="6"/>
      <c r="M95" s="5"/>
      <c r="N95" s="6"/>
      <c r="O95" s="5"/>
      <c r="P95" s="7"/>
      <c r="Q95" s="7"/>
    </row>
    <row r="96" spans="1:20" hidden="1">
      <c r="A96" s="1" t="s">
        <v>4</v>
      </c>
      <c r="B96" s="2" t="s">
        <v>4</v>
      </c>
      <c r="C96" s="2" t="s">
        <v>4</v>
      </c>
      <c r="D96" s="2" t="s">
        <v>4</v>
      </c>
      <c r="E96" s="2" t="s">
        <v>4</v>
      </c>
      <c r="F96" s="3" t="s">
        <v>4</v>
      </c>
      <c r="G96" s="2" t="s">
        <v>4</v>
      </c>
      <c r="H96" s="3" t="s">
        <v>4</v>
      </c>
      <c r="I96" s="2" t="s">
        <v>4</v>
      </c>
      <c r="J96" s="3" t="s">
        <v>4</v>
      </c>
      <c r="K96" s="2" t="s">
        <v>4</v>
      </c>
      <c r="L96" s="3" t="s">
        <v>4</v>
      </c>
      <c r="M96" s="2" t="s">
        <v>4</v>
      </c>
      <c r="N96" s="3" t="s">
        <v>4</v>
      </c>
      <c r="O96" s="2" t="s">
        <v>4</v>
      </c>
      <c r="P96" s="4" t="s">
        <v>4</v>
      </c>
      <c r="Q96" s="4" t="s">
        <v>4</v>
      </c>
    </row>
    <row r="97" spans="1:17" hidden="1">
      <c r="A97" s="12"/>
      <c r="B97" s="9" t="s">
        <v>6</v>
      </c>
      <c r="C97" s="9" t="s">
        <v>7</v>
      </c>
      <c r="D97" s="9" t="s">
        <v>8</v>
      </c>
      <c r="E97" s="9" t="s">
        <v>9</v>
      </c>
      <c r="F97" s="10" t="s">
        <v>10</v>
      </c>
      <c r="G97" s="9" t="s">
        <v>11</v>
      </c>
      <c r="H97" s="10" t="s">
        <v>10</v>
      </c>
      <c r="I97" s="9" t="s">
        <v>12</v>
      </c>
      <c r="J97" s="10" t="s">
        <v>10</v>
      </c>
      <c r="K97" s="9" t="s">
        <v>13</v>
      </c>
      <c r="L97" s="10" t="s">
        <v>10</v>
      </c>
      <c r="M97" s="9" t="s">
        <v>14</v>
      </c>
      <c r="N97" s="10" t="s">
        <v>10</v>
      </c>
      <c r="O97" s="9" t="s">
        <v>15</v>
      </c>
      <c r="P97" s="11" t="s">
        <v>16</v>
      </c>
      <c r="Q97" s="4" t="s">
        <v>3</v>
      </c>
    </row>
    <row r="98" spans="1:17" hidden="1">
      <c r="A98" s="1" t="s">
        <v>4</v>
      </c>
      <c r="B98" s="2" t="s">
        <v>4</v>
      </c>
      <c r="C98" s="2" t="s">
        <v>4</v>
      </c>
      <c r="D98" s="2" t="s">
        <v>4</v>
      </c>
      <c r="E98" s="2" t="s">
        <v>4</v>
      </c>
      <c r="F98" s="3" t="s">
        <v>4</v>
      </c>
      <c r="G98" s="2" t="s">
        <v>4</v>
      </c>
      <c r="H98" s="3" t="s">
        <v>4</v>
      </c>
      <c r="I98" s="2" t="s">
        <v>4</v>
      </c>
      <c r="J98" s="3" t="s">
        <v>4</v>
      </c>
      <c r="K98" s="2" t="s">
        <v>4</v>
      </c>
      <c r="L98" s="3" t="s">
        <v>4</v>
      </c>
      <c r="M98" s="2" t="s">
        <v>4</v>
      </c>
      <c r="N98" s="3" t="s">
        <v>4</v>
      </c>
      <c r="O98" s="2" t="s">
        <v>4</v>
      </c>
      <c r="P98" s="4" t="s">
        <v>4</v>
      </c>
      <c r="Q98" s="4" t="s">
        <v>4</v>
      </c>
    </row>
    <row r="99" spans="1:17" hidden="1">
      <c r="A99" s="1" t="s">
        <v>24</v>
      </c>
      <c r="B99" s="14">
        <f>AVERAGE(B65:B95)</f>
        <v>25.150714285714287</v>
      </c>
      <c r="C99" s="14">
        <f>AVERAGE(C65:C95)</f>
        <v>94.11071428571428</v>
      </c>
      <c r="D99" s="14">
        <f>AVERAGE(D65:D95)</f>
        <v>0.87671428571428567</v>
      </c>
      <c r="E99" s="14">
        <f>AVERAGE(E65:E95)</f>
        <v>32.617142857142859</v>
      </c>
      <c r="F99" s="3" t="s">
        <v>3</v>
      </c>
      <c r="G99" s="14">
        <f>AVERAGE(G65:G95)</f>
        <v>100</v>
      </c>
      <c r="H99" s="3" t="s">
        <v>3</v>
      </c>
      <c r="I99" s="14">
        <f>AVERAGE(I65:I95)</f>
        <v>8.6642857142857093</v>
      </c>
      <c r="J99" s="3" t="s">
        <v>3</v>
      </c>
      <c r="K99" s="14">
        <f>AVERAGE(K65:K95)</f>
        <v>20.36392857142857</v>
      </c>
      <c r="L99" s="3" t="s">
        <v>3</v>
      </c>
      <c r="M99" s="14">
        <f>AVERAGE(M65:M95)</f>
        <v>67.711071428571429</v>
      </c>
      <c r="N99" s="3" t="s">
        <v>3</v>
      </c>
      <c r="O99" s="14">
        <f>SUM(O65:O95)</f>
        <v>110.69999999999996</v>
      </c>
      <c r="P99" s="15">
        <f>AVERAGE(P65:P95)</f>
        <v>22.413666785714287</v>
      </c>
      <c r="Q99" s="15">
        <f>AVERAGE(Q65:Q95)</f>
        <v>10.359178571428572</v>
      </c>
    </row>
    <row r="100" spans="1:17" hidden="1">
      <c r="A100" s="1" t="s">
        <v>25</v>
      </c>
      <c r="B100" s="14"/>
      <c r="C100" s="14"/>
      <c r="D100" s="14"/>
      <c r="E100" s="14">
        <f>MAX(E65:E95)</f>
        <v>37</v>
      </c>
      <c r="F100" s="16"/>
      <c r="G100" s="14">
        <f>MAX(G65:G95)</f>
        <v>100</v>
      </c>
      <c r="H100" s="3" t="s">
        <v>3</v>
      </c>
      <c r="I100" s="14">
        <f>MAX(I65:I95)</f>
        <v>23.45</v>
      </c>
      <c r="J100" s="3" t="s">
        <v>3</v>
      </c>
      <c r="K100" s="14">
        <f>MIN(K65:K95)</f>
        <v>17.920000000000002</v>
      </c>
      <c r="L100" s="16"/>
      <c r="M100" s="14">
        <f>MIN(M65:M95)</f>
        <v>49.53</v>
      </c>
      <c r="N100" s="16"/>
      <c r="O100" s="14">
        <f>MAX(O65:O95)</f>
        <v>34.799999999999997</v>
      </c>
      <c r="P100" s="15"/>
      <c r="Q100" s="15"/>
    </row>
    <row r="101" spans="1:17" hidden="1">
      <c r="A101" s="1" t="s">
        <v>4</v>
      </c>
      <c r="B101" s="2" t="s">
        <v>4</v>
      </c>
      <c r="C101" s="2" t="s">
        <v>4</v>
      </c>
      <c r="D101" s="2" t="s">
        <v>4</v>
      </c>
      <c r="E101" s="2" t="s">
        <v>4</v>
      </c>
      <c r="F101" s="3" t="s">
        <v>4</v>
      </c>
      <c r="G101" s="2" t="s">
        <v>4</v>
      </c>
      <c r="H101" s="3" t="s">
        <v>4</v>
      </c>
      <c r="I101" s="2" t="s">
        <v>4</v>
      </c>
      <c r="J101" s="3" t="s">
        <v>4</v>
      </c>
      <c r="K101" s="2" t="s">
        <v>4</v>
      </c>
      <c r="L101" s="3" t="s">
        <v>4</v>
      </c>
      <c r="M101" s="2" t="s">
        <v>4</v>
      </c>
      <c r="N101" s="3" t="s">
        <v>4</v>
      </c>
      <c r="O101" s="2" t="s">
        <v>4</v>
      </c>
      <c r="P101" s="4" t="s">
        <v>4</v>
      </c>
      <c r="Q101" s="4" t="s">
        <v>4</v>
      </c>
    </row>
    <row r="102" spans="1:17" hidden="1">
      <c r="A102" s="1" t="s">
        <v>26</v>
      </c>
      <c r="B102" s="14">
        <f>AVERAGE(B65:B69)</f>
        <v>24.291999999999998</v>
      </c>
      <c r="C102" s="14">
        <f>AVERAGE(C65:C69)</f>
        <v>96.860000000000014</v>
      </c>
      <c r="D102" s="14">
        <f>AVERAGE(D65:D69)</f>
        <v>1.0512000000000001</v>
      </c>
      <c r="E102" s="14">
        <f>AVERAGE(E65:E69)</f>
        <v>30.96</v>
      </c>
      <c r="F102" s="3" t="s">
        <v>3</v>
      </c>
      <c r="G102" s="14">
        <f>AVERAGE(G65:G69)</f>
        <v>100</v>
      </c>
      <c r="H102" s="3" t="s">
        <v>27</v>
      </c>
      <c r="I102" s="14">
        <f>AVERAGE(I65:I69)</f>
        <v>8.4499999999999993</v>
      </c>
      <c r="J102" s="3" t="s">
        <v>3</v>
      </c>
      <c r="K102" s="14">
        <f>AVERAGE(K65:K69)</f>
        <v>20.09</v>
      </c>
      <c r="L102" s="3" t="s">
        <v>3</v>
      </c>
      <c r="M102" s="14">
        <f>AVERAGE(M65:M69)</f>
        <v>73.935999999999993</v>
      </c>
      <c r="N102" s="3" t="s">
        <v>3</v>
      </c>
      <c r="O102" s="14">
        <f>SUM(O65:O69)</f>
        <v>23.7</v>
      </c>
      <c r="P102" s="15">
        <f>SUM(P65:P69)</f>
        <v>108.46074999999999</v>
      </c>
      <c r="Q102" s="15">
        <f>SUM(Q65:Q69)</f>
        <v>47.798000000000002</v>
      </c>
    </row>
    <row r="103" spans="1:17" hidden="1">
      <c r="A103" s="13">
        <v>2</v>
      </c>
      <c r="B103" s="14">
        <f>AVERAGE(B70:B74)</f>
        <v>22.467999999999996</v>
      </c>
      <c r="C103" s="14">
        <f>AVERAGE(C70:C74)</f>
        <v>99.739999999999981</v>
      </c>
      <c r="D103" s="14">
        <f>AVERAGE(D70:D74)</f>
        <v>0.65820000000000012</v>
      </c>
      <c r="E103" s="14">
        <f>AVERAGE(E70:E74)</f>
        <v>27.186</v>
      </c>
      <c r="F103" s="3" t="s">
        <v>3</v>
      </c>
      <c r="G103" s="14">
        <f>AVERAGE(G70:G74)</f>
        <v>100</v>
      </c>
      <c r="H103" s="3" t="s">
        <v>3</v>
      </c>
      <c r="I103" s="14">
        <f>AVERAGE(I70:I74)</f>
        <v>6.1999999999999993</v>
      </c>
      <c r="J103" s="3" t="s">
        <v>3</v>
      </c>
      <c r="K103" s="14">
        <f>AVERAGE(K70:K74)</f>
        <v>19.671999999999997</v>
      </c>
      <c r="L103" s="3" t="s">
        <v>3</v>
      </c>
      <c r="M103" s="14">
        <f>AVERAGE(M70:M74)</f>
        <v>88.019999999999982</v>
      </c>
      <c r="N103" s="3" t="s">
        <v>3</v>
      </c>
      <c r="O103" s="14">
        <f>SUM(O70:O74)</f>
        <v>26.3</v>
      </c>
      <c r="P103" s="15">
        <f>SUM(P70:P74)</f>
        <v>62.046859999999995</v>
      </c>
      <c r="Q103" s="15">
        <f>SUM(Q70:Q74)</f>
        <v>21.709</v>
      </c>
    </row>
    <row r="104" spans="1:17" hidden="1">
      <c r="A104" s="13">
        <v>3</v>
      </c>
      <c r="B104" s="14">
        <f>AVERAGE(B75:B79)</f>
        <v>26.139999999999997</v>
      </c>
      <c r="C104" s="14">
        <f>AVERAGE(C75:C79)</f>
        <v>94.32</v>
      </c>
      <c r="D104" s="14">
        <f>AVERAGE(D75:D79)</f>
        <v>0.75319999999999998</v>
      </c>
      <c r="E104" s="14">
        <f>AVERAGE(E75:E79)</f>
        <v>35.65</v>
      </c>
      <c r="F104" s="3" t="s">
        <v>3</v>
      </c>
      <c r="G104" s="14">
        <f>AVERAGE(G75:G79)</f>
        <v>100</v>
      </c>
      <c r="H104" s="3" t="s">
        <v>3</v>
      </c>
      <c r="I104" s="14">
        <f>AVERAGE(I75:I79)</f>
        <v>11.45</v>
      </c>
      <c r="J104" s="3" t="s">
        <v>3</v>
      </c>
      <c r="K104" s="14">
        <f>AVERAGE(K75:K79)</f>
        <v>20.954000000000001</v>
      </c>
      <c r="L104" s="3" t="s">
        <v>3</v>
      </c>
      <c r="M104" s="14">
        <f>AVERAGE(M75:M79)</f>
        <v>59.55</v>
      </c>
      <c r="N104" s="3" t="s">
        <v>3</v>
      </c>
      <c r="O104" s="14">
        <f>SUM(O75:O79)</f>
        <v>39.300000000000004</v>
      </c>
      <c r="P104" s="15">
        <f>SUM(P75:P79)</f>
        <v>129.86446000000001</v>
      </c>
      <c r="Q104" s="15">
        <f>SUM(Q75:Q79)</f>
        <v>64.77</v>
      </c>
    </row>
    <row r="105" spans="1:17" hidden="1">
      <c r="A105" s="13">
        <v>4</v>
      </c>
      <c r="B105" s="14">
        <f>AVERAGE(B80:B84)</f>
        <v>27.112000000000002</v>
      </c>
      <c r="C105" s="14">
        <f>AVERAGE(C80:C84)</f>
        <v>88.5</v>
      </c>
      <c r="D105" s="14">
        <f>AVERAGE(D80:D84)</f>
        <v>0.79060000000000008</v>
      </c>
      <c r="E105" s="14">
        <f>AVERAGE(E80:E84)</f>
        <v>35.603999999999999</v>
      </c>
      <c r="F105" s="3" t="s">
        <v>27</v>
      </c>
      <c r="G105" s="14">
        <f>AVERAGE(G80:G84)</f>
        <v>100</v>
      </c>
      <c r="H105" s="3" t="s">
        <v>3</v>
      </c>
      <c r="I105" s="14">
        <f>AVERAGE(I80:I84)</f>
        <v>8.9</v>
      </c>
      <c r="J105" s="3" t="s">
        <v>3</v>
      </c>
      <c r="K105" s="14">
        <f>AVERAGE(K80:K84)</f>
        <v>20.934000000000001</v>
      </c>
      <c r="L105" s="3" t="s">
        <v>3</v>
      </c>
      <c r="M105" s="14">
        <f>AVERAGE(M80:M84)</f>
        <v>57.507999999999996</v>
      </c>
      <c r="N105" s="3" t="s">
        <v>3</v>
      </c>
      <c r="O105" s="14">
        <f>SUM(O80:O84)</f>
        <v>6.9</v>
      </c>
      <c r="P105" s="15">
        <f>SUM(P80:P84)</f>
        <v>133.31851</v>
      </c>
      <c r="Q105" s="15">
        <f>SUM(Q80:Q84)</f>
        <v>64.789999999999992</v>
      </c>
    </row>
    <row r="106" spans="1:17" hidden="1">
      <c r="A106" s="13">
        <v>5</v>
      </c>
      <c r="B106" s="14">
        <f>AVERAGE(B85:B89)</f>
        <v>25.504000000000001</v>
      </c>
      <c r="C106" s="14">
        <f>AVERAGE(C85:C89)</f>
        <v>91.539999999999992</v>
      </c>
      <c r="D106" s="14">
        <f>AVERAGE(D85:D89)</f>
        <v>0.93800000000000006</v>
      </c>
      <c r="E106" s="14">
        <f>AVERAGE(E85:E89)</f>
        <v>33.904000000000003</v>
      </c>
      <c r="F106" s="3" t="s">
        <v>27</v>
      </c>
      <c r="G106" s="14">
        <f>AVERAGE(G85:G89)</f>
        <v>100</v>
      </c>
      <c r="H106" s="3" t="s">
        <v>3</v>
      </c>
      <c r="I106" s="14">
        <f>AVERAGE(I85:I89)</f>
        <v>8</v>
      </c>
      <c r="J106" s="3" t="s">
        <v>3</v>
      </c>
      <c r="K106" s="14">
        <f>AVERAGE(K85:K89)</f>
        <v>20.002000000000002</v>
      </c>
      <c r="L106" s="3" t="s">
        <v>3</v>
      </c>
      <c r="M106" s="14">
        <f>AVERAGE(M85:M89)</f>
        <v>59.262</v>
      </c>
      <c r="N106" s="3" t="s">
        <v>3</v>
      </c>
      <c r="O106" s="14">
        <f>SUM(O85:O89)</f>
        <v>8.1999999999999993</v>
      </c>
      <c r="P106" s="15">
        <f>SUM(P85:P89)</f>
        <v>125.59879000000001</v>
      </c>
      <c r="Q106" s="15">
        <f>SUM(Q85:Q89)</f>
        <v>59.46</v>
      </c>
    </row>
    <row r="107" spans="1:17" hidden="1">
      <c r="A107" s="13">
        <v>6</v>
      </c>
      <c r="B107" s="14">
        <f>AVERAGE(B90:B95)</f>
        <v>25.546666666666667</v>
      </c>
      <c r="C107" s="14">
        <f>AVERAGE(C90:C95)</f>
        <v>93.433333333333337</v>
      </c>
      <c r="D107" s="14">
        <f>AVERAGE(D90:D95)</f>
        <v>1.1973333333333334</v>
      </c>
      <c r="E107" s="14">
        <f>AVERAGE(E90:E95)</f>
        <v>32.25333333333333</v>
      </c>
      <c r="F107" s="3" t="s">
        <v>27</v>
      </c>
      <c r="G107" s="14">
        <f>AVERAGE(G90:G95)</f>
        <v>100</v>
      </c>
      <c r="H107" s="3" t="s">
        <v>3</v>
      </c>
      <c r="I107" s="14">
        <f>AVERAGE(I90:I95)</f>
        <v>9.1999999999999993</v>
      </c>
      <c r="J107" s="3" t="s">
        <v>3</v>
      </c>
      <c r="K107" s="14">
        <f>AVERAGE(K90:K95)</f>
        <v>20.643333333333331</v>
      </c>
      <c r="L107" s="3" t="s">
        <v>3</v>
      </c>
      <c r="M107" s="14">
        <f>AVERAGE(M90:M95)</f>
        <v>68.176666666666662</v>
      </c>
      <c r="N107" s="3" t="s">
        <v>3</v>
      </c>
      <c r="O107" s="14">
        <f>SUM(O90:O95)</f>
        <v>6.3</v>
      </c>
      <c r="P107" s="15">
        <f>SUM(P90:P95)</f>
        <v>68.293300000000002</v>
      </c>
      <c r="Q107" s="15">
        <f>SUM(Q90:Q95)</f>
        <v>31.53</v>
      </c>
    </row>
    <row r="108" spans="1:17" hidden="1">
      <c r="A108" s="1" t="s">
        <v>4</v>
      </c>
      <c r="B108" s="2" t="s">
        <v>4</v>
      </c>
      <c r="C108" s="2" t="s">
        <v>4</v>
      </c>
      <c r="D108" s="2" t="s">
        <v>4</v>
      </c>
      <c r="E108" s="2" t="s">
        <v>4</v>
      </c>
      <c r="F108" s="3" t="s">
        <v>4</v>
      </c>
      <c r="G108" s="2" t="s">
        <v>4</v>
      </c>
      <c r="H108" s="3" t="s">
        <v>4</v>
      </c>
      <c r="I108" s="2" t="s">
        <v>4</v>
      </c>
      <c r="J108" s="3" t="s">
        <v>4</v>
      </c>
      <c r="K108" s="2" t="s">
        <v>4</v>
      </c>
      <c r="L108" s="3" t="s">
        <v>4</v>
      </c>
      <c r="M108" s="2" t="s">
        <v>4</v>
      </c>
      <c r="N108" s="3" t="s">
        <v>4</v>
      </c>
      <c r="O108" s="2" t="s">
        <v>4</v>
      </c>
      <c r="P108" s="4" t="s">
        <v>4</v>
      </c>
      <c r="Q108" s="4" t="s">
        <v>4</v>
      </c>
    </row>
    <row r="109" spans="1:17" hidden="1">
      <c r="A109" s="1" t="s">
        <v>28</v>
      </c>
      <c r="B109" s="14">
        <f>AVERAGE(B65:B74)</f>
        <v>23.38</v>
      </c>
      <c r="C109" s="14">
        <f>AVERAGE(C65:C74)</f>
        <v>98.3</v>
      </c>
      <c r="D109" s="14">
        <f>AVERAGE(D65:D74)</f>
        <v>0.8546999999999999</v>
      </c>
      <c r="E109" s="14">
        <f>AVERAGE(E65:E74)</f>
        <v>29.072999999999997</v>
      </c>
      <c r="F109" s="3" t="s">
        <v>3</v>
      </c>
      <c r="G109" s="14">
        <f>AVERAGE(G65:G74)</f>
        <v>100</v>
      </c>
      <c r="H109" s="3" t="s">
        <v>3</v>
      </c>
      <c r="I109" s="14">
        <f>AVERAGE(I65:I74)</f>
        <v>7.3250000000000011</v>
      </c>
      <c r="J109" s="3" t="s">
        <v>3</v>
      </c>
      <c r="K109" s="14">
        <f>AVERAGE(K65:K74)</f>
        <v>19.881000000000004</v>
      </c>
      <c r="L109" s="3" t="s">
        <v>3</v>
      </c>
      <c r="M109" s="14">
        <f>AVERAGE(M65:M74)</f>
        <v>80.977999999999994</v>
      </c>
      <c r="N109" s="3" t="s">
        <v>3</v>
      </c>
      <c r="O109" s="14">
        <f>SUM(O65:O74)</f>
        <v>49.999999999999993</v>
      </c>
      <c r="P109" s="15">
        <f>SUM(P65:P74)</f>
        <v>170.50761</v>
      </c>
      <c r="Q109" s="15">
        <f>SUM(Q65:Q74)</f>
        <v>69.507000000000005</v>
      </c>
    </row>
    <row r="110" spans="1:17" hidden="1">
      <c r="A110" s="13">
        <v>2</v>
      </c>
      <c r="B110" s="14">
        <f>AVERAGE(B75:B84)</f>
        <v>26.625999999999998</v>
      </c>
      <c r="C110" s="14">
        <f>AVERAGE(C75:C84)</f>
        <v>91.41</v>
      </c>
      <c r="D110" s="14">
        <f>AVERAGE(D75:D84)</f>
        <v>0.77190000000000003</v>
      </c>
      <c r="E110" s="14">
        <f>AVERAGE(E75:E84)</f>
        <v>35.627000000000002</v>
      </c>
      <c r="F110" s="3" t="s">
        <v>3</v>
      </c>
      <c r="G110" s="14">
        <f>AVERAGE(G75:G84)</f>
        <v>100</v>
      </c>
      <c r="H110" s="3" t="s">
        <v>3</v>
      </c>
      <c r="I110" s="14">
        <f>AVERAGE(I75:I84)</f>
        <v>10.175000000000001</v>
      </c>
      <c r="J110" s="3" t="s">
        <v>3</v>
      </c>
      <c r="K110" s="14">
        <f>AVERAGE(K75:K84)</f>
        <v>20.943999999999999</v>
      </c>
      <c r="L110" s="3" t="s">
        <v>3</v>
      </c>
      <c r="M110" s="14">
        <f>AVERAGE(M75:M84)</f>
        <v>58.528999999999996</v>
      </c>
      <c r="N110" s="3" t="s">
        <v>3</v>
      </c>
      <c r="O110" s="14">
        <f>SUM(O75:O84)</f>
        <v>46.2</v>
      </c>
      <c r="P110" s="15">
        <f>SUM(P75:P84)</f>
        <v>263.18297000000001</v>
      </c>
      <c r="Q110" s="15">
        <f>SUM(Q75:Q84)</f>
        <v>129.56</v>
      </c>
    </row>
    <row r="111" spans="1:17" hidden="1">
      <c r="A111" s="13">
        <v>3</v>
      </c>
      <c r="B111" s="14">
        <f>AVERAGE(B85:B95)</f>
        <v>25.52</v>
      </c>
      <c r="C111" s="14">
        <f>AVERAGE(C85:C95)</f>
        <v>92.249999999999986</v>
      </c>
      <c r="D111" s="14">
        <f>AVERAGE(D85:D95)</f>
        <v>1.03525</v>
      </c>
      <c r="E111" s="14">
        <f>AVERAGE(E85:E95)</f>
        <v>33.284999999999997</v>
      </c>
      <c r="F111" s="3" t="s">
        <v>3</v>
      </c>
      <c r="G111" s="14">
        <f>AVERAGE(G85:G95)</f>
        <v>100</v>
      </c>
      <c r="H111" s="3" t="s">
        <v>3</v>
      </c>
      <c r="I111" s="14">
        <f>AVERAGE(I85:I95)</f>
        <v>8.4500000000000011</v>
      </c>
      <c r="J111" s="3" t="s">
        <v>3</v>
      </c>
      <c r="K111" s="14">
        <f>AVERAGE(K85:K95)</f>
        <v>20.2425</v>
      </c>
      <c r="L111" s="3" t="s">
        <v>3</v>
      </c>
      <c r="M111" s="14">
        <f>AVERAGE(M85:M95)</f>
        <v>62.604999999999997</v>
      </c>
      <c r="N111" s="3" t="s">
        <v>3</v>
      </c>
      <c r="O111" s="14">
        <f>SUM(O85:O95)</f>
        <v>14.5</v>
      </c>
      <c r="P111" s="15">
        <f>SUM(P85:P95)</f>
        <v>193.89209000000002</v>
      </c>
      <c r="Q111" s="15">
        <f>SUM(Q85:Q95)</f>
        <v>90.99</v>
      </c>
    </row>
    <row r="112" spans="1:17" hidden="1">
      <c r="A112" s="1" t="s">
        <v>4</v>
      </c>
      <c r="B112" s="2" t="s">
        <v>4</v>
      </c>
      <c r="C112" s="2" t="s">
        <v>4</v>
      </c>
      <c r="D112" s="2" t="s">
        <v>4</v>
      </c>
      <c r="E112" s="2" t="s">
        <v>4</v>
      </c>
      <c r="F112" s="3" t="s">
        <v>4</v>
      </c>
      <c r="G112" s="2" t="s">
        <v>4</v>
      </c>
      <c r="H112" s="3" t="s">
        <v>4</v>
      </c>
      <c r="I112" s="2" t="s">
        <v>4</v>
      </c>
      <c r="J112" s="3" t="s">
        <v>4</v>
      </c>
      <c r="K112" s="2" t="s">
        <v>4</v>
      </c>
      <c r="L112" s="3" t="s">
        <v>4</v>
      </c>
      <c r="M112" s="2" t="s">
        <v>4</v>
      </c>
      <c r="N112" s="3" t="s">
        <v>4</v>
      </c>
      <c r="O112" s="2" t="s">
        <v>4</v>
      </c>
      <c r="P112" s="4" t="s">
        <v>4</v>
      </c>
      <c r="Q112" s="4" t="s">
        <v>4</v>
      </c>
    </row>
    <row r="113" spans="1:19" hidden="1">
      <c r="A113" s="1" t="s">
        <v>0</v>
      </c>
      <c r="B113" s="2"/>
      <c r="C113" s="2"/>
      <c r="D113" s="2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4"/>
    </row>
    <row r="114" spans="1:19" hidden="1">
      <c r="A114" s="1" t="s">
        <v>1</v>
      </c>
      <c r="B114" s="2"/>
      <c r="C114" s="2"/>
      <c r="D114" s="2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4"/>
    </row>
    <row r="115" spans="1:19" hidden="1">
      <c r="A115" s="1" t="s">
        <v>2</v>
      </c>
      <c r="B115" s="2"/>
      <c r="C115" s="2"/>
      <c r="D115" s="2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4"/>
    </row>
    <row r="116" spans="1:19" hidden="1">
      <c r="A116" s="1" t="s">
        <v>31</v>
      </c>
      <c r="B116" s="5"/>
      <c r="C116" s="5"/>
      <c r="D116" s="5"/>
      <c r="E116" s="5"/>
      <c r="F116" s="3" t="s">
        <v>3</v>
      </c>
      <c r="G116" s="5"/>
      <c r="H116" s="6"/>
      <c r="I116" s="5"/>
      <c r="J116" s="6"/>
      <c r="K116" s="5"/>
      <c r="L116" s="6"/>
      <c r="M116" s="5"/>
      <c r="N116" s="6"/>
      <c r="O116" s="5"/>
      <c r="P116" s="7"/>
      <c r="Q116" s="7"/>
    </row>
    <row r="117" spans="1:19" hidden="1">
      <c r="A117" s="1" t="s">
        <v>4</v>
      </c>
      <c r="B117" s="2" t="s">
        <v>4</v>
      </c>
      <c r="C117" s="2" t="s">
        <v>4</v>
      </c>
      <c r="D117" s="2" t="s">
        <v>4</v>
      </c>
      <c r="E117" s="2" t="s">
        <v>4</v>
      </c>
      <c r="F117" s="3" t="s">
        <v>4</v>
      </c>
      <c r="G117" s="2" t="s">
        <v>4</v>
      </c>
      <c r="H117" s="3" t="s">
        <v>4</v>
      </c>
      <c r="I117" s="2" t="s">
        <v>4</v>
      </c>
      <c r="J117" s="3" t="s">
        <v>4</v>
      </c>
      <c r="K117" s="2" t="s">
        <v>4</v>
      </c>
      <c r="L117" s="3" t="s">
        <v>4</v>
      </c>
      <c r="M117" s="2" t="s">
        <v>4</v>
      </c>
      <c r="N117" s="3" t="s">
        <v>4</v>
      </c>
      <c r="O117" s="2" t="s">
        <v>4</v>
      </c>
      <c r="P117" s="4" t="s">
        <v>4</v>
      </c>
      <c r="Q117" s="4" t="s">
        <v>4</v>
      </c>
    </row>
    <row r="118" spans="1:19" hidden="1">
      <c r="A118" s="8" t="s">
        <v>5</v>
      </c>
      <c r="B118" s="9" t="s">
        <v>6</v>
      </c>
      <c r="C118" s="9" t="s">
        <v>7</v>
      </c>
      <c r="D118" s="9" t="s">
        <v>8</v>
      </c>
      <c r="E118" s="9" t="s">
        <v>9</v>
      </c>
      <c r="F118" s="10" t="s">
        <v>10</v>
      </c>
      <c r="G118" s="9" t="s">
        <v>11</v>
      </c>
      <c r="H118" s="10" t="s">
        <v>10</v>
      </c>
      <c r="I118" s="9" t="s">
        <v>12</v>
      </c>
      <c r="J118" s="10" t="s">
        <v>10</v>
      </c>
      <c r="K118" s="9" t="s">
        <v>13</v>
      </c>
      <c r="L118" s="10" t="s">
        <v>10</v>
      </c>
      <c r="M118" s="9" t="s">
        <v>14</v>
      </c>
      <c r="N118" s="10" t="s">
        <v>10</v>
      </c>
      <c r="O118" s="9" t="s">
        <v>15</v>
      </c>
      <c r="P118" s="11" t="s">
        <v>16</v>
      </c>
      <c r="Q118" s="4" t="s">
        <v>17</v>
      </c>
    </row>
    <row r="119" spans="1:19" hidden="1">
      <c r="A119" s="12"/>
      <c r="B119" s="9" t="s">
        <v>18</v>
      </c>
      <c r="C119" s="9" t="s">
        <v>19</v>
      </c>
      <c r="D119" s="9" t="s">
        <v>20</v>
      </c>
      <c r="E119" s="9" t="s">
        <v>18</v>
      </c>
      <c r="F119" s="6"/>
      <c r="G119" s="9" t="s">
        <v>19</v>
      </c>
      <c r="H119" s="6"/>
      <c r="I119" s="9" t="s">
        <v>21</v>
      </c>
      <c r="J119" s="6"/>
      <c r="K119" s="9" t="s">
        <v>18</v>
      </c>
      <c r="L119" s="6"/>
      <c r="M119" s="9" t="s">
        <v>19</v>
      </c>
      <c r="N119" s="6"/>
      <c r="O119" s="9" t="s">
        <v>22</v>
      </c>
      <c r="P119" s="11" t="s">
        <v>23</v>
      </c>
      <c r="Q119" s="11" t="s">
        <v>23</v>
      </c>
    </row>
    <row r="120" spans="1:19" hidden="1">
      <c r="A120" s="1" t="s">
        <v>4</v>
      </c>
      <c r="B120" s="2" t="s">
        <v>4</v>
      </c>
      <c r="C120" s="2" t="s">
        <v>4</v>
      </c>
      <c r="D120" s="2" t="s">
        <v>4</v>
      </c>
      <c r="E120" s="2" t="s">
        <v>4</v>
      </c>
      <c r="F120" s="3" t="s">
        <v>4</v>
      </c>
      <c r="G120" s="2" t="s">
        <v>4</v>
      </c>
      <c r="H120" s="3" t="s">
        <v>4</v>
      </c>
      <c r="I120" s="2" t="s">
        <v>4</v>
      </c>
      <c r="J120" s="3" t="s">
        <v>4</v>
      </c>
      <c r="K120" s="2" t="s">
        <v>4</v>
      </c>
      <c r="L120" s="3" t="s">
        <v>4</v>
      </c>
      <c r="M120" s="2" t="s">
        <v>4</v>
      </c>
      <c r="N120" s="3" t="s">
        <v>4</v>
      </c>
      <c r="O120" s="2" t="s">
        <v>4</v>
      </c>
      <c r="P120" s="4" t="s">
        <v>4</v>
      </c>
      <c r="Q120" s="4" t="s">
        <v>4</v>
      </c>
    </row>
    <row r="121" spans="1:19">
      <c r="A121" s="13">
        <v>1</v>
      </c>
      <c r="B121" s="5">
        <v>25.46</v>
      </c>
      <c r="C121" s="5">
        <v>91.6</v>
      </c>
      <c r="D121" s="5">
        <v>1.181</v>
      </c>
      <c r="E121" s="5">
        <v>32.229999999999997</v>
      </c>
      <c r="F121" s="6">
        <v>1558</v>
      </c>
      <c r="G121" s="5">
        <v>100</v>
      </c>
      <c r="H121" s="6">
        <v>638</v>
      </c>
      <c r="I121" s="5">
        <v>7.7</v>
      </c>
      <c r="J121" s="6">
        <v>1832</v>
      </c>
      <c r="K121" s="5">
        <v>21.03</v>
      </c>
      <c r="L121" s="6">
        <v>624</v>
      </c>
      <c r="M121" s="5">
        <v>64.86</v>
      </c>
      <c r="N121" s="6">
        <v>1454</v>
      </c>
      <c r="O121" s="5">
        <v>0</v>
      </c>
      <c r="P121" s="7">
        <v>24.04907</v>
      </c>
      <c r="Q121" s="7">
        <v>9.39</v>
      </c>
      <c r="R121" s="24"/>
      <c r="S121" s="22"/>
    </row>
    <row r="122" spans="1:19">
      <c r="A122" s="13">
        <v>2</v>
      </c>
      <c r="B122" s="5">
        <v>25.54</v>
      </c>
      <c r="C122" s="5">
        <v>88.5</v>
      </c>
      <c r="D122" s="5">
        <v>0.78300000000000003</v>
      </c>
      <c r="E122" s="5">
        <v>32.9</v>
      </c>
      <c r="F122" s="6">
        <v>1542</v>
      </c>
      <c r="G122" s="5">
        <v>100</v>
      </c>
      <c r="H122" s="6">
        <v>611</v>
      </c>
      <c r="I122" s="5">
        <v>7.7</v>
      </c>
      <c r="J122" s="6">
        <v>2136</v>
      </c>
      <c r="K122" s="5">
        <v>18.54</v>
      </c>
      <c r="L122" s="6">
        <v>559</v>
      </c>
      <c r="M122" s="5">
        <v>59.72</v>
      </c>
      <c r="N122" s="6">
        <v>1636</v>
      </c>
      <c r="O122" s="5">
        <v>0</v>
      </c>
      <c r="P122" s="7">
        <v>25.029979999999998</v>
      </c>
      <c r="Q122" s="7">
        <v>11.16</v>
      </c>
      <c r="S122" s="22"/>
    </row>
    <row r="123" spans="1:19">
      <c r="A123" s="13">
        <v>3</v>
      </c>
      <c r="B123" s="5">
        <v>27.08</v>
      </c>
      <c r="C123" s="5">
        <v>88</v>
      </c>
      <c r="D123" s="5">
        <v>0.747</v>
      </c>
      <c r="E123" s="5">
        <v>34.5</v>
      </c>
      <c r="F123" s="6">
        <v>1358</v>
      </c>
      <c r="G123" s="5">
        <v>100</v>
      </c>
      <c r="H123" s="6">
        <v>639</v>
      </c>
      <c r="I123" s="5">
        <v>6.95</v>
      </c>
      <c r="J123" s="6">
        <v>2217</v>
      </c>
      <c r="K123" s="5">
        <v>20.54</v>
      </c>
      <c r="L123" s="6">
        <v>613</v>
      </c>
      <c r="M123" s="5">
        <v>54.79</v>
      </c>
      <c r="N123" s="6">
        <v>1359</v>
      </c>
      <c r="O123" s="5">
        <v>0</v>
      </c>
      <c r="P123" s="7">
        <v>27.019159999999999</v>
      </c>
      <c r="Q123" s="7">
        <v>13.13</v>
      </c>
      <c r="S123" s="22"/>
    </row>
    <row r="124" spans="1:19">
      <c r="A124" s="13">
        <v>4</v>
      </c>
      <c r="B124" s="5">
        <v>28.15</v>
      </c>
      <c r="C124" s="5">
        <v>82.9</v>
      </c>
      <c r="D124" s="5">
        <v>0.89600000000000002</v>
      </c>
      <c r="E124" s="5">
        <v>36.25</v>
      </c>
      <c r="F124" s="6">
        <v>1511</v>
      </c>
      <c r="G124" s="5">
        <v>100</v>
      </c>
      <c r="H124" s="6">
        <v>637</v>
      </c>
      <c r="I124" s="5">
        <v>6.2</v>
      </c>
      <c r="J124" s="6">
        <v>1354</v>
      </c>
      <c r="K124" s="5">
        <v>20.92</v>
      </c>
      <c r="L124" s="6">
        <v>624</v>
      </c>
      <c r="M124" s="5">
        <v>44.93</v>
      </c>
      <c r="N124" s="6">
        <v>1550</v>
      </c>
      <c r="O124" s="5">
        <v>0</v>
      </c>
      <c r="P124" s="7">
        <v>27.984850000000002</v>
      </c>
      <c r="Q124" s="7">
        <v>13.26</v>
      </c>
      <c r="R124" s="24"/>
      <c r="S124" s="22"/>
    </row>
    <row r="125" spans="1:19">
      <c r="A125" s="13">
        <v>5</v>
      </c>
      <c r="B125" s="5">
        <v>27.75</v>
      </c>
      <c r="C125" s="5">
        <v>85.6</v>
      </c>
      <c r="D125" s="5">
        <v>1.0880000000000001</v>
      </c>
      <c r="E125" s="5">
        <v>35.67</v>
      </c>
      <c r="F125" s="6">
        <v>1458</v>
      </c>
      <c r="G125" s="5">
        <v>100</v>
      </c>
      <c r="H125" s="6">
        <v>507</v>
      </c>
      <c r="I125" s="5">
        <v>13.7</v>
      </c>
      <c r="J125" s="6">
        <v>1938</v>
      </c>
      <c r="K125" s="5">
        <v>21.32</v>
      </c>
      <c r="L125" s="6">
        <v>444</v>
      </c>
      <c r="M125" s="5">
        <v>52.39</v>
      </c>
      <c r="N125" s="6">
        <v>1500</v>
      </c>
      <c r="O125" s="5">
        <v>0.2</v>
      </c>
      <c r="P125" s="7">
        <v>24.91554</v>
      </c>
      <c r="Q125" s="7">
        <v>11.35</v>
      </c>
      <c r="S125" s="22"/>
    </row>
    <row r="126" spans="1:19">
      <c r="A126" s="13">
        <v>6</v>
      </c>
      <c r="B126" s="5">
        <v>26.12</v>
      </c>
      <c r="C126" s="5">
        <v>96</v>
      </c>
      <c r="D126" s="5">
        <v>0.68500000000000005</v>
      </c>
      <c r="E126" s="5">
        <v>34.56</v>
      </c>
      <c r="F126" s="6">
        <v>1423</v>
      </c>
      <c r="G126" s="5">
        <v>100</v>
      </c>
      <c r="H126" s="6">
        <v>645</v>
      </c>
      <c r="I126" s="5">
        <v>4.7</v>
      </c>
      <c r="J126" s="6">
        <v>1154</v>
      </c>
      <c r="K126" s="5">
        <v>20.75</v>
      </c>
      <c r="L126" s="6">
        <v>605</v>
      </c>
      <c r="M126" s="5">
        <v>68.92</v>
      </c>
      <c r="N126" s="6">
        <v>1423</v>
      </c>
      <c r="O126" s="5">
        <v>0.5</v>
      </c>
      <c r="P126" s="7">
        <v>21.760580000000001</v>
      </c>
      <c r="Q126" s="7">
        <v>10.29</v>
      </c>
      <c r="S126" s="22"/>
    </row>
    <row r="127" spans="1:19">
      <c r="A127" s="13">
        <v>7</v>
      </c>
      <c r="B127" s="5">
        <v>26.56</v>
      </c>
      <c r="C127" s="5">
        <v>94.4</v>
      </c>
      <c r="D127" s="5">
        <v>0.83299999999999996</v>
      </c>
      <c r="E127" s="5">
        <v>36.47</v>
      </c>
      <c r="F127" s="6">
        <v>1357</v>
      </c>
      <c r="G127" s="5">
        <v>100</v>
      </c>
      <c r="H127" s="6">
        <v>710</v>
      </c>
      <c r="I127" s="5">
        <v>9.1999999999999993</v>
      </c>
      <c r="J127" s="6">
        <v>1547</v>
      </c>
      <c r="K127" s="5">
        <v>21.23</v>
      </c>
      <c r="L127" s="6">
        <v>625</v>
      </c>
      <c r="M127" s="5">
        <v>59.72</v>
      </c>
      <c r="N127" s="6">
        <v>1357</v>
      </c>
      <c r="O127" s="5">
        <v>0.1</v>
      </c>
      <c r="P127" s="7">
        <v>23.690169999999998</v>
      </c>
      <c r="Q127" s="7">
        <v>11.36</v>
      </c>
      <c r="S127" s="22"/>
    </row>
    <row r="128" spans="1:19">
      <c r="A128" s="13">
        <v>8</v>
      </c>
      <c r="B128" s="5">
        <v>28.27</v>
      </c>
      <c r="C128" s="5">
        <v>86.2</v>
      </c>
      <c r="D128" s="5">
        <v>1.0369999999999999</v>
      </c>
      <c r="E128" s="5">
        <v>36.82</v>
      </c>
      <c r="F128" s="6">
        <v>1554</v>
      </c>
      <c r="G128" s="5">
        <v>100</v>
      </c>
      <c r="H128" s="6">
        <v>600</v>
      </c>
      <c r="I128" s="5">
        <v>7.7</v>
      </c>
      <c r="J128" s="6">
        <v>2023</v>
      </c>
      <c r="K128" s="5">
        <v>20.91</v>
      </c>
      <c r="L128" s="6">
        <v>557</v>
      </c>
      <c r="M128" s="5">
        <v>53.06</v>
      </c>
      <c r="N128" s="6">
        <v>1615</v>
      </c>
      <c r="O128" s="5">
        <v>0</v>
      </c>
      <c r="P128" s="7">
        <v>29.084379999999999</v>
      </c>
      <c r="Q128" s="7">
        <v>14.56</v>
      </c>
      <c r="R128" s="24"/>
      <c r="S128" s="22"/>
    </row>
    <row r="129" spans="1:19">
      <c r="A129" s="13">
        <v>9</v>
      </c>
      <c r="B129" s="5">
        <v>26.42</v>
      </c>
      <c r="C129" s="5">
        <v>95.4</v>
      </c>
      <c r="D129" s="5">
        <v>0.95</v>
      </c>
      <c r="E129" s="5">
        <v>35.799999999999997</v>
      </c>
      <c r="F129" s="6">
        <v>1354</v>
      </c>
      <c r="G129" s="5">
        <v>100</v>
      </c>
      <c r="H129" s="6">
        <v>2324</v>
      </c>
      <c r="I129" s="5">
        <v>11.45</v>
      </c>
      <c r="J129" s="6">
        <v>1708</v>
      </c>
      <c r="K129" s="5">
        <v>22.01</v>
      </c>
      <c r="L129" s="6">
        <v>1950</v>
      </c>
      <c r="M129" s="5">
        <v>64.25</v>
      </c>
      <c r="N129" s="6">
        <v>1451</v>
      </c>
      <c r="O129" s="5">
        <v>34.4</v>
      </c>
      <c r="P129" s="7">
        <v>22.694410000000001</v>
      </c>
      <c r="Q129" s="7">
        <v>10.63</v>
      </c>
      <c r="S129" s="22"/>
    </row>
    <row r="130" spans="1:19">
      <c r="A130" s="13">
        <v>10</v>
      </c>
      <c r="B130" s="5">
        <v>26.4</v>
      </c>
      <c r="C130" s="5">
        <v>97.7</v>
      </c>
      <c r="D130" s="5">
        <v>1.3819999999999999</v>
      </c>
      <c r="E130" s="5">
        <v>33.880000000000003</v>
      </c>
      <c r="F130" s="6">
        <v>1513</v>
      </c>
      <c r="G130" s="5">
        <v>100</v>
      </c>
      <c r="H130" s="6">
        <v>2356</v>
      </c>
      <c r="I130" s="5">
        <v>12.2</v>
      </c>
      <c r="J130" s="6">
        <v>2211</v>
      </c>
      <c r="K130" s="5">
        <v>20.77</v>
      </c>
      <c r="L130" s="6">
        <v>2359</v>
      </c>
      <c r="M130" s="5">
        <v>67.73</v>
      </c>
      <c r="N130" s="6">
        <v>1537</v>
      </c>
      <c r="O130" s="5">
        <v>38.6</v>
      </c>
      <c r="P130" s="7">
        <v>20.172319999999999</v>
      </c>
      <c r="Q130" s="7">
        <v>9.49</v>
      </c>
      <c r="S130" s="22"/>
    </row>
    <row r="131" spans="1:19">
      <c r="A131" s="13">
        <v>11</v>
      </c>
      <c r="B131" s="5">
        <v>24.76</v>
      </c>
      <c r="C131" s="5">
        <v>99.9</v>
      </c>
      <c r="D131" s="5">
        <v>0.61799999999999999</v>
      </c>
      <c r="E131" s="5">
        <v>32.57</v>
      </c>
      <c r="F131" s="6">
        <v>1221</v>
      </c>
      <c r="G131" s="5">
        <v>100</v>
      </c>
      <c r="H131" s="6">
        <v>114</v>
      </c>
      <c r="I131" s="5">
        <v>11.45</v>
      </c>
      <c r="J131" s="6">
        <v>1724</v>
      </c>
      <c r="K131" s="5">
        <v>20.68</v>
      </c>
      <c r="L131" s="6">
        <v>23</v>
      </c>
      <c r="M131" s="5">
        <v>76.8</v>
      </c>
      <c r="N131" s="6">
        <v>1209</v>
      </c>
      <c r="O131" s="5">
        <v>14.6</v>
      </c>
      <c r="P131" s="7">
        <v>19.651129999999998</v>
      </c>
      <c r="Q131" s="7">
        <v>9.67</v>
      </c>
      <c r="R131" s="24"/>
      <c r="S131" s="22"/>
    </row>
    <row r="132" spans="1:19">
      <c r="A132" s="13">
        <v>12</v>
      </c>
      <c r="B132" s="5">
        <v>26.47</v>
      </c>
      <c r="C132" s="5">
        <v>97</v>
      </c>
      <c r="D132" s="5">
        <v>0.69699999999999995</v>
      </c>
      <c r="E132" s="5">
        <v>35.19</v>
      </c>
      <c r="F132" s="6">
        <v>1449</v>
      </c>
      <c r="G132" s="5">
        <v>100</v>
      </c>
      <c r="H132" s="6">
        <v>505</v>
      </c>
      <c r="I132" s="5">
        <v>12.95</v>
      </c>
      <c r="J132" s="6">
        <v>2006</v>
      </c>
      <c r="K132" s="5">
        <v>21.28</v>
      </c>
      <c r="L132" s="6">
        <v>602</v>
      </c>
      <c r="M132" s="5">
        <v>67.989999999999995</v>
      </c>
      <c r="N132" s="6">
        <v>1512</v>
      </c>
      <c r="O132" s="5">
        <v>15</v>
      </c>
      <c r="P132" s="7">
        <v>24.754570000000001</v>
      </c>
      <c r="Q132" s="7">
        <v>12.37</v>
      </c>
      <c r="S132" s="22"/>
    </row>
    <row r="133" spans="1:19">
      <c r="A133" s="13">
        <v>13</v>
      </c>
      <c r="B133" s="5">
        <v>24.93</v>
      </c>
      <c r="C133" s="5">
        <v>99.9</v>
      </c>
      <c r="D133" s="5">
        <v>0.92900000000000005</v>
      </c>
      <c r="E133" s="5">
        <v>30.31</v>
      </c>
      <c r="F133" s="6">
        <v>1624</v>
      </c>
      <c r="G133" s="5">
        <v>100</v>
      </c>
      <c r="H133" s="6">
        <v>1132</v>
      </c>
      <c r="I133" s="5">
        <v>6.2</v>
      </c>
      <c r="J133" s="6">
        <v>1011</v>
      </c>
      <c r="K133" s="5">
        <v>21.4</v>
      </c>
      <c r="L133" s="6">
        <v>1056</v>
      </c>
      <c r="M133" s="5">
        <v>80.5</v>
      </c>
      <c r="N133" s="6">
        <v>1452</v>
      </c>
      <c r="O133" s="5">
        <v>10.6</v>
      </c>
      <c r="P133" s="7">
        <v>14.687250000000001</v>
      </c>
      <c r="Q133" s="7">
        <v>5.7409999999999997</v>
      </c>
      <c r="S133" s="22"/>
    </row>
    <row r="134" spans="1:19">
      <c r="A134" s="13">
        <v>14</v>
      </c>
      <c r="B134" s="5">
        <v>24.8</v>
      </c>
      <c r="C134" s="5">
        <v>97.8</v>
      </c>
      <c r="D134" s="5">
        <v>2.0760000000000001</v>
      </c>
      <c r="E134" s="5">
        <v>29.73</v>
      </c>
      <c r="F134" s="6">
        <v>1531</v>
      </c>
      <c r="G134" s="5">
        <v>100</v>
      </c>
      <c r="H134" s="6">
        <v>137</v>
      </c>
      <c r="I134" s="5">
        <v>9.9499999999999993</v>
      </c>
      <c r="J134" s="6">
        <v>1758</v>
      </c>
      <c r="K134" s="5">
        <v>22.3</v>
      </c>
      <c r="L134" s="6">
        <v>650</v>
      </c>
      <c r="M134" s="5">
        <v>81.7</v>
      </c>
      <c r="N134" s="6">
        <v>1532</v>
      </c>
      <c r="O134" s="5">
        <v>0.2</v>
      </c>
      <c r="P134" s="7">
        <v>13.11045</v>
      </c>
      <c r="Q134" s="7">
        <v>5.3239999999999998</v>
      </c>
      <c r="S134" s="22"/>
    </row>
    <row r="135" spans="1:19">
      <c r="A135" s="13">
        <v>15</v>
      </c>
      <c r="B135" s="5">
        <v>25.81</v>
      </c>
      <c r="C135" s="5">
        <v>94.5</v>
      </c>
      <c r="D135" s="5">
        <v>0.76200000000000001</v>
      </c>
      <c r="E135" s="5">
        <v>32.75</v>
      </c>
      <c r="F135" s="6">
        <v>1406</v>
      </c>
      <c r="G135" s="5">
        <v>100</v>
      </c>
      <c r="H135" s="6">
        <v>2037</v>
      </c>
      <c r="I135" s="5">
        <v>6.2</v>
      </c>
      <c r="J135" s="6">
        <v>43</v>
      </c>
      <c r="K135" s="5">
        <v>20.61</v>
      </c>
      <c r="L135" s="6">
        <v>617</v>
      </c>
      <c r="M135" s="5">
        <v>72.900000000000006</v>
      </c>
      <c r="N135" s="6">
        <v>1406</v>
      </c>
      <c r="O135" s="5">
        <v>0</v>
      </c>
      <c r="P135" s="7">
        <v>20.05817</v>
      </c>
      <c r="Q135" s="7">
        <v>9.2799999999999994</v>
      </c>
      <c r="R135" s="24"/>
      <c r="S135" s="22"/>
    </row>
    <row r="136" spans="1:19">
      <c r="A136" s="13">
        <v>16</v>
      </c>
      <c r="B136" s="5">
        <v>25.7</v>
      </c>
      <c r="C136" s="5">
        <v>99.9</v>
      </c>
      <c r="D136" s="5">
        <v>0.73</v>
      </c>
      <c r="E136" s="5">
        <v>30.97</v>
      </c>
      <c r="F136" s="6">
        <v>1333</v>
      </c>
      <c r="G136" s="5">
        <v>100</v>
      </c>
      <c r="H136" s="6">
        <v>724</v>
      </c>
      <c r="I136" s="5">
        <v>5.45</v>
      </c>
      <c r="J136" s="6">
        <v>1506</v>
      </c>
      <c r="K136" s="5">
        <v>22.57</v>
      </c>
      <c r="L136" s="6">
        <v>527</v>
      </c>
      <c r="M136" s="5">
        <v>82.6</v>
      </c>
      <c r="N136" s="6">
        <v>1226</v>
      </c>
      <c r="O136" s="5">
        <v>0</v>
      </c>
      <c r="P136" s="7">
        <v>16.190190000000001</v>
      </c>
      <c r="Q136" s="7">
        <v>7.32</v>
      </c>
      <c r="S136" s="22"/>
    </row>
    <row r="137" spans="1:19">
      <c r="A137" s="13">
        <v>17</v>
      </c>
      <c r="B137" s="5">
        <v>23.26</v>
      </c>
      <c r="C137" s="5">
        <v>99.9</v>
      </c>
      <c r="D137" s="5">
        <v>1.7150000000000001</v>
      </c>
      <c r="E137" s="5">
        <v>27.27</v>
      </c>
      <c r="F137" s="6">
        <v>1253</v>
      </c>
      <c r="G137" s="5">
        <v>100</v>
      </c>
      <c r="H137" s="6">
        <v>1853</v>
      </c>
      <c r="I137" s="5">
        <v>7.7</v>
      </c>
      <c r="J137" s="6">
        <v>1925</v>
      </c>
      <c r="K137" s="5">
        <v>19.91</v>
      </c>
      <c r="L137" s="6">
        <v>2353</v>
      </c>
      <c r="M137" s="5">
        <v>86.7</v>
      </c>
      <c r="N137" s="6">
        <v>1255</v>
      </c>
      <c r="O137" s="5">
        <v>1.5</v>
      </c>
      <c r="P137" s="7">
        <v>8.4727599999999992</v>
      </c>
      <c r="Q137" s="7">
        <v>2.6360000000000001</v>
      </c>
      <c r="S137" s="22"/>
    </row>
    <row r="138" spans="1:19">
      <c r="A138" s="17">
        <v>18</v>
      </c>
      <c r="B138" s="18">
        <v>20.71</v>
      </c>
      <c r="C138" s="5">
        <v>95.6</v>
      </c>
      <c r="D138" s="5">
        <v>2.3130000000000002</v>
      </c>
      <c r="E138" s="5">
        <v>25.27</v>
      </c>
      <c r="F138" s="6">
        <v>1307</v>
      </c>
      <c r="G138" s="5">
        <v>100</v>
      </c>
      <c r="H138" s="6">
        <v>656</v>
      </c>
      <c r="I138" s="5">
        <v>9.9499999999999993</v>
      </c>
      <c r="J138" s="6">
        <v>1132</v>
      </c>
      <c r="K138" s="5">
        <v>18.03</v>
      </c>
      <c r="L138" s="6">
        <v>610</v>
      </c>
      <c r="M138" s="5">
        <v>80.400000000000006</v>
      </c>
      <c r="N138" s="6">
        <v>1337</v>
      </c>
      <c r="O138" s="5">
        <v>0.3</v>
      </c>
      <c r="P138" s="7">
        <v>15.131349999999999</v>
      </c>
      <c r="Q138" s="7">
        <v>6.0019999999999998</v>
      </c>
      <c r="R138" s="24"/>
      <c r="S138" s="22"/>
    </row>
    <row r="139" spans="1:19">
      <c r="A139" s="17">
        <v>19</v>
      </c>
      <c r="B139" s="18">
        <v>21.07</v>
      </c>
      <c r="C139" s="5">
        <v>96.8</v>
      </c>
      <c r="D139" s="5">
        <v>1.498</v>
      </c>
      <c r="E139" s="5">
        <v>24.33</v>
      </c>
      <c r="F139" s="6">
        <v>1209</v>
      </c>
      <c r="G139" s="5">
        <v>100</v>
      </c>
      <c r="H139" s="6">
        <v>2254</v>
      </c>
      <c r="I139" s="5">
        <v>6.95</v>
      </c>
      <c r="J139" s="6">
        <v>40</v>
      </c>
      <c r="K139" s="5">
        <v>18.3</v>
      </c>
      <c r="L139" s="6">
        <v>630</v>
      </c>
      <c r="M139" s="5">
        <v>84.8</v>
      </c>
      <c r="N139" s="6">
        <v>1156</v>
      </c>
      <c r="O139" s="5">
        <v>0</v>
      </c>
      <c r="P139" s="7">
        <v>9.1949400000000008</v>
      </c>
      <c r="Q139" s="7">
        <v>2.9750000000000001</v>
      </c>
      <c r="S139" s="22"/>
    </row>
    <row r="140" spans="1:19">
      <c r="A140" s="13">
        <v>20</v>
      </c>
      <c r="B140" s="5">
        <v>21.54</v>
      </c>
      <c r="C140" s="5">
        <v>99.9</v>
      </c>
      <c r="D140" s="5">
        <v>0.8</v>
      </c>
      <c r="E140" s="5">
        <v>25.16</v>
      </c>
      <c r="F140" s="6">
        <v>1525</v>
      </c>
      <c r="G140" s="5">
        <v>100</v>
      </c>
      <c r="H140" s="6">
        <v>2359</v>
      </c>
      <c r="I140" s="5">
        <v>4.7</v>
      </c>
      <c r="J140" s="6">
        <v>924</v>
      </c>
      <c r="K140" s="5">
        <v>18.5</v>
      </c>
      <c r="L140" s="6">
        <v>627</v>
      </c>
      <c r="M140" s="5">
        <v>94.5</v>
      </c>
      <c r="N140" s="6">
        <v>1558</v>
      </c>
      <c r="O140" s="5">
        <v>1.7</v>
      </c>
      <c r="P140" s="7">
        <v>9.3482900000000004</v>
      </c>
      <c r="Q140" s="7">
        <v>2.0499999999999998</v>
      </c>
      <c r="S140" s="22"/>
    </row>
    <row r="141" spans="1:19">
      <c r="A141" s="13">
        <v>21</v>
      </c>
      <c r="B141" s="5">
        <v>22.86</v>
      </c>
      <c r="C141" s="5">
        <v>99.9</v>
      </c>
      <c r="D141" s="5">
        <v>0.90400000000000003</v>
      </c>
      <c r="E141" s="5">
        <v>27.64</v>
      </c>
      <c r="F141" s="6">
        <v>1301</v>
      </c>
      <c r="G141" s="5">
        <v>100</v>
      </c>
      <c r="H141" s="6">
        <v>2</v>
      </c>
      <c r="I141" s="5">
        <v>9.9499999999999993</v>
      </c>
      <c r="J141" s="6">
        <v>338</v>
      </c>
      <c r="K141" s="5">
        <v>19.09</v>
      </c>
      <c r="L141" s="6">
        <v>707</v>
      </c>
      <c r="M141" s="5">
        <v>85.4</v>
      </c>
      <c r="N141" s="6">
        <v>1326</v>
      </c>
      <c r="O141" s="5">
        <v>11.8</v>
      </c>
      <c r="P141" s="7">
        <v>14.05364</v>
      </c>
      <c r="Q141" s="7">
        <v>5.7640000000000002</v>
      </c>
      <c r="S141" s="22"/>
    </row>
    <row r="142" spans="1:19">
      <c r="A142" s="13">
        <v>22</v>
      </c>
      <c r="B142" s="5">
        <v>24.79</v>
      </c>
      <c r="C142" s="5">
        <v>98.6</v>
      </c>
      <c r="D142" s="5">
        <v>0.745</v>
      </c>
      <c r="E142" s="5">
        <v>31.92</v>
      </c>
      <c r="F142" s="6">
        <v>1314</v>
      </c>
      <c r="G142" s="5">
        <v>100</v>
      </c>
      <c r="H142" s="6">
        <v>616</v>
      </c>
      <c r="I142" s="5">
        <v>6.95</v>
      </c>
      <c r="J142" s="6">
        <v>2158</v>
      </c>
      <c r="K142" s="5">
        <v>19.649999999999999</v>
      </c>
      <c r="L142" s="6">
        <v>610</v>
      </c>
      <c r="M142" s="5">
        <v>75.900000000000006</v>
      </c>
      <c r="N142" s="6">
        <v>1355</v>
      </c>
      <c r="O142" s="5">
        <v>0</v>
      </c>
      <c r="P142" s="7">
        <v>15.191890000000001</v>
      </c>
      <c r="Q142" s="7">
        <v>6.8170000000000002</v>
      </c>
      <c r="R142" s="24"/>
      <c r="S142" s="22"/>
    </row>
    <row r="143" spans="1:19">
      <c r="A143" s="13">
        <v>23</v>
      </c>
      <c r="B143" s="5">
        <v>24.67</v>
      </c>
      <c r="C143" s="5">
        <v>93.2</v>
      </c>
      <c r="D143" s="5">
        <v>1.859</v>
      </c>
      <c r="E143" s="5">
        <v>32.049999999999997</v>
      </c>
      <c r="F143" s="6">
        <v>1322</v>
      </c>
      <c r="G143" s="5">
        <v>100</v>
      </c>
      <c r="H143" s="6">
        <v>650</v>
      </c>
      <c r="I143" s="5">
        <v>9.1999999999999993</v>
      </c>
      <c r="J143" s="6">
        <v>1820</v>
      </c>
      <c r="K143" s="5">
        <v>19.43</v>
      </c>
      <c r="L143" s="6">
        <v>635</v>
      </c>
      <c r="M143" s="5">
        <v>71.7</v>
      </c>
      <c r="N143" s="6">
        <v>1257</v>
      </c>
      <c r="O143" s="5">
        <v>0</v>
      </c>
      <c r="P143" s="7">
        <v>18.630939999999999</v>
      </c>
      <c r="Q143" s="7">
        <v>7.55</v>
      </c>
      <c r="S143" s="22"/>
    </row>
    <row r="144" spans="1:19">
      <c r="A144" s="13">
        <v>24</v>
      </c>
      <c r="B144" s="5">
        <v>23.99</v>
      </c>
      <c r="C144" s="5">
        <v>96.5</v>
      </c>
      <c r="D144" s="5">
        <v>0.82899999999999996</v>
      </c>
      <c r="E144" s="5">
        <v>31.75</v>
      </c>
      <c r="F144" s="6">
        <v>1434</v>
      </c>
      <c r="G144" s="5">
        <v>100</v>
      </c>
      <c r="H144" s="6">
        <v>331</v>
      </c>
      <c r="I144" s="5">
        <v>6.2</v>
      </c>
      <c r="J144" s="6">
        <v>1533</v>
      </c>
      <c r="K144" s="5">
        <v>18.95</v>
      </c>
      <c r="L144" s="6">
        <v>625</v>
      </c>
      <c r="M144" s="5">
        <v>71.5</v>
      </c>
      <c r="N144" s="6">
        <v>1434</v>
      </c>
      <c r="O144" s="5">
        <v>0</v>
      </c>
      <c r="P144" s="7">
        <v>18.679130000000001</v>
      </c>
      <c r="Q144" s="7">
        <v>8.2799999999999994</v>
      </c>
      <c r="S144" s="22"/>
    </row>
    <row r="145" spans="1:19">
      <c r="A145" s="13">
        <v>25</v>
      </c>
      <c r="B145" s="5">
        <v>25.72</v>
      </c>
      <c r="C145" s="5">
        <v>95.3</v>
      </c>
      <c r="D145" s="5">
        <v>0.68600000000000005</v>
      </c>
      <c r="E145" s="5">
        <v>32</v>
      </c>
      <c r="F145" s="6">
        <v>1321</v>
      </c>
      <c r="G145" s="5">
        <v>100</v>
      </c>
      <c r="H145" s="6">
        <v>720</v>
      </c>
      <c r="I145" s="5">
        <v>5.45</v>
      </c>
      <c r="J145" s="6">
        <v>1400</v>
      </c>
      <c r="K145" s="5">
        <v>20.79</v>
      </c>
      <c r="L145" s="6">
        <v>621</v>
      </c>
      <c r="M145" s="5">
        <v>74.7</v>
      </c>
      <c r="N145" s="6">
        <v>1333</v>
      </c>
      <c r="O145" s="5">
        <v>0</v>
      </c>
      <c r="P145" s="7">
        <v>19.965389999999999</v>
      </c>
      <c r="Q145" s="7">
        <v>9.82</v>
      </c>
      <c r="R145" s="24"/>
      <c r="S145" s="22"/>
    </row>
    <row r="146" spans="1:19">
      <c r="A146" s="13">
        <v>26</v>
      </c>
      <c r="B146" s="5">
        <v>22.89</v>
      </c>
      <c r="C146" s="5">
        <v>99.9</v>
      </c>
      <c r="D146" s="5">
        <v>0.88</v>
      </c>
      <c r="E146" s="5">
        <v>26.72</v>
      </c>
      <c r="F146" s="6">
        <v>1325</v>
      </c>
      <c r="G146" s="5">
        <v>100</v>
      </c>
      <c r="H146" s="6">
        <v>2357</v>
      </c>
      <c r="I146" s="5">
        <v>5.45</v>
      </c>
      <c r="J146" s="6">
        <v>1119</v>
      </c>
      <c r="K146" s="5">
        <v>20.440000000000001</v>
      </c>
      <c r="L146" s="6">
        <v>2340</v>
      </c>
      <c r="M146" s="5">
        <v>93.6</v>
      </c>
      <c r="N146" s="6">
        <v>1345</v>
      </c>
      <c r="O146" s="5">
        <v>6.2</v>
      </c>
      <c r="P146" s="7">
        <v>7.0045700000000002</v>
      </c>
      <c r="Q146" s="7">
        <v>1.367</v>
      </c>
      <c r="S146" s="22"/>
    </row>
    <row r="147" spans="1:19">
      <c r="A147" s="13">
        <v>27</v>
      </c>
      <c r="B147" s="5">
        <v>23.44</v>
      </c>
      <c r="C147" s="5">
        <v>96.1</v>
      </c>
      <c r="D147" s="5">
        <v>1.1140000000000001</v>
      </c>
      <c r="E147" s="5">
        <v>31.61</v>
      </c>
      <c r="F147" s="6">
        <v>1457</v>
      </c>
      <c r="G147" s="5">
        <v>100</v>
      </c>
      <c r="H147" s="6">
        <v>546</v>
      </c>
      <c r="I147" s="5">
        <v>6.2</v>
      </c>
      <c r="J147" s="6">
        <v>1444</v>
      </c>
      <c r="K147" s="5">
        <v>19.3</v>
      </c>
      <c r="L147" s="6">
        <v>643</v>
      </c>
      <c r="M147" s="5">
        <v>61.87</v>
      </c>
      <c r="N147" s="6">
        <v>1556</v>
      </c>
      <c r="O147" s="5">
        <v>0.1</v>
      </c>
      <c r="P147" s="7">
        <v>20.412579999999998</v>
      </c>
      <c r="Q147" s="7">
        <v>9.2799999999999994</v>
      </c>
      <c r="S147" s="22"/>
    </row>
    <row r="148" spans="1:19">
      <c r="A148" s="13">
        <v>28</v>
      </c>
      <c r="B148" s="5">
        <v>22.94</v>
      </c>
      <c r="C148" s="5">
        <v>85.1</v>
      </c>
      <c r="D148" s="5">
        <v>1.58</v>
      </c>
      <c r="E148" s="5">
        <v>29.61</v>
      </c>
      <c r="F148" s="6">
        <v>1523</v>
      </c>
      <c r="G148" s="5">
        <v>100</v>
      </c>
      <c r="H148" s="6">
        <v>134</v>
      </c>
      <c r="I148" s="5">
        <v>7.7</v>
      </c>
      <c r="J148" s="6">
        <v>1653</v>
      </c>
      <c r="K148" s="5">
        <v>18.41</v>
      </c>
      <c r="L148" s="6">
        <v>609</v>
      </c>
      <c r="M148" s="5">
        <v>53.94</v>
      </c>
      <c r="N148" s="6">
        <v>1438</v>
      </c>
      <c r="O148" s="5">
        <v>0</v>
      </c>
      <c r="P148" s="7">
        <v>25.341719999999999</v>
      </c>
      <c r="Q148" s="7">
        <v>10.65</v>
      </c>
      <c r="R148" s="24"/>
      <c r="S148" s="22"/>
    </row>
    <row r="149" spans="1:19">
      <c r="A149" s="13">
        <v>29</v>
      </c>
      <c r="B149" s="5">
        <v>22.51</v>
      </c>
      <c r="C149" s="5">
        <v>89.3</v>
      </c>
      <c r="D149" s="5">
        <v>1.948</v>
      </c>
      <c r="E149" s="5">
        <v>30.45</v>
      </c>
      <c r="F149" s="6">
        <v>1521</v>
      </c>
      <c r="G149" s="5">
        <v>100</v>
      </c>
      <c r="H149" s="6">
        <v>634</v>
      </c>
      <c r="I149" s="5">
        <v>8.4499999999999993</v>
      </c>
      <c r="J149" s="6">
        <v>1741</v>
      </c>
      <c r="K149" s="5">
        <v>15.7</v>
      </c>
      <c r="L149" s="6">
        <v>621</v>
      </c>
      <c r="M149" s="5">
        <v>57.61</v>
      </c>
      <c r="N149" s="6">
        <v>1558</v>
      </c>
      <c r="O149" s="5">
        <v>0</v>
      </c>
      <c r="P149" s="7">
        <v>23.20262</v>
      </c>
      <c r="Q149" s="7">
        <v>9.24</v>
      </c>
      <c r="S149" s="22"/>
    </row>
    <row r="150" spans="1:19">
      <c r="A150" s="13">
        <v>30</v>
      </c>
      <c r="B150" s="5">
        <v>24.07</v>
      </c>
      <c r="C150" s="5">
        <v>87</v>
      </c>
      <c r="D150" s="5">
        <v>1.548</v>
      </c>
      <c r="E150" s="5">
        <v>32.270000000000003</v>
      </c>
      <c r="F150" s="6">
        <v>1605</v>
      </c>
      <c r="G150" s="5">
        <v>100</v>
      </c>
      <c r="H150" s="6">
        <v>644</v>
      </c>
      <c r="I150" s="5">
        <v>8.4499999999999993</v>
      </c>
      <c r="J150" s="6">
        <v>1951</v>
      </c>
      <c r="K150" s="5">
        <v>17.239999999999998</v>
      </c>
      <c r="L150" s="6">
        <v>617</v>
      </c>
      <c r="M150" s="5">
        <v>58.47</v>
      </c>
      <c r="N150" s="6">
        <v>1602</v>
      </c>
      <c r="O150" s="5">
        <v>0</v>
      </c>
      <c r="P150" s="7">
        <v>22.1389</v>
      </c>
      <c r="Q150" s="7">
        <v>9.2200000000000006</v>
      </c>
      <c r="S150" s="22"/>
    </row>
    <row r="151" spans="1:19">
      <c r="A151" s="13">
        <v>31</v>
      </c>
      <c r="B151" s="5">
        <v>25.06</v>
      </c>
      <c r="C151" s="5">
        <v>91.5</v>
      </c>
      <c r="D151" s="5">
        <v>0.77100000000000002</v>
      </c>
      <c r="E151" s="5">
        <v>32.479999999999997</v>
      </c>
      <c r="F151" s="6">
        <v>1508</v>
      </c>
      <c r="G151" s="5">
        <v>100</v>
      </c>
      <c r="H151" s="6">
        <v>643</v>
      </c>
      <c r="I151" s="5">
        <v>6.2</v>
      </c>
      <c r="J151" s="6">
        <v>2114</v>
      </c>
      <c r="K151" s="5">
        <v>17.86</v>
      </c>
      <c r="L151" s="6">
        <v>612</v>
      </c>
      <c r="M151" s="5">
        <v>65.8</v>
      </c>
      <c r="N151" s="6">
        <v>1629</v>
      </c>
      <c r="O151" s="5">
        <v>0</v>
      </c>
      <c r="P151" s="7">
        <v>21.224969999999999</v>
      </c>
      <c r="Q151" s="7">
        <v>9.61</v>
      </c>
      <c r="S151" s="22"/>
    </row>
    <row r="152" spans="1:19" hidden="1">
      <c r="A152" s="1" t="s">
        <v>4</v>
      </c>
      <c r="B152" s="2" t="s">
        <v>4</v>
      </c>
      <c r="C152" s="2" t="s">
        <v>4</v>
      </c>
      <c r="D152" s="2" t="s">
        <v>4</v>
      </c>
      <c r="E152" s="2" t="s">
        <v>4</v>
      </c>
      <c r="F152" s="3" t="s">
        <v>4</v>
      </c>
      <c r="G152" s="2" t="s">
        <v>4</v>
      </c>
      <c r="H152" s="3" t="s">
        <v>4</v>
      </c>
      <c r="I152" s="2" t="s">
        <v>4</v>
      </c>
      <c r="J152" s="3" t="s">
        <v>4</v>
      </c>
      <c r="K152" s="2" t="s">
        <v>4</v>
      </c>
      <c r="L152" s="3" t="s">
        <v>4</v>
      </c>
      <c r="M152" s="2" t="s">
        <v>4</v>
      </c>
      <c r="N152" s="3" t="s">
        <v>4</v>
      </c>
      <c r="O152" s="2" t="s">
        <v>4</v>
      </c>
      <c r="P152" s="4" t="s">
        <v>4</v>
      </c>
      <c r="Q152" s="4" t="s">
        <v>4</v>
      </c>
      <c r="S152" s="23" t="s">
        <v>3</v>
      </c>
    </row>
    <row r="153" spans="1:19" hidden="1">
      <c r="A153" s="12"/>
      <c r="B153" s="9" t="s">
        <v>6</v>
      </c>
      <c r="C153" s="9" t="s">
        <v>7</v>
      </c>
      <c r="D153" s="9" t="s">
        <v>8</v>
      </c>
      <c r="E153" s="9" t="s">
        <v>9</v>
      </c>
      <c r="F153" s="10" t="s">
        <v>10</v>
      </c>
      <c r="G153" s="9" t="s">
        <v>11</v>
      </c>
      <c r="H153" s="10" t="s">
        <v>10</v>
      </c>
      <c r="I153" s="9" t="s">
        <v>12</v>
      </c>
      <c r="J153" s="10" t="s">
        <v>10</v>
      </c>
      <c r="K153" s="9" t="s">
        <v>13</v>
      </c>
      <c r="L153" s="10" t="s">
        <v>10</v>
      </c>
      <c r="M153" s="9" t="s">
        <v>14</v>
      </c>
      <c r="N153" s="10" t="s">
        <v>10</v>
      </c>
      <c r="O153" s="9" t="s">
        <v>15</v>
      </c>
      <c r="P153" s="11" t="s">
        <v>16</v>
      </c>
      <c r="Q153" s="4" t="s">
        <v>3</v>
      </c>
    </row>
    <row r="154" spans="1:19" hidden="1">
      <c r="A154" s="1" t="s">
        <v>4</v>
      </c>
      <c r="B154" s="2" t="s">
        <v>4</v>
      </c>
      <c r="C154" s="2" t="s">
        <v>4</v>
      </c>
      <c r="D154" s="2" t="s">
        <v>4</v>
      </c>
      <c r="E154" s="2" t="s">
        <v>4</v>
      </c>
      <c r="F154" s="3" t="s">
        <v>4</v>
      </c>
      <c r="G154" s="2" t="s">
        <v>4</v>
      </c>
      <c r="H154" s="3" t="s">
        <v>4</v>
      </c>
      <c r="I154" s="2" t="s">
        <v>4</v>
      </c>
      <c r="J154" s="3" t="s">
        <v>4</v>
      </c>
      <c r="K154" s="2" t="s">
        <v>4</v>
      </c>
      <c r="L154" s="3" t="s">
        <v>4</v>
      </c>
      <c r="M154" s="2" t="s">
        <v>4</v>
      </c>
      <c r="N154" s="3" t="s">
        <v>4</v>
      </c>
      <c r="O154" s="2" t="s">
        <v>4</v>
      </c>
      <c r="P154" s="4" t="s">
        <v>4</v>
      </c>
      <c r="Q154" s="4" t="s">
        <v>4</v>
      </c>
    </row>
    <row r="155" spans="1:19" hidden="1">
      <c r="A155" s="1" t="s">
        <v>24</v>
      </c>
      <c r="B155" s="14">
        <f>AVERAGE(B121:B151)</f>
        <v>24.830322580645163</v>
      </c>
      <c r="C155" s="14">
        <f>AVERAGE(C121:C151)</f>
        <v>94.190322580645173</v>
      </c>
      <c r="D155" s="14">
        <f>AVERAGE(D121:D151)</f>
        <v>1.1156129032258066</v>
      </c>
      <c r="E155" s="14">
        <f>AVERAGE(E121:E151)</f>
        <v>31.649354838709677</v>
      </c>
      <c r="F155" s="3" t="s">
        <v>3</v>
      </c>
      <c r="G155" s="14">
        <f>AVERAGE(G121:G151)</f>
        <v>100</v>
      </c>
      <c r="H155" s="3" t="s">
        <v>3</v>
      </c>
      <c r="I155" s="14">
        <f>AVERAGE(I121:I151)</f>
        <v>8.0387096774193498</v>
      </c>
      <c r="J155" s="3" t="s">
        <v>3</v>
      </c>
      <c r="K155" s="14">
        <f>AVERAGE(K121:K151)</f>
        <v>19.950322580645164</v>
      </c>
      <c r="L155" s="3" t="s">
        <v>3</v>
      </c>
      <c r="M155" s="14">
        <f>AVERAGE(M121:M151)</f>
        <v>69.991935483870989</v>
      </c>
      <c r="N155" s="3" t="s">
        <v>3</v>
      </c>
      <c r="O155" s="14">
        <f>SUM(O121:O151)</f>
        <v>135.79999999999998</v>
      </c>
      <c r="P155" s="15">
        <f>AVERAGE(P121:P151)</f>
        <v>19.446642258064522</v>
      </c>
      <c r="Q155" s="15">
        <f>AVERAGE(Q121:Q151)</f>
        <v>8.5672903225806483</v>
      </c>
    </row>
    <row r="156" spans="1:19" hidden="1">
      <c r="A156" s="1" t="s">
        <v>25</v>
      </c>
      <c r="B156" s="14"/>
      <c r="C156" s="14"/>
      <c r="D156" s="14"/>
      <c r="E156" s="14">
        <f>MAX(E121:E151)</f>
        <v>36.82</v>
      </c>
      <c r="F156" s="16"/>
      <c r="G156" s="14">
        <f>MAX(G121:G151)</f>
        <v>100</v>
      </c>
      <c r="H156" s="3" t="s">
        <v>3</v>
      </c>
      <c r="I156" s="14">
        <f>MAX(I121:I151)</f>
        <v>13.7</v>
      </c>
      <c r="J156" s="3" t="s">
        <v>3</v>
      </c>
      <c r="K156" s="14">
        <f>MIN(K121:K151)</f>
        <v>15.7</v>
      </c>
      <c r="L156" s="16"/>
      <c r="M156" s="14">
        <f>MIN(M121:M151)</f>
        <v>44.93</v>
      </c>
      <c r="N156" s="16"/>
      <c r="O156" s="14">
        <f>MAX(O121:O151)</f>
        <v>38.6</v>
      </c>
      <c r="P156" s="15"/>
      <c r="Q156" s="15"/>
    </row>
    <row r="157" spans="1:19" hidden="1">
      <c r="A157" s="1" t="s">
        <v>4</v>
      </c>
      <c r="B157" s="2" t="s">
        <v>4</v>
      </c>
      <c r="C157" s="2" t="s">
        <v>4</v>
      </c>
      <c r="D157" s="2" t="s">
        <v>4</v>
      </c>
      <c r="E157" s="2" t="s">
        <v>4</v>
      </c>
      <c r="F157" s="3" t="s">
        <v>4</v>
      </c>
      <c r="G157" s="2" t="s">
        <v>4</v>
      </c>
      <c r="H157" s="3" t="s">
        <v>4</v>
      </c>
      <c r="I157" s="2" t="s">
        <v>4</v>
      </c>
      <c r="J157" s="3" t="s">
        <v>4</v>
      </c>
      <c r="K157" s="2" t="s">
        <v>4</v>
      </c>
      <c r="L157" s="3" t="s">
        <v>4</v>
      </c>
      <c r="M157" s="2" t="s">
        <v>4</v>
      </c>
      <c r="N157" s="3" t="s">
        <v>4</v>
      </c>
      <c r="O157" s="2" t="s">
        <v>4</v>
      </c>
      <c r="P157" s="4" t="s">
        <v>4</v>
      </c>
      <c r="Q157" s="4" t="s">
        <v>4</v>
      </c>
    </row>
    <row r="158" spans="1:19" hidden="1">
      <c r="A158" s="1" t="s">
        <v>26</v>
      </c>
      <c r="B158" s="14">
        <f>AVERAGE(B121:B125)</f>
        <v>26.795999999999999</v>
      </c>
      <c r="C158" s="14">
        <f>AVERAGE(C121:C125)</f>
        <v>87.320000000000007</v>
      </c>
      <c r="D158" s="14">
        <f>AVERAGE(D121:D125)</f>
        <v>0.93900000000000006</v>
      </c>
      <c r="E158" s="14">
        <f>AVERAGE(E121:E125)</f>
        <v>34.31</v>
      </c>
      <c r="F158" s="3" t="s">
        <v>3</v>
      </c>
      <c r="G158" s="14">
        <f>AVERAGE(G121:G125)</f>
        <v>100</v>
      </c>
      <c r="H158" s="3" t="s">
        <v>27</v>
      </c>
      <c r="I158" s="14">
        <f>AVERAGE(I121:I125)</f>
        <v>8.4499999999999993</v>
      </c>
      <c r="J158" s="3" t="s">
        <v>3</v>
      </c>
      <c r="K158" s="14">
        <f>AVERAGE(K121:K125)</f>
        <v>20.47</v>
      </c>
      <c r="L158" s="3" t="s">
        <v>3</v>
      </c>
      <c r="M158" s="14">
        <f>AVERAGE(M121:M125)</f>
        <v>55.338000000000001</v>
      </c>
      <c r="N158" s="3" t="s">
        <v>3</v>
      </c>
      <c r="O158" s="14">
        <f>SUM(O121:O125)</f>
        <v>0.2</v>
      </c>
      <c r="P158" s="15">
        <f>SUM(P121:P125)</f>
        <v>128.99859999999998</v>
      </c>
      <c r="Q158" s="15">
        <f>SUM(Q121:Q125)</f>
        <v>58.29</v>
      </c>
    </row>
    <row r="159" spans="1:19" hidden="1">
      <c r="A159" s="13">
        <v>2</v>
      </c>
      <c r="B159" s="14">
        <f>AVERAGE(B126:B130)</f>
        <v>26.754000000000001</v>
      </c>
      <c r="C159" s="14">
        <f>AVERAGE(C126:C130)</f>
        <v>93.94</v>
      </c>
      <c r="D159" s="14">
        <f>AVERAGE(D126:D130)</f>
        <v>0.97739999999999994</v>
      </c>
      <c r="E159" s="14">
        <f>AVERAGE(E126:E130)</f>
        <v>35.505999999999993</v>
      </c>
      <c r="F159" s="3" t="s">
        <v>3</v>
      </c>
      <c r="G159" s="14">
        <f>AVERAGE(G126:G130)</f>
        <v>100</v>
      </c>
      <c r="H159" s="3" t="s">
        <v>3</v>
      </c>
      <c r="I159" s="14">
        <f>AVERAGE(I126:I130)</f>
        <v>9.0500000000000007</v>
      </c>
      <c r="J159" s="3" t="s">
        <v>3</v>
      </c>
      <c r="K159" s="14">
        <f>AVERAGE(K126:K130)</f>
        <v>21.134</v>
      </c>
      <c r="L159" s="3" t="s">
        <v>3</v>
      </c>
      <c r="M159" s="14">
        <f>AVERAGE(M126:M130)</f>
        <v>62.736000000000004</v>
      </c>
      <c r="N159" s="3" t="s">
        <v>3</v>
      </c>
      <c r="O159" s="14">
        <f>SUM(O126:O130)</f>
        <v>73.599999999999994</v>
      </c>
      <c r="P159" s="15">
        <f>SUM(P126:P130)</f>
        <v>117.40186</v>
      </c>
      <c r="Q159" s="15">
        <f>SUM(Q126:Q130)</f>
        <v>56.330000000000005</v>
      </c>
    </row>
    <row r="160" spans="1:19" hidden="1">
      <c r="A160" s="13">
        <v>3</v>
      </c>
      <c r="B160" s="14">
        <f>AVERAGE(B131:B135)</f>
        <v>25.353999999999999</v>
      </c>
      <c r="C160" s="14">
        <f>AVERAGE(C131:C135)</f>
        <v>97.820000000000007</v>
      </c>
      <c r="D160" s="14">
        <f>AVERAGE(D131:D135)</f>
        <v>1.0164000000000002</v>
      </c>
      <c r="E160" s="14">
        <f>AVERAGE(E131:E135)</f>
        <v>32.11</v>
      </c>
      <c r="F160" s="3" t="s">
        <v>3</v>
      </c>
      <c r="G160" s="14">
        <f>AVERAGE(G131:G135)</f>
        <v>100</v>
      </c>
      <c r="H160" s="3" t="s">
        <v>3</v>
      </c>
      <c r="I160" s="14">
        <f>AVERAGE(I131:I135)</f>
        <v>9.35</v>
      </c>
      <c r="J160" s="3" t="s">
        <v>3</v>
      </c>
      <c r="K160" s="14">
        <f>AVERAGE(K131:K135)</f>
        <v>21.253999999999998</v>
      </c>
      <c r="L160" s="3" t="s">
        <v>3</v>
      </c>
      <c r="M160" s="14">
        <f>AVERAGE(M131:M135)</f>
        <v>75.977999999999994</v>
      </c>
      <c r="N160" s="3" t="s">
        <v>3</v>
      </c>
      <c r="O160" s="14">
        <f>SUM(O131:O135)</f>
        <v>40.400000000000006</v>
      </c>
      <c r="P160" s="15">
        <f>SUM(P131:P135)</f>
        <v>92.261569999999992</v>
      </c>
      <c r="Q160" s="15">
        <f>SUM(Q131:Q135)</f>
        <v>42.384999999999998</v>
      </c>
    </row>
    <row r="161" spans="1:17" hidden="1">
      <c r="A161" s="13">
        <v>4</v>
      </c>
      <c r="B161" s="14">
        <f>AVERAGE(B136:B140)</f>
        <v>22.456</v>
      </c>
      <c r="C161" s="14">
        <f>AVERAGE(C136:C140)</f>
        <v>98.42</v>
      </c>
      <c r="D161" s="14">
        <f>AVERAGE(D136:D140)</f>
        <v>1.4112000000000002</v>
      </c>
      <c r="E161" s="14">
        <f>AVERAGE(E136:E140)</f>
        <v>26.6</v>
      </c>
      <c r="F161" s="3" t="s">
        <v>27</v>
      </c>
      <c r="G161" s="14">
        <f>AVERAGE(G136:G140)</f>
        <v>100</v>
      </c>
      <c r="H161" s="3" t="s">
        <v>3</v>
      </c>
      <c r="I161" s="14">
        <f>AVERAGE(I136:I140)</f>
        <v>6.95</v>
      </c>
      <c r="J161" s="3" t="s">
        <v>3</v>
      </c>
      <c r="K161" s="14">
        <f>AVERAGE(K136:K140)</f>
        <v>19.462</v>
      </c>
      <c r="L161" s="3" t="s">
        <v>3</v>
      </c>
      <c r="M161" s="14">
        <f>AVERAGE(M136:M140)</f>
        <v>85.8</v>
      </c>
      <c r="N161" s="3" t="s">
        <v>3</v>
      </c>
      <c r="O161" s="14">
        <f>SUM(O136:O140)</f>
        <v>3.5</v>
      </c>
      <c r="P161" s="15">
        <f>SUM(P136:P140)</f>
        <v>58.337530000000001</v>
      </c>
      <c r="Q161" s="15">
        <f>SUM(Q136:Q140)</f>
        <v>20.983000000000001</v>
      </c>
    </row>
    <row r="162" spans="1:17" hidden="1">
      <c r="A162" s="13">
        <v>5</v>
      </c>
      <c r="B162" s="14">
        <f>AVERAGE(B141:B145)</f>
        <v>24.405999999999999</v>
      </c>
      <c r="C162" s="14">
        <f>AVERAGE(C141:C145)</f>
        <v>96.7</v>
      </c>
      <c r="D162" s="14">
        <f>AVERAGE(D141:D145)</f>
        <v>1.0045999999999999</v>
      </c>
      <c r="E162" s="14">
        <f>AVERAGE(E141:E145)</f>
        <v>31.072000000000003</v>
      </c>
      <c r="F162" s="3" t="s">
        <v>27</v>
      </c>
      <c r="G162" s="14">
        <f>AVERAGE(G141:G145)</f>
        <v>100</v>
      </c>
      <c r="H162" s="3" t="s">
        <v>3</v>
      </c>
      <c r="I162" s="14">
        <f>AVERAGE(I141:I145)</f>
        <v>7.55</v>
      </c>
      <c r="J162" s="3" t="s">
        <v>3</v>
      </c>
      <c r="K162" s="14">
        <f>AVERAGE(K141:K145)</f>
        <v>19.582000000000001</v>
      </c>
      <c r="L162" s="3" t="s">
        <v>3</v>
      </c>
      <c r="M162" s="14">
        <f>AVERAGE(M141:M145)</f>
        <v>75.84</v>
      </c>
      <c r="N162" s="3" t="s">
        <v>3</v>
      </c>
      <c r="O162" s="14">
        <f>SUM(O141:O145)</f>
        <v>11.8</v>
      </c>
      <c r="P162" s="15">
        <f>SUM(P141:P145)</f>
        <v>86.520989999999998</v>
      </c>
      <c r="Q162" s="15">
        <f>SUM(Q141:Q145)</f>
        <v>38.231000000000002</v>
      </c>
    </row>
    <row r="163" spans="1:17" hidden="1">
      <c r="A163" s="13">
        <v>6</v>
      </c>
      <c r="B163" s="14">
        <f>AVERAGE(B146:B151)</f>
        <v>23.484999999999999</v>
      </c>
      <c r="C163" s="14">
        <f>AVERAGE(C146:C151)</f>
        <v>91.483333333333348</v>
      </c>
      <c r="D163" s="14">
        <f>AVERAGE(D146:D151)</f>
        <v>1.3068333333333333</v>
      </c>
      <c r="E163" s="14">
        <f>AVERAGE(E146:E151)</f>
        <v>30.52333333333333</v>
      </c>
      <c r="F163" s="3" t="s">
        <v>27</v>
      </c>
      <c r="G163" s="14">
        <f>AVERAGE(G146:G151)</f>
        <v>100</v>
      </c>
      <c r="H163" s="3" t="s">
        <v>3</v>
      </c>
      <c r="I163" s="14">
        <f>AVERAGE(I146:I151)</f>
        <v>7.0750000000000002</v>
      </c>
      <c r="J163" s="3" t="s">
        <v>3</v>
      </c>
      <c r="K163" s="14">
        <f>AVERAGE(K146:K151)</f>
        <v>18.158333333333335</v>
      </c>
      <c r="L163" s="3" t="s">
        <v>3</v>
      </c>
      <c r="M163" s="14">
        <f>AVERAGE(M146:M151)</f>
        <v>65.215000000000003</v>
      </c>
      <c r="N163" s="3" t="s">
        <v>3</v>
      </c>
      <c r="O163" s="14">
        <f>SUM(O146:O151)</f>
        <v>6.3</v>
      </c>
      <c r="P163" s="15">
        <f>SUM(P146:P151)</f>
        <v>119.32536</v>
      </c>
      <c r="Q163" s="15">
        <f>SUM(Q146:Q151)</f>
        <v>49.366999999999997</v>
      </c>
    </row>
    <row r="164" spans="1:17" hidden="1">
      <c r="A164" s="1" t="s">
        <v>4</v>
      </c>
      <c r="B164" s="2" t="s">
        <v>4</v>
      </c>
      <c r="C164" s="2" t="s">
        <v>4</v>
      </c>
      <c r="D164" s="2" t="s">
        <v>4</v>
      </c>
      <c r="E164" s="2" t="s">
        <v>4</v>
      </c>
      <c r="F164" s="3" t="s">
        <v>4</v>
      </c>
      <c r="G164" s="2" t="s">
        <v>4</v>
      </c>
      <c r="H164" s="3" t="s">
        <v>4</v>
      </c>
      <c r="I164" s="2" t="s">
        <v>4</v>
      </c>
      <c r="J164" s="3" t="s">
        <v>4</v>
      </c>
      <c r="K164" s="2" t="s">
        <v>4</v>
      </c>
      <c r="L164" s="3" t="s">
        <v>4</v>
      </c>
      <c r="M164" s="2" t="s">
        <v>4</v>
      </c>
      <c r="N164" s="3" t="s">
        <v>4</v>
      </c>
      <c r="O164" s="2" t="s">
        <v>4</v>
      </c>
      <c r="P164" s="4" t="s">
        <v>4</v>
      </c>
      <c r="Q164" s="4" t="s">
        <v>4</v>
      </c>
    </row>
    <row r="165" spans="1:17" hidden="1">
      <c r="A165" s="1" t="s">
        <v>28</v>
      </c>
      <c r="B165" s="14">
        <f>AVERAGE(B121:B130)</f>
        <v>26.774999999999999</v>
      </c>
      <c r="C165" s="14">
        <f>AVERAGE(C121:C130)</f>
        <v>90.63000000000001</v>
      </c>
      <c r="D165" s="14">
        <f>AVERAGE(D121:D130)</f>
        <v>0.95820000000000005</v>
      </c>
      <c r="E165" s="14">
        <f>AVERAGE(E121:E130)</f>
        <v>34.908000000000001</v>
      </c>
      <c r="F165" s="3" t="s">
        <v>3</v>
      </c>
      <c r="G165" s="14">
        <f>AVERAGE(G121:G130)</f>
        <v>100</v>
      </c>
      <c r="H165" s="3" t="s">
        <v>3</v>
      </c>
      <c r="I165" s="14">
        <f>AVERAGE(I121:I130)</f>
        <v>8.7500000000000018</v>
      </c>
      <c r="J165" s="3" t="s">
        <v>3</v>
      </c>
      <c r="K165" s="14">
        <f>AVERAGE(K121:K130)</f>
        <v>20.802</v>
      </c>
      <c r="L165" s="3" t="s">
        <v>3</v>
      </c>
      <c r="M165" s="14">
        <f>AVERAGE(M121:M130)</f>
        <v>59.037000000000013</v>
      </c>
      <c r="N165" s="3" t="s">
        <v>3</v>
      </c>
      <c r="O165" s="14">
        <f>SUM(O121:O130)</f>
        <v>73.8</v>
      </c>
      <c r="P165" s="15">
        <f>SUM(P121:P130)</f>
        <v>246.40046000000001</v>
      </c>
      <c r="Q165" s="15">
        <f>SUM(Q121:Q130)</f>
        <v>114.61999999999999</v>
      </c>
    </row>
    <row r="166" spans="1:17" hidden="1">
      <c r="A166" s="13">
        <v>2</v>
      </c>
      <c r="B166" s="14">
        <f>AVERAGE(B131:B140)</f>
        <v>23.904999999999998</v>
      </c>
      <c r="C166" s="14">
        <f>AVERAGE(C131:C140)</f>
        <v>98.11999999999999</v>
      </c>
      <c r="D166" s="14">
        <f>AVERAGE(D131:D140)</f>
        <v>1.2138000000000002</v>
      </c>
      <c r="E166" s="14">
        <f>AVERAGE(E131:E140)</f>
        <v>29.355000000000008</v>
      </c>
      <c r="F166" s="3" t="s">
        <v>3</v>
      </c>
      <c r="G166" s="14">
        <f>AVERAGE(G131:G140)</f>
        <v>100</v>
      </c>
      <c r="H166" s="3" t="s">
        <v>3</v>
      </c>
      <c r="I166" s="14">
        <f>AVERAGE(I131:I140)</f>
        <v>8.1500000000000021</v>
      </c>
      <c r="J166" s="3" t="s">
        <v>3</v>
      </c>
      <c r="K166" s="14">
        <f>AVERAGE(K131:K140)</f>
        <v>20.358000000000001</v>
      </c>
      <c r="L166" s="3" t="s">
        <v>3</v>
      </c>
      <c r="M166" s="14">
        <f>AVERAGE(M131:M140)</f>
        <v>80.888999999999996</v>
      </c>
      <c r="N166" s="3" t="s">
        <v>3</v>
      </c>
      <c r="O166" s="14">
        <f>SUM(O131:O140)</f>
        <v>43.900000000000006</v>
      </c>
      <c r="P166" s="15">
        <f>SUM(P131:P140)</f>
        <v>150.59909999999999</v>
      </c>
      <c r="Q166" s="15">
        <f>SUM(Q131:Q140)</f>
        <v>63.368000000000002</v>
      </c>
    </row>
    <row r="167" spans="1:17" hidden="1">
      <c r="A167" s="13">
        <v>3</v>
      </c>
      <c r="B167" s="14">
        <f>AVERAGE(B141:B151)</f>
        <v>23.903636363636359</v>
      </c>
      <c r="C167" s="14">
        <f>AVERAGE(C141:C151)</f>
        <v>93.854545454545459</v>
      </c>
      <c r="D167" s="14">
        <f>AVERAGE(D141:D151)</f>
        <v>1.1694545454545455</v>
      </c>
      <c r="E167" s="14">
        <f>AVERAGE(E141:E151)</f>
        <v>30.772727272727273</v>
      </c>
      <c r="F167" s="3" t="s">
        <v>3</v>
      </c>
      <c r="G167" s="14">
        <f>AVERAGE(G141:G151)</f>
        <v>100</v>
      </c>
      <c r="H167" s="3" t="s">
        <v>3</v>
      </c>
      <c r="I167" s="14">
        <f>AVERAGE(I141:I151)</f>
        <v>7.2909090909090928</v>
      </c>
      <c r="J167" s="3" t="s">
        <v>3</v>
      </c>
      <c r="K167" s="14">
        <f>AVERAGE(K141:K151)</f>
        <v>18.805454545454548</v>
      </c>
      <c r="L167" s="3" t="s">
        <v>3</v>
      </c>
      <c r="M167" s="14">
        <f>AVERAGE(M141:M151)</f>
        <v>70.044545454545442</v>
      </c>
      <c r="N167" s="3" t="s">
        <v>3</v>
      </c>
      <c r="O167" s="14">
        <f>SUM(O141:O151)</f>
        <v>18.100000000000001</v>
      </c>
      <c r="P167" s="15">
        <f>SUM(P141:P151)</f>
        <v>205.84635000000003</v>
      </c>
      <c r="Q167" s="15">
        <f>SUM(Q141:Q151)</f>
        <v>87.597999999999999</v>
      </c>
    </row>
    <row r="168" spans="1:17" hidden="1">
      <c r="A168" s="1" t="s">
        <v>4</v>
      </c>
      <c r="B168" s="2" t="s">
        <v>4</v>
      </c>
      <c r="C168" s="2" t="s">
        <v>4</v>
      </c>
      <c r="D168" s="2" t="s">
        <v>4</v>
      </c>
      <c r="E168" s="2" t="s">
        <v>4</v>
      </c>
      <c r="F168" s="3" t="s">
        <v>4</v>
      </c>
      <c r="G168" s="2" t="s">
        <v>4</v>
      </c>
      <c r="H168" s="3" t="s">
        <v>4</v>
      </c>
      <c r="I168" s="2" t="s">
        <v>4</v>
      </c>
      <c r="J168" s="3" t="s">
        <v>4</v>
      </c>
      <c r="K168" s="2" t="s">
        <v>4</v>
      </c>
      <c r="L168" s="3" t="s">
        <v>4</v>
      </c>
      <c r="M168" s="2" t="s">
        <v>4</v>
      </c>
      <c r="N168" s="3" t="s">
        <v>4</v>
      </c>
      <c r="O168" s="2" t="s">
        <v>4</v>
      </c>
      <c r="P168" s="4" t="s">
        <v>4</v>
      </c>
      <c r="Q168" s="4" t="s">
        <v>4</v>
      </c>
    </row>
    <row r="169" spans="1:17" hidden="1">
      <c r="A169" s="1" t="s">
        <v>0</v>
      </c>
      <c r="B169" s="2"/>
      <c r="C169" s="2"/>
      <c r="D169" s="2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4"/>
    </row>
    <row r="170" spans="1:17" hidden="1">
      <c r="A170" s="1" t="s">
        <v>1</v>
      </c>
      <c r="B170" s="2"/>
      <c r="C170" s="2"/>
      <c r="D170" s="2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4"/>
    </row>
    <row r="171" spans="1:17" hidden="1">
      <c r="A171" s="1" t="s">
        <v>2</v>
      </c>
      <c r="B171" s="2"/>
      <c r="C171" s="2"/>
      <c r="D171" s="2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4"/>
    </row>
    <row r="172" spans="1:17" hidden="1">
      <c r="A172" s="1" t="s">
        <v>32</v>
      </c>
      <c r="B172" s="5"/>
      <c r="C172" s="5"/>
      <c r="D172" s="5"/>
      <c r="E172" s="5"/>
      <c r="F172" s="3" t="s">
        <v>3</v>
      </c>
      <c r="G172" s="5"/>
      <c r="H172" s="6"/>
      <c r="I172" s="5"/>
      <c r="J172" s="6"/>
      <c r="K172" s="5"/>
      <c r="L172" s="6"/>
      <c r="M172" s="5"/>
      <c r="N172" s="6"/>
      <c r="O172" s="5"/>
      <c r="P172" s="7"/>
      <c r="Q172" s="7"/>
    </row>
    <row r="173" spans="1:17" hidden="1">
      <c r="A173" s="1" t="s">
        <v>4</v>
      </c>
      <c r="B173" s="2" t="s">
        <v>4</v>
      </c>
      <c r="C173" s="2" t="s">
        <v>4</v>
      </c>
      <c r="D173" s="2" t="s">
        <v>4</v>
      </c>
      <c r="E173" s="2" t="s">
        <v>4</v>
      </c>
      <c r="F173" s="3" t="s">
        <v>4</v>
      </c>
      <c r="G173" s="2" t="s">
        <v>4</v>
      </c>
      <c r="H173" s="3" t="s">
        <v>4</v>
      </c>
      <c r="I173" s="2" t="s">
        <v>4</v>
      </c>
      <c r="J173" s="3" t="s">
        <v>4</v>
      </c>
      <c r="K173" s="2" t="s">
        <v>4</v>
      </c>
      <c r="L173" s="3" t="s">
        <v>4</v>
      </c>
      <c r="M173" s="2" t="s">
        <v>4</v>
      </c>
      <c r="N173" s="3" t="s">
        <v>4</v>
      </c>
      <c r="O173" s="2" t="s">
        <v>4</v>
      </c>
      <c r="P173" s="4" t="s">
        <v>4</v>
      </c>
      <c r="Q173" s="4" t="s">
        <v>4</v>
      </c>
    </row>
    <row r="174" spans="1:17" hidden="1">
      <c r="A174" s="8" t="s">
        <v>5</v>
      </c>
      <c r="B174" s="9" t="s">
        <v>6</v>
      </c>
      <c r="C174" s="9" t="s">
        <v>7</v>
      </c>
      <c r="D174" s="9" t="s">
        <v>8</v>
      </c>
      <c r="E174" s="9" t="s">
        <v>9</v>
      </c>
      <c r="F174" s="10" t="s">
        <v>10</v>
      </c>
      <c r="G174" s="9" t="s">
        <v>11</v>
      </c>
      <c r="H174" s="10" t="s">
        <v>10</v>
      </c>
      <c r="I174" s="9" t="s">
        <v>12</v>
      </c>
      <c r="J174" s="10" t="s">
        <v>10</v>
      </c>
      <c r="K174" s="9" t="s">
        <v>13</v>
      </c>
      <c r="L174" s="10" t="s">
        <v>10</v>
      </c>
      <c r="M174" s="9" t="s">
        <v>14</v>
      </c>
      <c r="N174" s="10" t="s">
        <v>10</v>
      </c>
      <c r="O174" s="9" t="s">
        <v>15</v>
      </c>
      <c r="P174" s="11" t="s">
        <v>16</v>
      </c>
      <c r="Q174" s="4" t="s">
        <v>17</v>
      </c>
    </row>
    <row r="175" spans="1:17" hidden="1">
      <c r="A175" s="12"/>
      <c r="B175" s="9" t="s">
        <v>18</v>
      </c>
      <c r="C175" s="9" t="s">
        <v>19</v>
      </c>
      <c r="D175" s="9" t="s">
        <v>20</v>
      </c>
      <c r="E175" s="9" t="s">
        <v>18</v>
      </c>
      <c r="F175" s="6"/>
      <c r="G175" s="9" t="s">
        <v>19</v>
      </c>
      <c r="H175" s="6"/>
      <c r="I175" s="9" t="s">
        <v>21</v>
      </c>
      <c r="J175" s="6"/>
      <c r="K175" s="9" t="s">
        <v>18</v>
      </c>
      <c r="L175" s="6"/>
      <c r="M175" s="9" t="s">
        <v>19</v>
      </c>
      <c r="N175" s="6"/>
      <c r="O175" s="9" t="s">
        <v>22</v>
      </c>
      <c r="P175" s="11" t="s">
        <v>23</v>
      </c>
      <c r="Q175" s="11" t="s">
        <v>23</v>
      </c>
    </row>
    <row r="176" spans="1:17" hidden="1">
      <c r="A176" s="1" t="s">
        <v>4</v>
      </c>
      <c r="B176" s="2" t="s">
        <v>4</v>
      </c>
      <c r="C176" s="2" t="s">
        <v>4</v>
      </c>
      <c r="D176" s="2" t="s">
        <v>4</v>
      </c>
      <c r="E176" s="2" t="s">
        <v>4</v>
      </c>
      <c r="F176" s="3" t="s">
        <v>4</v>
      </c>
      <c r="G176" s="2" t="s">
        <v>4</v>
      </c>
      <c r="H176" s="3" t="s">
        <v>4</v>
      </c>
      <c r="I176" s="2" t="s">
        <v>4</v>
      </c>
      <c r="J176" s="3" t="s">
        <v>4</v>
      </c>
      <c r="K176" s="2" t="s">
        <v>4</v>
      </c>
      <c r="L176" s="3" t="s">
        <v>4</v>
      </c>
      <c r="M176" s="2" t="s">
        <v>4</v>
      </c>
      <c r="N176" s="3" t="s">
        <v>4</v>
      </c>
      <c r="O176" s="2" t="s">
        <v>4</v>
      </c>
      <c r="P176" s="4" t="s">
        <v>4</v>
      </c>
      <c r="Q176" s="4" t="s">
        <v>4</v>
      </c>
    </row>
    <row r="177" spans="1:19">
      <c r="A177" s="13">
        <v>1</v>
      </c>
      <c r="B177" s="5">
        <v>26.33</v>
      </c>
      <c r="C177" s="5">
        <v>91.2</v>
      </c>
      <c r="D177" s="5">
        <v>0.66400000000000003</v>
      </c>
      <c r="E177" s="5">
        <v>34.6</v>
      </c>
      <c r="F177" s="6">
        <v>1433</v>
      </c>
      <c r="G177" s="5">
        <v>100</v>
      </c>
      <c r="H177" s="6">
        <v>644</v>
      </c>
      <c r="I177" s="5">
        <v>4.7</v>
      </c>
      <c r="J177" s="6">
        <v>2202</v>
      </c>
      <c r="K177" s="5">
        <v>19.760000000000002</v>
      </c>
      <c r="L177" s="6">
        <v>605</v>
      </c>
      <c r="M177" s="5">
        <v>59.72</v>
      </c>
      <c r="N177" s="6">
        <v>1517</v>
      </c>
      <c r="O177" s="5">
        <v>0</v>
      </c>
      <c r="P177" s="7">
        <v>20.549399999999999</v>
      </c>
      <c r="Q177" s="7">
        <v>9.3699999999999992</v>
      </c>
      <c r="R177" s="24"/>
      <c r="S177" s="22"/>
    </row>
    <row r="178" spans="1:19">
      <c r="A178" s="13">
        <v>2</v>
      </c>
      <c r="B178" s="5">
        <v>21.47</v>
      </c>
      <c r="C178" s="5">
        <v>99.9</v>
      </c>
      <c r="D178" s="5">
        <v>0.68200000000000005</v>
      </c>
      <c r="E178" s="5">
        <v>24.1</v>
      </c>
      <c r="F178" s="6">
        <v>31</v>
      </c>
      <c r="G178" s="5">
        <v>100</v>
      </c>
      <c r="H178" s="6">
        <v>1003</v>
      </c>
      <c r="I178" s="5">
        <v>9.9499999999999993</v>
      </c>
      <c r="J178" s="6">
        <v>948</v>
      </c>
      <c r="K178" s="5">
        <v>19.72</v>
      </c>
      <c r="L178" s="6">
        <v>550</v>
      </c>
      <c r="M178" s="5">
        <v>100.7</v>
      </c>
      <c r="N178" s="6">
        <v>207</v>
      </c>
      <c r="O178" s="5">
        <v>72.5</v>
      </c>
      <c r="P178" s="7">
        <v>5.3673200000000003</v>
      </c>
      <c r="Q178" s="7">
        <v>0.53600000000000003</v>
      </c>
      <c r="S178" s="22"/>
    </row>
    <row r="179" spans="1:19">
      <c r="A179" s="13">
        <v>3</v>
      </c>
      <c r="B179" s="5">
        <v>24.33</v>
      </c>
      <c r="C179" s="5">
        <v>99.9</v>
      </c>
      <c r="D179" s="5">
        <v>0.45700000000000002</v>
      </c>
      <c r="E179" s="5">
        <v>30.12</v>
      </c>
      <c r="F179" s="6">
        <v>1451</v>
      </c>
      <c r="G179" s="5">
        <v>100</v>
      </c>
      <c r="H179" s="6">
        <v>140</v>
      </c>
      <c r="I179" s="5">
        <v>3.2</v>
      </c>
      <c r="J179" s="6">
        <v>347</v>
      </c>
      <c r="K179" s="5">
        <v>20.11</v>
      </c>
      <c r="L179" s="6">
        <v>626</v>
      </c>
      <c r="M179" s="5">
        <v>80.099999999999994</v>
      </c>
      <c r="N179" s="6">
        <v>1334</v>
      </c>
      <c r="O179" s="5">
        <v>0.3</v>
      </c>
      <c r="P179" s="7">
        <v>15.205399999999999</v>
      </c>
      <c r="Q179" s="7">
        <v>6.5780000000000003</v>
      </c>
      <c r="S179" s="22"/>
    </row>
    <row r="180" spans="1:19">
      <c r="A180" s="13">
        <v>4</v>
      </c>
      <c r="B180" s="5">
        <v>24.5</v>
      </c>
      <c r="C180" s="5">
        <v>99.9</v>
      </c>
      <c r="D180" s="5">
        <v>0.45100000000000001</v>
      </c>
      <c r="E180" s="5">
        <v>31.33</v>
      </c>
      <c r="F180" s="6">
        <v>1413</v>
      </c>
      <c r="G180" s="5">
        <v>100</v>
      </c>
      <c r="H180" s="6">
        <v>755</v>
      </c>
      <c r="I180" s="5">
        <v>3.95</v>
      </c>
      <c r="J180" s="6">
        <v>2251</v>
      </c>
      <c r="K180" s="5">
        <v>19.760000000000002</v>
      </c>
      <c r="L180" s="6">
        <v>619</v>
      </c>
      <c r="M180" s="5">
        <v>79.099999999999994</v>
      </c>
      <c r="N180" s="6">
        <v>1335</v>
      </c>
      <c r="O180" s="5">
        <v>4.4000000000000004</v>
      </c>
      <c r="P180" s="7">
        <v>14.275510000000001</v>
      </c>
      <c r="Q180" s="7">
        <v>5.3959999999999999</v>
      </c>
      <c r="S180" s="22"/>
    </row>
    <row r="181" spans="1:19">
      <c r="A181" s="13">
        <v>5</v>
      </c>
      <c r="B181" s="5">
        <v>24.45</v>
      </c>
      <c r="C181" s="5">
        <v>99.9</v>
      </c>
      <c r="D181" s="5">
        <v>0.93799999999999994</v>
      </c>
      <c r="E181" s="5">
        <v>29.28</v>
      </c>
      <c r="F181" s="6">
        <v>1545</v>
      </c>
      <c r="G181" s="5">
        <v>100</v>
      </c>
      <c r="H181" s="6">
        <v>822</v>
      </c>
      <c r="I181" s="5">
        <v>8.4499999999999993</v>
      </c>
      <c r="J181" s="6">
        <v>757</v>
      </c>
      <c r="K181" s="5">
        <v>20.99</v>
      </c>
      <c r="L181" s="6">
        <v>818</v>
      </c>
      <c r="M181" s="5">
        <v>86.3</v>
      </c>
      <c r="N181" s="6">
        <v>1552</v>
      </c>
      <c r="O181" s="5">
        <v>48.9</v>
      </c>
      <c r="P181" s="7">
        <v>9.3605300000000007</v>
      </c>
      <c r="Q181" s="7">
        <v>3.1549999999999998</v>
      </c>
      <c r="R181" s="24"/>
      <c r="S181" s="22"/>
    </row>
    <row r="182" spans="1:19">
      <c r="A182" s="13">
        <v>6</v>
      </c>
      <c r="B182" s="5">
        <v>25.71</v>
      </c>
      <c r="C182" s="5">
        <v>97</v>
      </c>
      <c r="D182" s="5">
        <v>0.46600000000000003</v>
      </c>
      <c r="E182" s="5">
        <v>31.28</v>
      </c>
      <c r="F182" s="6">
        <v>1514</v>
      </c>
      <c r="G182" s="5">
        <v>100</v>
      </c>
      <c r="H182" s="6">
        <v>640</v>
      </c>
      <c r="I182" s="5">
        <v>4.7</v>
      </c>
      <c r="J182" s="6">
        <v>1307</v>
      </c>
      <c r="K182" s="5">
        <v>21.53</v>
      </c>
      <c r="L182" s="6">
        <v>556</v>
      </c>
      <c r="M182" s="5">
        <v>73.5</v>
      </c>
      <c r="N182" s="6">
        <v>1512</v>
      </c>
      <c r="O182" s="5">
        <v>0</v>
      </c>
      <c r="P182" s="7">
        <v>17.782109999999999</v>
      </c>
      <c r="Q182" s="7">
        <v>8.15</v>
      </c>
      <c r="S182" s="22"/>
    </row>
    <row r="183" spans="1:19">
      <c r="A183" s="13">
        <v>7</v>
      </c>
      <c r="B183" s="5">
        <v>25.92</v>
      </c>
      <c r="C183" s="5">
        <v>98.6</v>
      </c>
      <c r="D183" s="5">
        <v>0.70299999999999996</v>
      </c>
      <c r="E183" s="5">
        <v>31.99</v>
      </c>
      <c r="F183" s="6">
        <v>1550</v>
      </c>
      <c r="G183" s="5">
        <v>100</v>
      </c>
      <c r="H183" s="6">
        <v>641</v>
      </c>
      <c r="I183" s="5">
        <v>4.7</v>
      </c>
      <c r="J183" s="6">
        <v>1304</v>
      </c>
      <c r="K183" s="5">
        <v>21.69</v>
      </c>
      <c r="L183" s="6">
        <v>617</v>
      </c>
      <c r="M183" s="5">
        <v>75.2</v>
      </c>
      <c r="N183" s="6">
        <v>1543</v>
      </c>
      <c r="O183" s="5">
        <v>0</v>
      </c>
      <c r="P183" s="7">
        <v>17.399349999999998</v>
      </c>
      <c r="Q183" s="7">
        <v>7.83</v>
      </c>
      <c r="S183" s="22"/>
    </row>
    <row r="184" spans="1:19">
      <c r="A184" s="13">
        <v>8</v>
      </c>
      <c r="B184" s="5">
        <v>25.61</v>
      </c>
      <c r="C184" s="5">
        <v>93.4</v>
      </c>
      <c r="D184" s="5">
        <v>0.97699999999999998</v>
      </c>
      <c r="E184" s="5">
        <v>35.72</v>
      </c>
      <c r="F184" s="6">
        <v>1059</v>
      </c>
      <c r="G184" s="5">
        <v>100</v>
      </c>
      <c r="H184" s="6">
        <v>626</v>
      </c>
      <c r="I184" s="5">
        <v>7.7</v>
      </c>
      <c r="J184" s="6">
        <v>1925</v>
      </c>
      <c r="K184" s="5">
        <v>21.53</v>
      </c>
      <c r="L184" s="6">
        <v>625</v>
      </c>
      <c r="M184" s="5">
        <v>62.87</v>
      </c>
      <c r="N184" s="6">
        <v>1059</v>
      </c>
      <c r="O184" s="5">
        <v>0</v>
      </c>
      <c r="P184" s="7">
        <v>18.381730000000001</v>
      </c>
      <c r="Q184" s="7">
        <v>7.74</v>
      </c>
      <c r="R184" s="24"/>
      <c r="S184" s="22"/>
    </row>
    <row r="185" spans="1:19">
      <c r="A185" s="13">
        <v>9</v>
      </c>
      <c r="B185" s="5">
        <v>24.62</v>
      </c>
      <c r="C185" s="5">
        <v>91.3</v>
      </c>
      <c r="D185" s="5">
        <v>1.087</v>
      </c>
      <c r="E185" s="5">
        <v>31.71</v>
      </c>
      <c r="F185" s="6">
        <v>1506</v>
      </c>
      <c r="G185" s="5">
        <v>100</v>
      </c>
      <c r="H185" s="6">
        <v>516</v>
      </c>
      <c r="I185" s="5">
        <v>8.4499999999999993</v>
      </c>
      <c r="J185" s="6">
        <v>1907</v>
      </c>
      <c r="K185" s="5">
        <v>19.760000000000002</v>
      </c>
      <c r="L185" s="6">
        <v>516</v>
      </c>
      <c r="M185" s="5">
        <v>65.73</v>
      </c>
      <c r="N185" s="6">
        <v>1603</v>
      </c>
      <c r="O185" s="5">
        <v>0</v>
      </c>
      <c r="P185" s="7">
        <v>20.105879999999999</v>
      </c>
      <c r="Q185" s="7">
        <v>8.64</v>
      </c>
      <c r="S185" s="22"/>
    </row>
    <row r="186" spans="1:19">
      <c r="A186" s="13">
        <v>10</v>
      </c>
      <c r="B186" s="5">
        <v>23.56</v>
      </c>
      <c r="C186" s="5">
        <v>93.8</v>
      </c>
      <c r="D186" s="5">
        <v>0.81699999999999995</v>
      </c>
      <c r="E186" s="5">
        <v>28.81</v>
      </c>
      <c r="F186" s="6">
        <v>1352</v>
      </c>
      <c r="G186" s="5">
        <v>100</v>
      </c>
      <c r="H186" s="6">
        <v>2254</v>
      </c>
      <c r="I186" s="5">
        <v>6.2</v>
      </c>
      <c r="J186" s="6">
        <v>50</v>
      </c>
      <c r="K186" s="5">
        <v>19.25</v>
      </c>
      <c r="L186" s="6">
        <v>630</v>
      </c>
      <c r="M186" s="5">
        <v>78</v>
      </c>
      <c r="N186" s="6">
        <v>1347</v>
      </c>
      <c r="O186" s="5">
        <v>0</v>
      </c>
      <c r="P186" s="7">
        <v>12.28823</v>
      </c>
      <c r="Q186" s="7">
        <v>4.3559999999999999</v>
      </c>
      <c r="S186" s="22"/>
    </row>
    <row r="187" spans="1:19">
      <c r="A187" s="13">
        <v>11</v>
      </c>
      <c r="B187" s="5">
        <v>24.83</v>
      </c>
      <c r="C187" s="5">
        <v>94.3</v>
      </c>
      <c r="D187" s="5">
        <v>0.67700000000000005</v>
      </c>
      <c r="E187" s="5">
        <v>32.28</v>
      </c>
      <c r="F187" s="6">
        <v>1357</v>
      </c>
      <c r="G187" s="5">
        <v>100</v>
      </c>
      <c r="H187" s="6">
        <v>702</v>
      </c>
      <c r="I187" s="5">
        <v>6.95</v>
      </c>
      <c r="J187" s="6">
        <v>1448</v>
      </c>
      <c r="K187" s="5">
        <v>19.149999999999999</v>
      </c>
      <c r="L187" s="6">
        <v>619</v>
      </c>
      <c r="M187" s="5">
        <v>67.790000000000006</v>
      </c>
      <c r="N187" s="6">
        <v>1400</v>
      </c>
      <c r="O187" s="5">
        <v>0.2</v>
      </c>
      <c r="P187" s="7">
        <v>18.78379</v>
      </c>
      <c r="Q187" s="7">
        <v>8.4700000000000006</v>
      </c>
      <c r="S187" s="22"/>
    </row>
    <row r="188" spans="1:19">
      <c r="A188" s="13">
        <v>12</v>
      </c>
      <c r="B188" s="5">
        <v>25.4</v>
      </c>
      <c r="C188" s="5">
        <v>98.4</v>
      </c>
      <c r="D188" s="5">
        <v>0.76900000000000002</v>
      </c>
      <c r="E188" s="5">
        <v>31.53</v>
      </c>
      <c r="F188" s="6">
        <v>1320</v>
      </c>
      <c r="G188" s="5">
        <v>100</v>
      </c>
      <c r="H188" s="6">
        <v>2305</v>
      </c>
      <c r="I188" s="5">
        <v>6.95</v>
      </c>
      <c r="J188" s="6">
        <v>1206</v>
      </c>
      <c r="K188" s="5">
        <v>20.82</v>
      </c>
      <c r="L188" s="6">
        <v>318</v>
      </c>
      <c r="M188" s="5">
        <v>78.900000000000006</v>
      </c>
      <c r="N188" s="6">
        <v>1319</v>
      </c>
      <c r="O188" s="5">
        <v>1.7</v>
      </c>
      <c r="P188" s="7">
        <v>15.275370000000001</v>
      </c>
      <c r="Q188" s="7">
        <v>6.2350000000000003</v>
      </c>
      <c r="R188" s="24"/>
      <c r="S188" s="22"/>
    </row>
    <row r="189" spans="1:19">
      <c r="A189" s="13">
        <v>13</v>
      </c>
      <c r="B189" s="5">
        <v>23.07</v>
      </c>
      <c r="C189" s="5">
        <v>99.9</v>
      </c>
      <c r="D189" s="5">
        <v>1.206</v>
      </c>
      <c r="E189" s="5">
        <v>26.54</v>
      </c>
      <c r="F189" s="6">
        <v>1127</v>
      </c>
      <c r="G189" s="5">
        <v>100</v>
      </c>
      <c r="H189" s="6">
        <v>446</v>
      </c>
      <c r="I189" s="5">
        <v>9.1999999999999993</v>
      </c>
      <c r="J189" s="6">
        <v>1250</v>
      </c>
      <c r="K189" s="5">
        <v>20.63</v>
      </c>
      <c r="L189" s="6">
        <v>2359</v>
      </c>
      <c r="M189" s="5">
        <v>100.6</v>
      </c>
      <c r="N189" s="6">
        <v>1131</v>
      </c>
      <c r="O189" s="5">
        <v>33.200000000000003</v>
      </c>
      <c r="P189" s="7">
        <v>6.9390000000000001</v>
      </c>
      <c r="Q189" s="7">
        <v>1.5069999999999999</v>
      </c>
      <c r="S189" s="22"/>
    </row>
    <row r="190" spans="1:19">
      <c r="A190" s="13">
        <v>14</v>
      </c>
      <c r="B190" s="5">
        <v>21.31</v>
      </c>
      <c r="C190" s="5">
        <v>98.4</v>
      </c>
      <c r="D190" s="5">
        <v>1.232</v>
      </c>
      <c r="E190" s="5">
        <v>25.34</v>
      </c>
      <c r="F190" s="6">
        <v>1258</v>
      </c>
      <c r="G190" s="5">
        <v>100</v>
      </c>
      <c r="H190" s="6">
        <v>2337</v>
      </c>
      <c r="I190" s="5">
        <v>6.2</v>
      </c>
      <c r="J190" s="6">
        <v>829</v>
      </c>
      <c r="K190" s="5">
        <v>16.760000000000002</v>
      </c>
      <c r="L190" s="6">
        <v>2359</v>
      </c>
      <c r="M190" s="5">
        <v>82.6</v>
      </c>
      <c r="N190" s="6">
        <v>1300</v>
      </c>
      <c r="O190" s="5">
        <v>0</v>
      </c>
      <c r="P190" s="7">
        <v>13.12495</v>
      </c>
      <c r="Q190" s="7">
        <v>4.7370000000000001</v>
      </c>
      <c r="S190" s="22"/>
    </row>
    <row r="191" spans="1:19">
      <c r="A191" s="13">
        <v>15</v>
      </c>
      <c r="B191" s="5">
        <v>19.16</v>
      </c>
      <c r="C191" s="5">
        <v>98.4</v>
      </c>
      <c r="D191" s="5">
        <v>0.49</v>
      </c>
      <c r="E191" s="5">
        <v>26.23</v>
      </c>
      <c r="F191" s="6">
        <v>1558</v>
      </c>
      <c r="G191" s="5">
        <v>100</v>
      </c>
      <c r="H191" s="6">
        <v>627</v>
      </c>
      <c r="I191" s="5">
        <v>4.7</v>
      </c>
      <c r="J191" s="6">
        <v>1201</v>
      </c>
      <c r="K191" s="5">
        <v>15.14</v>
      </c>
      <c r="L191" s="6">
        <v>400</v>
      </c>
      <c r="M191" s="5">
        <v>69.010000000000005</v>
      </c>
      <c r="N191" s="6">
        <v>1559</v>
      </c>
      <c r="O191" s="5">
        <v>0.1</v>
      </c>
      <c r="P191" s="7">
        <v>17.651039999999998</v>
      </c>
      <c r="Q191" s="7">
        <v>6.2690000000000001</v>
      </c>
      <c r="R191" s="24"/>
      <c r="S191" s="22"/>
    </row>
    <row r="192" spans="1:19">
      <c r="A192" s="13">
        <v>16</v>
      </c>
      <c r="B192" s="5">
        <v>20.16</v>
      </c>
      <c r="C192" s="5">
        <v>89.2</v>
      </c>
      <c r="D192" s="5">
        <v>0.68400000000000005</v>
      </c>
      <c r="E192" s="5">
        <v>27.91</v>
      </c>
      <c r="F192" s="6">
        <v>1538</v>
      </c>
      <c r="G192" s="5">
        <v>100</v>
      </c>
      <c r="H192" s="6">
        <v>839</v>
      </c>
      <c r="I192" s="5">
        <v>5.45</v>
      </c>
      <c r="J192" s="6">
        <v>1223</v>
      </c>
      <c r="K192" s="5">
        <v>12.9</v>
      </c>
      <c r="L192" s="6">
        <v>618</v>
      </c>
      <c r="M192" s="5">
        <v>51.2</v>
      </c>
      <c r="N192" s="6">
        <v>1423</v>
      </c>
      <c r="O192" s="5">
        <v>0.1</v>
      </c>
      <c r="P192" s="7">
        <v>24.520890000000001</v>
      </c>
      <c r="Q192" s="7">
        <v>9.1999999999999993</v>
      </c>
      <c r="S192" s="22"/>
    </row>
    <row r="193" spans="1:19">
      <c r="A193" s="13">
        <v>17</v>
      </c>
      <c r="B193" s="5">
        <v>20.43</v>
      </c>
      <c r="C193" s="5">
        <v>84.9</v>
      </c>
      <c r="D193" s="5">
        <v>1.2050000000000001</v>
      </c>
      <c r="E193" s="5">
        <v>27.75</v>
      </c>
      <c r="F193" s="6">
        <v>1356</v>
      </c>
      <c r="G193" s="5">
        <v>100</v>
      </c>
      <c r="H193" s="6">
        <v>639</v>
      </c>
      <c r="I193" s="5">
        <v>8.4499999999999993</v>
      </c>
      <c r="J193" s="6">
        <v>2210</v>
      </c>
      <c r="K193" s="5">
        <v>13.84</v>
      </c>
      <c r="L193" s="6">
        <v>620</v>
      </c>
      <c r="M193" s="5">
        <v>51.34</v>
      </c>
      <c r="N193" s="6">
        <v>1432</v>
      </c>
      <c r="O193" s="5">
        <v>0</v>
      </c>
      <c r="P193" s="7">
        <v>24.080760000000001</v>
      </c>
      <c r="Q193" s="7">
        <v>8.41</v>
      </c>
      <c r="S193" s="22"/>
    </row>
    <row r="194" spans="1:19">
      <c r="A194" s="13">
        <v>18</v>
      </c>
      <c r="B194" s="5">
        <v>20.5</v>
      </c>
      <c r="C194" s="5">
        <v>88.8</v>
      </c>
      <c r="D194" s="5">
        <v>0.81200000000000006</v>
      </c>
      <c r="E194" s="5">
        <v>29.01</v>
      </c>
      <c r="F194" s="6">
        <v>1529</v>
      </c>
      <c r="G194" s="5">
        <v>100</v>
      </c>
      <c r="H194" s="6">
        <v>648</v>
      </c>
      <c r="I194" s="5">
        <v>6.2</v>
      </c>
      <c r="J194" s="6">
        <v>5</v>
      </c>
      <c r="K194" s="5">
        <v>12.96</v>
      </c>
      <c r="L194" s="6">
        <v>632</v>
      </c>
      <c r="M194" s="5">
        <v>55.07</v>
      </c>
      <c r="N194" s="6">
        <v>1658</v>
      </c>
      <c r="O194" s="5">
        <v>0</v>
      </c>
      <c r="P194" s="7">
        <v>23.214390000000002</v>
      </c>
      <c r="Q194" s="7">
        <v>8.42</v>
      </c>
      <c r="S194" s="22"/>
    </row>
    <row r="195" spans="1:19">
      <c r="A195" s="13">
        <v>19</v>
      </c>
      <c r="B195" s="5">
        <v>21.5</v>
      </c>
      <c r="C195" s="5">
        <v>90.3</v>
      </c>
      <c r="D195" s="5">
        <v>0.83899999999999997</v>
      </c>
      <c r="E195" s="5">
        <v>30.91</v>
      </c>
      <c r="F195" s="6">
        <v>1456</v>
      </c>
      <c r="G195" s="5">
        <v>100</v>
      </c>
      <c r="H195" s="6">
        <v>643</v>
      </c>
      <c r="I195" s="5">
        <v>7.7</v>
      </c>
      <c r="J195" s="6">
        <v>1954</v>
      </c>
      <c r="K195" s="5">
        <v>14.03</v>
      </c>
      <c r="L195" s="6">
        <v>616</v>
      </c>
      <c r="M195" s="5">
        <v>54.93</v>
      </c>
      <c r="N195" s="6">
        <v>1452</v>
      </c>
      <c r="O195" s="5">
        <v>0</v>
      </c>
      <c r="P195" s="7">
        <v>23.021979999999999</v>
      </c>
      <c r="Q195" s="7">
        <v>8.52</v>
      </c>
      <c r="R195" s="24"/>
      <c r="S195" s="22"/>
    </row>
    <row r="196" spans="1:19">
      <c r="A196" s="13">
        <v>20</v>
      </c>
      <c r="B196" s="5">
        <v>20.89</v>
      </c>
      <c r="C196" s="5">
        <v>88.2</v>
      </c>
      <c r="D196" s="5">
        <v>1.0780000000000001</v>
      </c>
      <c r="E196" s="5">
        <v>28.52</v>
      </c>
      <c r="F196" s="6">
        <v>1510</v>
      </c>
      <c r="G196" s="5">
        <v>100</v>
      </c>
      <c r="H196" s="6">
        <v>643</v>
      </c>
      <c r="I196" s="5">
        <v>7.7</v>
      </c>
      <c r="J196" s="6">
        <v>1935</v>
      </c>
      <c r="K196" s="5">
        <v>13.86</v>
      </c>
      <c r="L196" s="6">
        <v>636</v>
      </c>
      <c r="M196" s="5">
        <v>57.14</v>
      </c>
      <c r="N196" s="6">
        <v>1628</v>
      </c>
      <c r="O196" s="5">
        <v>0</v>
      </c>
      <c r="P196" s="7">
        <v>23.3188</v>
      </c>
      <c r="Q196" s="7">
        <v>8.1999999999999993</v>
      </c>
      <c r="S196" s="22"/>
    </row>
    <row r="197" spans="1:19">
      <c r="A197" s="13">
        <v>21</v>
      </c>
      <c r="B197" s="5">
        <v>20.28</v>
      </c>
      <c r="C197" s="5">
        <v>89.7</v>
      </c>
      <c r="D197" s="5">
        <v>1.593</v>
      </c>
      <c r="E197" s="5">
        <v>28.57</v>
      </c>
      <c r="F197" s="6">
        <v>1455</v>
      </c>
      <c r="G197" s="5">
        <v>100</v>
      </c>
      <c r="H197" s="6">
        <v>700</v>
      </c>
      <c r="I197" s="5">
        <v>8.4499999999999993</v>
      </c>
      <c r="J197" s="6">
        <v>1938</v>
      </c>
      <c r="K197" s="5">
        <v>12.41</v>
      </c>
      <c r="L197" s="6">
        <v>631</v>
      </c>
      <c r="M197" s="5">
        <v>58.07</v>
      </c>
      <c r="N197" s="6">
        <v>1611</v>
      </c>
      <c r="O197" s="5">
        <v>0</v>
      </c>
      <c r="P197" s="7">
        <v>22.26219</v>
      </c>
      <c r="Q197" s="7">
        <v>7.61</v>
      </c>
      <c r="S197" s="22"/>
    </row>
    <row r="198" spans="1:19">
      <c r="A198" s="13">
        <v>22</v>
      </c>
      <c r="B198" s="5">
        <v>20.78</v>
      </c>
      <c r="C198" s="5">
        <v>83.8</v>
      </c>
      <c r="D198" s="5">
        <v>1.913</v>
      </c>
      <c r="E198" s="5">
        <v>27.81</v>
      </c>
      <c r="F198" s="6">
        <v>1356</v>
      </c>
      <c r="G198" s="5">
        <v>100</v>
      </c>
      <c r="H198" s="6">
        <v>630</v>
      </c>
      <c r="I198" s="5">
        <v>8.4499999999999993</v>
      </c>
      <c r="J198" s="6">
        <v>1840</v>
      </c>
      <c r="K198" s="5">
        <v>15.26</v>
      </c>
      <c r="L198" s="6">
        <v>625</v>
      </c>
      <c r="M198" s="5">
        <v>50.41</v>
      </c>
      <c r="N198" s="6">
        <v>1416</v>
      </c>
      <c r="O198" s="5">
        <v>0</v>
      </c>
      <c r="P198" s="7">
        <v>22.476150000000001</v>
      </c>
      <c r="Q198" s="7">
        <v>7.77</v>
      </c>
      <c r="R198" s="24"/>
      <c r="S198" s="22"/>
    </row>
    <row r="199" spans="1:19">
      <c r="A199" s="13">
        <v>23</v>
      </c>
      <c r="B199" s="5">
        <v>20.47</v>
      </c>
      <c r="C199" s="5">
        <v>84.1</v>
      </c>
      <c r="D199" s="5">
        <v>0.83399999999999996</v>
      </c>
      <c r="E199" s="5">
        <v>28.69</v>
      </c>
      <c r="F199" s="6">
        <v>1410</v>
      </c>
      <c r="G199" s="5">
        <v>100</v>
      </c>
      <c r="H199" s="6">
        <v>640</v>
      </c>
      <c r="I199" s="5">
        <v>8.4499999999999993</v>
      </c>
      <c r="J199" s="6">
        <v>2017</v>
      </c>
      <c r="K199" s="5">
        <v>13.26</v>
      </c>
      <c r="L199" s="6">
        <v>550</v>
      </c>
      <c r="M199" s="5">
        <v>44.21</v>
      </c>
      <c r="N199" s="6">
        <v>1421</v>
      </c>
      <c r="O199" s="5">
        <v>0</v>
      </c>
      <c r="P199" s="7">
        <v>20.16058</v>
      </c>
      <c r="Q199" s="7">
        <v>6.9779999999999998</v>
      </c>
      <c r="S199" s="22"/>
    </row>
    <row r="200" spans="1:19">
      <c r="A200" s="13">
        <v>24</v>
      </c>
      <c r="B200" s="5">
        <v>21.53</v>
      </c>
      <c r="C200" s="5">
        <v>83.5</v>
      </c>
      <c r="D200" s="5">
        <v>0.72599999999999998</v>
      </c>
      <c r="E200" s="5">
        <v>29.37</v>
      </c>
      <c r="F200" s="6">
        <v>1558</v>
      </c>
      <c r="G200" s="5">
        <v>100</v>
      </c>
      <c r="H200" s="6">
        <v>652</v>
      </c>
      <c r="I200" s="5">
        <v>6.95</v>
      </c>
      <c r="J200" s="6">
        <v>2050</v>
      </c>
      <c r="K200" s="5">
        <v>14.22</v>
      </c>
      <c r="L200" s="6">
        <v>642</v>
      </c>
      <c r="M200" s="5">
        <v>43.87</v>
      </c>
      <c r="N200" s="6">
        <v>1529</v>
      </c>
      <c r="O200" s="5">
        <v>0</v>
      </c>
      <c r="P200" s="7">
        <v>19.853069999999999</v>
      </c>
      <c r="Q200" s="7">
        <v>7.4</v>
      </c>
      <c r="S200" s="22"/>
    </row>
    <row r="201" spans="1:19">
      <c r="A201" s="13">
        <v>25</v>
      </c>
      <c r="B201" s="5">
        <v>21.67</v>
      </c>
      <c r="C201" s="5">
        <v>81.7</v>
      </c>
      <c r="D201" s="5">
        <v>0.442</v>
      </c>
      <c r="E201" s="5">
        <v>29.41</v>
      </c>
      <c r="F201" s="6">
        <v>1353</v>
      </c>
      <c r="G201" s="5">
        <v>100</v>
      </c>
      <c r="H201" s="6">
        <v>710</v>
      </c>
      <c r="I201" s="5">
        <v>3.95</v>
      </c>
      <c r="J201" s="6">
        <v>1</v>
      </c>
      <c r="K201" s="5">
        <v>14.11</v>
      </c>
      <c r="L201" s="6">
        <v>659</v>
      </c>
      <c r="M201" s="5">
        <v>45.73</v>
      </c>
      <c r="N201" s="6">
        <v>1401</v>
      </c>
      <c r="O201" s="5">
        <v>0</v>
      </c>
      <c r="P201" s="7">
        <v>19.257660000000001</v>
      </c>
      <c r="Q201" s="7">
        <v>7.09</v>
      </c>
      <c r="S201" s="22"/>
    </row>
    <row r="202" spans="1:19">
      <c r="A202" s="13">
        <v>26</v>
      </c>
      <c r="B202" s="5">
        <v>21.55</v>
      </c>
      <c r="C202" s="5">
        <v>85.1</v>
      </c>
      <c r="D202" s="5">
        <v>0.59599999999999997</v>
      </c>
      <c r="E202" s="5">
        <v>30.3</v>
      </c>
      <c r="F202" s="6">
        <v>1509</v>
      </c>
      <c r="G202" s="5">
        <v>100</v>
      </c>
      <c r="H202" s="6">
        <v>650</v>
      </c>
      <c r="I202" s="5">
        <v>4.7</v>
      </c>
      <c r="J202" s="6">
        <v>1339</v>
      </c>
      <c r="K202" s="5">
        <v>13.81</v>
      </c>
      <c r="L202" s="6">
        <v>637</v>
      </c>
      <c r="M202" s="5">
        <v>48.86</v>
      </c>
      <c r="N202" s="6">
        <v>1510</v>
      </c>
      <c r="O202" s="5">
        <v>0</v>
      </c>
      <c r="P202" s="7">
        <v>20.26708</v>
      </c>
      <c r="Q202" s="7">
        <v>7.46</v>
      </c>
      <c r="R202" s="24"/>
      <c r="S202" s="22"/>
    </row>
    <row r="203" spans="1:19">
      <c r="A203" s="13">
        <v>27</v>
      </c>
      <c r="B203" s="5">
        <v>21.91</v>
      </c>
      <c r="C203" s="5">
        <v>86</v>
      </c>
      <c r="D203" s="5">
        <v>0.97699999999999998</v>
      </c>
      <c r="E203" s="5">
        <v>30.35</v>
      </c>
      <c r="F203" s="6">
        <v>1514</v>
      </c>
      <c r="G203" s="5">
        <v>100</v>
      </c>
      <c r="H203" s="6">
        <v>546</v>
      </c>
      <c r="I203" s="5">
        <v>6.95</v>
      </c>
      <c r="J203" s="6">
        <v>2013</v>
      </c>
      <c r="K203" s="5">
        <v>14.59</v>
      </c>
      <c r="L203" s="6">
        <v>524</v>
      </c>
      <c r="M203" s="5">
        <v>52.73</v>
      </c>
      <c r="N203" s="6">
        <v>1556</v>
      </c>
      <c r="O203" s="5">
        <v>0</v>
      </c>
      <c r="P203" s="7">
        <v>20.540839999999999</v>
      </c>
      <c r="Q203" s="7">
        <v>7.62</v>
      </c>
      <c r="S203" s="22"/>
    </row>
    <row r="204" spans="1:19">
      <c r="A204" s="13">
        <v>28</v>
      </c>
      <c r="B204" s="5">
        <v>21.77</v>
      </c>
      <c r="C204" s="5">
        <v>90.7</v>
      </c>
      <c r="D204" s="5">
        <v>0.497</v>
      </c>
      <c r="E204" s="5">
        <v>29.8</v>
      </c>
      <c r="F204" s="6">
        <v>1504</v>
      </c>
      <c r="G204" s="5">
        <v>100</v>
      </c>
      <c r="H204" s="6">
        <v>709</v>
      </c>
      <c r="I204" s="5">
        <v>4.7</v>
      </c>
      <c r="J204" s="6">
        <v>1117</v>
      </c>
      <c r="K204" s="5">
        <v>14.91</v>
      </c>
      <c r="L204" s="6">
        <v>659</v>
      </c>
      <c r="M204" s="5">
        <v>58.19</v>
      </c>
      <c r="N204" s="6">
        <v>1605</v>
      </c>
      <c r="O204" s="5">
        <v>0</v>
      </c>
      <c r="P204" s="7">
        <v>19.14921</v>
      </c>
      <c r="Q204" s="7">
        <v>7.26</v>
      </c>
      <c r="S204" s="22"/>
    </row>
    <row r="205" spans="1:19">
      <c r="A205" s="13">
        <v>29</v>
      </c>
      <c r="B205" s="5">
        <v>22.73</v>
      </c>
      <c r="C205" s="5">
        <v>91.7</v>
      </c>
      <c r="D205" s="5">
        <v>0.502</v>
      </c>
      <c r="E205" s="5">
        <v>31.04</v>
      </c>
      <c r="F205" s="6">
        <v>1526</v>
      </c>
      <c r="G205" s="5">
        <v>100</v>
      </c>
      <c r="H205" s="6">
        <v>657</v>
      </c>
      <c r="I205" s="5">
        <v>5.45</v>
      </c>
      <c r="J205" s="6">
        <v>1250</v>
      </c>
      <c r="K205" s="5">
        <v>16.64</v>
      </c>
      <c r="L205" s="6">
        <v>650</v>
      </c>
      <c r="M205" s="5">
        <v>56.26</v>
      </c>
      <c r="N205" s="6">
        <v>1531</v>
      </c>
      <c r="O205" s="5">
        <v>0</v>
      </c>
      <c r="P205" s="7">
        <v>17.35276</v>
      </c>
      <c r="Q205" s="7">
        <v>7.05</v>
      </c>
      <c r="R205" s="22"/>
      <c r="S205" s="23"/>
    </row>
    <row r="206" spans="1:19">
      <c r="A206" s="13">
        <v>30</v>
      </c>
      <c r="B206" s="5">
        <v>23.74</v>
      </c>
      <c r="C206" s="5">
        <v>88.2</v>
      </c>
      <c r="D206" s="5">
        <v>0.41299999999999998</v>
      </c>
      <c r="E206" s="5">
        <v>32.659999999999997</v>
      </c>
      <c r="F206" s="6">
        <v>1439</v>
      </c>
      <c r="G206" s="5">
        <v>100</v>
      </c>
      <c r="H206" s="6">
        <v>616</v>
      </c>
      <c r="I206" s="5">
        <v>3.95</v>
      </c>
      <c r="J206" s="6">
        <v>1030</v>
      </c>
      <c r="K206" s="5">
        <v>16.22</v>
      </c>
      <c r="L206" s="6">
        <v>604</v>
      </c>
      <c r="M206" s="5">
        <v>49.39</v>
      </c>
      <c r="N206" s="6">
        <v>1442</v>
      </c>
      <c r="O206" s="5">
        <v>0</v>
      </c>
      <c r="P206" s="7">
        <v>19.26641</v>
      </c>
      <c r="Q206" s="7">
        <v>7.77</v>
      </c>
      <c r="R206" s="22"/>
      <c r="S206" s="23"/>
    </row>
    <row r="207" spans="1:19" hidden="1">
      <c r="A207" s="13" t="s">
        <v>3</v>
      </c>
      <c r="B207" s="5"/>
      <c r="C207" s="5"/>
      <c r="D207" s="5"/>
      <c r="E207" s="5"/>
      <c r="F207" s="6"/>
      <c r="G207" s="5"/>
      <c r="H207" s="6"/>
      <c r="I207" s="5"/>
      <c r="J207" s="6"/>
      <c r="K207" s="5"/>
      <c r="L207" s="6"/>
      <c r="M207" s="5"/>
      <c r="N207" s="6"/>
      <c r="O207" s="5"/>
      <c r="P207" s="7"/>
      <c r="Q207" s="7"/>
      <c r="R207" s="22"/>
      <c r="S207" s="23" t="s">
        <v>3</v>
      </c>
    </row>
    <row r="208" spans="1:19" hidden="1">
      <c r="A208" s="1" t="s">
        <v>4</v>
      </c>
      <c r="B208" s="2" t="s">
        <v>4</v>
      </c>
      <c r="C208" s="2" t="s">
        <v>4</v>
      </c>
      <c r="D208" s="2" t="s">
        <v>4</v>
      </c>
      <c r="E208" s="2" t="s">
        <v>4</v>
      </c>
      <c r="F208" s="3" t="s">
        <v>4</v>
      </c>
      <c r="G208" s="2" t="s">
        <v>4</v>
      </c>
      <c r="H208" s="3" t="s">
        <v>4</v>
      </c>
      <c r="I208" s="2" t="s">
        <v>4</v>
      </c>
      <c r="J208" s="3" t="s">
        <v>4</v>
      </c>
      <c r="K208" s="2" t="s">
        <v>4</v>
      </c>
      <c r="L208" s="3" t="s">
        <v>4</v>
      </c>
      <c r="M208" s="2" t="s">
        <v>4</v>
      </c>
      <c r="N208" s="3" t="s">
        <v>4</v>
      </c>
      <c r="O208" s="2" t="s">
        <v>4</v>
      </c>
      <c r="P208" s="4" t="s">
        <v>4</v>
      </c>
      <c r="Q208" s="4" t="s">
        <v>4</v>
      </c>
      <c r="S208" s="22"/>
    </row>
    <row r="209" spans="1:17" hidden="1">
      <c r="A209" s="12"/>
      <c r="B209" s="9" t="s">
        <v>6</v>
      </c>
      <c r="C209" s="9" t="s">
        <v>7</v>
      </c>
      <c r="D209" s="9" t="s">
        <v>8</v>
      </c>
      <c r="E209" s="9" t="s">
        <v>9</v>
      </c>
      <c r="F209" s="10" t="s">
        <v>10</v>
      </c>
      <c r="G209" s="9" t="s">
        <v>11</v>
      </c>
      <c r="H209" s="10" t="s">
        <v>10</v>
      </c>
      <c r="I209" s="9" t="s">
        <v>12</v>
      </c>
      <c r="J209" s="10" t="s">
        <v>10</v>
      </c>
      <c r="K209" s="9" t="s">
        <v>13</v>
      </c>
      <c r="L209" s="10" t="s">
        <v>10</v>
      </c>
      <c r="M209" s="9" t="s">
        <v>14</v>
      </c>
      <c r="N209" s="10" t="s">
        <v>10</v>
      </c>
      <c r="O209" s="9" t="s">
        <v>15</v>
      </c>
      <c r="P209" s="11" t="s">
        <v>16</v>
      </c>
      <c r="Q209" s="4" t="s">
        <v>3</v>
      </c>
    </row>
    <row r="210" spans="1:17" hidden="1">
      <c r="A210" s="1" t="s">
        <v>4</v>
      </c>
      <c r="B210" s="2" t="s">
        <v>4</v>
      </c>
      <c r="C210" s="2" t="s">
        <v>4</v>
      </c>
      <c r="D210" s="2" t="s">
        <v>4</v>
      </c>
      <c r="E210" s="2" t="s">
        <v>4</v>
      </c>
      <c r="F210" s="3" t="s">
        <v>4</v>
      </c>
      <c r="G210" s="2" t="s">
        <v>4</v>
      </c>
      <c r="H210" s="3" t="s">
        <v>4</v>
      </c>
      <c r="I210" s="2" t="s">
        <v>4</v>
      </c>
      <c r="J210" s="3" t="s">
        <v>4</v>
      </c>
      <c r="K210" s="2" t="s">
        <v>4</v>
      </c>
      <c r="L210" s="3" t="s">
        <v>4</v>
      </c>
      <c r="M210" s="2" t="s">
        <v>4</v>
      </c>
      <c r="N210" s="3" t="s">
        <v>4</v>
      </c>
      <c r="O210" s="2" t="s">
        <v>4</v>
      </c>
      <c r="P210" s="4" t="s">
        <v>4</v>
      </c>
      <c r="Q210" s="4" t="s">
        <v>4</v>
      </c>
    </row>
    <row r="211" spans="1:17" hidden="1">
      <c r="A211" s="1" t="s">
        <v>24</v>
      </c>
      <c r="B211" s="14">
        <f>AVERAGE(B177:B207)</f>
        <v>22.672666666666661</v>
      </c>
      <c r="C211" s="14">
        <f>AVERAGE(C177:C207)</f>
        <v>92.006666666666646</v>
      </c>
      <c r="D211" s="14">
        <f>AVERAGE(D177:D207)</f>
        <v>0.82423333333333326</v>
      </c>
      <c r="E211" s="14">
        <f>AVERAGE(E177:E207)</f>
        <v>29.765333333333331</v>
      </c>
      <c r="F211" s="3" t="s">
        <v>3</v>
      </c>
      <c r="G211" s="14">
        <f>AVERAGE(G177:G207)</f>
        <v>100</v>
      </c>
      <c r="H211" s="3" t="s">
        <v>3</v>
      </c>
      <c r="I211" s="14">
        <f>AVERAGE(I177:I207)</f>
        <v>6.4499999999999975</v>
      </c>
      <c r="J211" s="3" t="s">
        <v>3</v>
      </c>
      <c r="K211" s="14">
        <f>AVERAGE(K177:K207)</f>
        <v>16.987333333333329</v>
      </c>
      <c r="L211" s="3" t="s">
        <v>3</v>
      </c>
      <c r="M211" s="14">
        <f>AVERAGE(M177:M207)</f>
        <v>64.584000000000003</v>
      </c>
      <c r="N211" s="3" t="s">
        <v>3</v>
      </c>
      <c r="O211" s="14">
        <f>SUM(O177:O207)</f>
        <v>161.39999999999998</v>
      </c>
      <c r="P211" s="15">
        <f>AVERAGE(P177:P207)</f>
        <v>18.041079333333332</v>
      </c>
      <c r="Q211" s="15">
        <f>AVERAGE(Q177:Q207)</f>
        <v>6.8575666666666688</v>
      </c>
    </row>
    <row r="212" spans="1:17" hidden="1">
      <c r="A212" s="1" t="s">
        <v>25</v>
      </c>
      <c r="B212" s="14"/>
      <c r="C212" s="14"/>
      <c r="D212" s="14"/>
      <c r="E212" s="14">
        <f>MAX(E177:E207)</f>
        <v>35.72</v>
      </c>
      <c r="F212" s="16"/>
      <c r="G212" s="14">
        <f>MAX(G177:G207)</f>
        <v>100</v>
      </c>
      <c r="H212" s="3" t="s">
        <v>3</v>
      </c>
      <c r="I212" s="14">
        <f>MAX(I177:I207)</f>
        <v>9.9499999999999993</v>
      </c>
      <c r="J212" s="3" t="s">
        <v>3</v>
      </c>
      <c r="K212" s="14">
        <f>MIN(K177:K207)</f>
        <v>12.41</v>
      </c>
      <c r="L212" s="16"/>
      <c r="M212" s="14">
        <f>MIN(M177:M207)</f>
        <v>43.87</v>
      </c>
      <c r="N212" s="16"/>
      <c r="O212" s="14">
        <f>MAX(O177:O207)</f>
        <v>72.5</v>
      </c>
      <c r="P212" s="15"/>
      <c r="Q212" s="15"/>
    </row>
    <row r="213" spans="1:17" hidden="1">
      <c r="A213" s="1" t="s">
        <v>4</v>
      </c>
      <c r="B213" s="2" t="s">
        <v>4</v>
      </c>
      <c r="C213" s="2" t="s">
        <v>4</v>
      </c>
      <c r="D213" s="2" t="s">
        <v>4</v>
      </c>
      <c r="E213" s="2" t="s">
        <v>4</v>
      </c>
      <c r="F213" s="3" t="s">
        <v>4</v>
      </c>
      <c r="G213" s="2" t="s">
        <v>4</v>
      </c>
      <c r="H213" s="3" t="s">
        <v>4</v>
      </c>
      <c r="I213" s="2" t="s">
        <v>4</v>
      </c>
      <c r="J213" s="3" t="s">
        <v>4</v>
      </c>
      <c r="K213" s="2" t="s">
        <v>4</v>
      </c>
      <c r="L213" s="3" t="s">
        <v>4</v>
      </c>
      <c r="M213" s="2" t="s">
        <v>4</v>
      </c>
      <c r="N213" s="3" t="s">
        <v>4</v>
      </c>
      <c r="O213" s="2" t="s">
        <v>4</v>
      </c>
      <c r="P213" s="4" t="s">
        <v>4</v>
      </c>
      <c r="Q213" s="4" t="s">
        <v>4</v>
      </c>
    </row>
    <row r="214" spans="1:17" hidden="1">
      <c r="A214" s="1" t="s">
        <v>26</v>
      </c>
      <c r="B214" s="14">
        <f>AVERAGE(B177:B181)</f>
        <v>24.216000000000001</v>
      </c>
      <c r="C214" s="14">
        <f>AVERAGE(C177:C181)</f>
        <v>98.16</v>
      </c>
      <c r="D214" s="14">
        <f>AVERAGE(D177:D181)</f>
        <v>0.63840000000000008</v>
      </c>
      <c r="E214" s="14">
        <f>AVERAGE(E177:E181)</f>
        <v>29.886000000000003</v>
      </c>
      <c r="F214" s="3" t="s">
        <v>3</v>
      </c>
      <c r="G214" s="14">
        <f>AVERAGE(G177:G181)</f>
        <v>100</v>
      </c>
      <c r="H214" s="3" t="s">
        <v>27</v>
      </c>
      <c r="I214" s="14">
        <f>AVERAGE(I177:I181)</f>
        <v>6.0499999999999989</v>
      </c>
      <c r="J214" s="3" t="s">
        <v>3</v>
      </c>
      <c r="K214" s="14">
        <f>AVERAGE(K177:K181)</f>
        <v>20.068000000000001</v>
      </c>
      <c r="L214" s="3" t="s">
        <v>3</v>
      </c>
      <c r="M214" s="14">
        <f>AVERAGE(M177:M181)</f>
        <v>81.183999999999997</v>
      </c>
      <c r="N214" s="3" t="s">
        <v>3</v>
      </c>
      <c r="O214" s="14">
        <f>SUM(O177:O181)</f>
        <v>126.1</v>
      </c>
      <c r="P214" s="15">
        <f>SUM(P177:P181)</f>
        <v>64.75815999999999</v>
      </c>
      <c r="Q214" s="15">
        <f>SUM(Q177:Q181)</f>
        <v>25.035</v>
      </c>
    </row>
    <row r="215" spans="1:17" hidden="1">
      <c r="A215" s="13">
        <v>2</v>
      </c>
      <c r="B215" s="14">
        <f>AVERAGE(B182:B186)</f>
        <v>25.084000000000003</v>
      </c>
      <c r="C215" s="14">
        <f>AVERAGE(C182:C186)</f>
        <v>94.820000000000007</v>
      </c>
      <c r="D215" s="14">
        <f>AVERAGE(D182:D186)</f>
        <v>0.80999999999999994</v>
      </c>
      <c r="E215" s="14">
        <f>AVERAGE(E182:E186)</f>
        <v>31.901999999999997</v>
      </c>
      <c r="F215" s="3" t="s">
        <v>3</v>
      </c>
      <c r="G215" s="14">
        <f>AVERAGE(G182:G186)</f>
        <v>100</v>
      </c>
      <c r="H215" s="3" t="s">
        <v>3</v>
      </c>
      <c r="I215" s="14">
        <f>AVERAGE(I182:I186)</f>
        <v>6.35</v>
      </c>
      <c r="J215" s="3" t="s">
        <v>3</v>
      </c>
      <c r="K215" s="14">
        <f>AVERAGE(K182:K186)</f>
        <v>20.752000000000002</v>
      </c>
      <c r="L215" s="3" t="s">
        <v>3</v>
      </c>
      <c r="M215" s="14">
        <f>AVERAGE(M182:M186)</f>
        <v>71.06</v>
      </c>
      <c r="N215" s="3" t="s">
        <v>3</v>
      </c>
      <c r="O215" s="14">
        <f>SUM(O182:O186)</f>
        <v>0</v>
      </c>
      <c r="P215" s="15">
        <f>SUM(P182:P186)</f>
        <v>85.957300000000004</v>
      </c>
      <c r="Q215" s="15">
        <f>SUM(Q182:Q186)</f>
        <v>36.716000000000001</v>
      </c>
    </row>
    <row r="216" spans="1:17" hidden="1">
      <c r="A216" s="13">
        <v>3</v>
      </c>
      <c r="B216" s="14">
        <f>AVERAGE(B187:B191)</f>
        <v>22.753999999999998</v>
      </c>
      <c r="C216" s="14">
        <f>AVERAGE(C187:C191)</f>
        <v>97.88</v>
      </c>
      <c r="D216" s="14">
        <f>AVERAGE(D187:D191)</f>
        <v>0.87480000000000013</v>
      </c>
      <c r="E216" s="14">
        <f>AVERAGE(E187:E191)</f>
        <v>28.383999999999997</v>
      </c>
      <c r="F216" s="3" t="s">
        <v>3</v>
      </c>
      <c r="G216" s="14">
        <f>AVERAGE(G187:G191)</f>
        <v>100</v>
      </c>
      <c r="H216" s="3" t="s">
        <v>3</v>
      </c>
      <c r="I216" s="14">
        <f>AVERAGE(I187:I191)</f>
        <v>6.8</v>
      </c>
      <c r="J216" s="3" t="s">
        <v>3</v>
      </c>
      <c r="K216" s="14">
        <f>AVERAGE(K187:K191)</f>
        <v>18.5</v>
      </c>
      <c r="L216" s="3" t="s">
        <v>3</v>
      </c>
      <c r="M216" s="14">
        <f>AVERAGE(M187:M191)</f>
        <v>79.78</v>
      </c>
      <c r="N216" s="3" t="s">
        <v>3</v>
      </c>
      <c r="O216" s="14">
        <f>SUM(O187:O191)</f>
        <v>35.200000000000003</v>
      </c>
      <c r="P216" s="15">
        <f>SUM(P187:P191)</f>
        <v>71.774149999999992</v>
      </c>
      <c r="Q216" s="15">
        <f>SUM(Q187:Q191)</f>
        <v>27.218000000000004</v>
      </c>
    </row>
    <row r="217" spans="1:17" hidden="1">
      <c r="A217" s="13">
        <v>4</v>
      </c>
      <c r="B217" s="14">
        <f>AVERAGE(B192:B196)</f>
        <v>20.696000000000002</v>
      </c>
      <c r="C217" s="14">
        <f>AVERAGE(C192:C196)</f>
        <v>88.28</v>
      </c>
      <c r="D217" s="14">
        <f>AVERAGE(D192:D196)</f>
        <v>0.92360000000000009</v>
      </c>
      <c r="E217" s="14">
        <f>AVERAGE(E192:E196)</f>
        <v>28.82</v>
      </c>
      <c r="F217" s="3" t="s">
        <v>27</v>
      </c>
      <c r="G217" s="14">
        <f>AVERAGE(G192:G196)</f>
        <v>100</v>
      </c>
      <c r="H217" s="3" t="s">
        <v>3</v>
      </c>
      <c r="I217" s="14">
        <f>AVERAGE(I192:I196)</f>
        <v>7.1</v>
      </c>
      <c r="J217" s="3" t="s">
        <v>3</v>
      </c>
      <c r="K217" s="14">
        <f>AVERAGE(K192:K196)</f>
        <v>13.518000000000001</v>
      </c>
      <c r="L217" s="3" t="s">
        <v>3</v>
      </c>
      <c r="M217" s="14">
        <f>AVERAGE(M192:M196)</f>
        <v>53.936</v>
      </c>
      <c r="N217" s="3" t="s">
        <v>3</v>
      </c>
      <c r="O217" s="14">
        <f>SUM(O192:O196)</f>
        <v>0.1</v>
      </c>
      <c r="P217" s="15">
        <f>SUM(P192:P196)</f>
        <v>118.15682000000001</v>
      </c>
      <c r="Q217" s="15">
        <f>SUM(Q192:Q196)</f>
        <v>42.75</v>
      </c>
    </row>
    <row r="218" spans="1:17" hidden="1">
      <c r="A218" s="13">
        <v>5</v>
      </c>
      <c r="B218" s="14">
        <f>AVERAGE(B197:B201)</f>
        <v>20.946000000000002</v>
      </c>
      <c r="C218" s="14">
        <f>AVERAGE(C197:C201)</f>
        <v>84.56</v>
      </c>
      <c r="D218" s="14">
        <f>AVERAGE(D197:D201)</f>
        <v>1.1015999999999999</v>
      </c>
      <c r="E218" s="14">
        <f>AVERAGE(E197:E201)</f>
        <v>28.77</v>
      </c>
      <c r="F218" s="3" t="s">
        <v>27</v>
      </c>
      <c r="G218" s="14">
        <f>AVERAGE(G197:G201)</f>
        <v>100</v>
      </c>
      <c r="H218" s="3" t="s">
        <v>3</v>
      </c>
      <c r="I218" s="14">
        <f>AVERAGE(I197:I201)</f>
        <v>7.25</v>
      </c>
      <c r="J218" s="3" t="s">
        <v>3</v>
      </c>
      <c r="K218" s="14">
        <f>AVERAGE(K197:K201)</f>
        <v>13.851999999999999</v>
      </c>
      <c r="L218" s="3" t="s">
        <v>3</v>
      </c>
      <c r="M218" s="14">
        <f>AVERAGE(M197:M201)</f>
        <v>48.457999999999998</v>
      </c>
      <c r="N218" s="3" t="s">
        <v>3</v>
      </c>
      <c r="O218" s="14">
        <f>SUM(O197:O201)</f>
        <v>0</v>
      </c>
      <c r="P218" s="15">
        <f>SUM(P197:P201)</f>
        <v>104.00965000000001</v>
      </c>
      <c r="Q218" s="15">
        <f>SUM(Q197:Q201)</f>
        <v>36.847999999999999</v>
      </c>
    </row>
    <row r="219" spans="1:17" hidden="1">
      <c r="A219" s="13">
        <v>6</v>
      </c>
      <c r="B219" s="14">
        <f>AVERAGE(B202:B207)</f>
        <v>22.34</v>
      </c>
      <c r="C219" s="14">
        <f>AVERAGE(C202:C207)</f>
        <v>88.34</v>
      </c>
      <c r="D219" s="14">
        <f>AVERAGE(D202:D207)</f>
        <v>0.59699999999999998</v>
      </c>
      <c r="E219" s="14">
        <f>AVERAGE(E202:E207)</f>
        <v>30.830000000000002</v>
      </c>
      <c r="F219" s="3" t="s">
        <v>27</v>
      </c>
      <c r="G219" s="14">
        <f>AVERAGE(G202:G207)</f>
        <v>100</v>
      </c>
      <c r="H219" s="3" t="s">
        <v>3</v>
      </c>
      <c r="I219" s="14">
        <f>AVERAGE(I202:I207)</f>
        <v>5.15</v>
      </c>
      <c r="J219" s="3" t="s">
        <v>3</v>
      </c>
      <c r="K219" s="14">
        <f>AVERAGE(K202:K207)</f>
        <v>15.234</v>
      </c>
      <c r="L219" s="3" t="s">
        <v>3</v>
      </c>
      <c r="M219" s="14">
        <f>AVERAGE(M202:M207)</f>
        <v>53.085999999999999</v>
      </c>
      <c r="N219" s="3" t="s">
        <v>3</v>
      </c>
      <c r="O219" s="14">
        <f>SUM(O202:O207)</f>
        <v>0</v>
      </c>
      <c r="P219" s="15">
        <f>SUM(P202:P207)</f>
        <v>96.576300000000003</v>
      </c>
      <c r="Q219" s="15">
        <f>SUM(Q202:Q207)</f>
        <v>37.159999999999997</v>
      </c>
    </row>
    <row r="220" spans="1:17" hidden="1">
      <c r="A220" s="1" t="s">
        <v>4</v>
      </c>
      <c r="B220" s="2" t="s">
        <v>4</v>
      </c>
      <c r="C220" s="2" t="s">
        <v>4</v>
      </c>
      <c r="D220" s="2" t="s">
        <v>4</v>
      </c>
      <c r="E220" s="2" t="s">
        <v>4</v>
      </c>
      <c r="F220" s="3" t="s">
        <v>4</v>
      </c>
      <c r="G220" s="2" t="s">
        <v>4</v>
      </c>
      <c r="H220" s="3" t="s">
        <v>4</v>
      </c>
      <c r="I220" s="2" t="s">
        <v>4</v>
      </c>
      <c r="J220" s="3" t="s">
        <v>4</v>
      </c>
      <c r="K220" s="2" t="s">
        <v>4</v>
      </c>
      <c r="L220" s="3" t="s">
        <v>4</v>
      </c>
      <c r="M220" s="2" t="s">
        <v>4</v>
      </c>
      <c r="N220" s="3" t="s">
        <v>4</v>
      </c>
      <c r="O220" s="2" t="s">
        <v>4</v>
      </c>
      <c r="P220" s="4" t="s">
        <v>4</v>
      </c>
      <c r="Q220" s="4" t="s">
        <v>4</v>
      </c>
    </row>
    <row r="221" spans="1:17" hidden="1">
      <c r="A221" s="1" t="s">
        <v>28</v>
      </c>
      <c r="B221" s="14">
        <f>AVERAGE(B177:B186)</f>
        <v>24.65</v>
      </c>
      <c r="C221" s="14">
        <f>AVERAGE(C177:C186)</f>
        <v>96.489999999999981</v>
      </c>
      <c r="D221" s="14">
        <f>AVERAGE(D177:D186)</f>
        <v>0.72420000000000007</v>
      </c>
      <c r="E221" s="14">
        <f>AVERAGE(E177:E186)</f>
        <v>30.893999999999998</v>
      </c>
      <c r="F221" s="3" t="s">
        <v>3</v>
      </c>
      <c r="G221" s="14">
        <f>AVERAGE(G177:G186)</f>
        <v>100</v>
      </c>
      <c r="H221" s="3" t="s">
        <v>3</v>
      </c>
      <c r="I221" s="14">
        <f>AVERAGE(I177:I186)</f>
        <v>6.2</v>
      </c>
      <c r="J221" s="3" t="s">
        <v>3</v>
      </c>
      <c r="K221" s="14">
        <f>AVERAGE(K177:K186)</f>
        <v>20.41</v>
      </c>
      <c r="L221" s="3" t="s">
        <v>3</v>
      </c>
      <c r="M221" s="14">
        <f>AVERAGE(M177:M186)</f>
        <v>76.122</v>
      </c>
      <c r="N221" s="3" t="s">
        <v>3</v>
      </c>
      <c r="O221" s="14">
        <f>SUM(O177:O186)</f>
        <v>126.1</v>
      </c>
      <c r="P221" s="15">
        <f>SUM(P177:P186)</f>
        <v>150.71546000000001</v>
      </c>
      <c r="Q221" s="15">
        <f>SUM(Q177:Q186)</f>
        <v>61.751000000000005</v>
      </c>
    </row>
    <row r="222" spans="1:17" hidden="1">
      <c r="A222" s="13">
        <v>2</v>
      </c>
      <c r="B222" s="14">
        <f>AVERAGE(B187:B196)</f>
        <v>21.725000000000001</v>
      </c>
      <c r="C222" s="14">
        <f>AVERAGE(C187:C196)</f>
        <v>93.08</v>
      </c>
      <c r="D222" s="14">
        <f>AVERAGE(D187:D196)</f>
        <v>0.89920000000000011</v>
      </c>
      <c r="E222" s="14">
        <f>AVERAGE(E187:E196)</f>
        <v>28.601999999999997</v>
      </c>
      <c r="F222" s="3" t="s">
        <v>3</v>
      </c>
      <c r="G222" s="14">
        <f>AVERAGE(G187:G196)</f>
        <v>100</v>
      </c>
      <c r="H222" s="3" t="s">
        <v>3</v>
      </c>
      <c r="I222" s="14">
        <f>AVERAGE(I187:I196)</f>
        <v>6.9500000000000011</v>
      </c>
      <c r="J222" s="3" t="s">
        <v>3</v>
      </c>
      <c r="K222" s="14">
        <f>AVERAGE(K187:K196)</f>
        <v>16.009000000000004</v>
      </c>
      <c r="L222" s="3" t="s">
        <v>3</v>
      </c>
      <c r="M222" s="14">
        <f>AVERAGE(M187:M196)</f>
        <v>66.85799999999999</v>
      </c>
      <c r="N222" s="3" t="s">
        <v>3</v>
      </c>
      <c r="O222" s="14">
        <f>SUM(O187:O196)</f>
        <v>35.300000000000004</v>
      </c>
      <c r="P222" s="15">
        <f>SUM(P187:P196)</f>
        <v>189.93097</v>
      </c>
      <c r="Q222" s="15">
        <f>SUM(Q187:Q196)</f>
        <v>69.968000000000004</v>
      </c>
    </row>
    <row r="223" spans="1:17" hidden="1">
      <c r="A223" s="13">
        <v>3</v>
      </c>
      <c r="B223" s="14">
        <f>AVERAGE(B197:B207)</f>
        <v>21.643000000000001</v>
      </c>
      <c r="C223" s="14">
        <f>AVERAGE(C197:C207)</f>
        <v>86.450000000000017</v>
      </c>
      <c r="D223" s="14">
        <f>AVERAGE(D197:D207)</f>
        <v>0.84930000000000005</v>
      </c>
      <c r="E223" s="14">
        <f>AVERAGE(E197:E207)</f>
        <v>29.8</v>
      </c>
      <c r="F223" s="3" t="s">
        <v>3</v>
      </c>
      <c r="G223" s="14">
        <f>AVERAGE(G197:G207)</f>
        <v>100</v>
      </c>
      <c r="H223" s="3" t="s">
        <v>3</v>
      </c>
      <c r="I223" s="14">
        <f>AVERAGE(I197:I207)</f>
        <v>6.2000000000000011</v>
      </c>
      <c r="J223" s="3" t="s">
        <v>3</v>
      </c>
      <c r="K223" s="14">
        <f>AVERAGE(K197:K207)</f>
        <v>14.542999999999997</v>
      </c>
      <c r="L223" s="3" t="s">
        <v>3</v>
      </c>
      <c r="M223" s="14">
        <f>AVERAGE(M197:M207)</f>
        <v>50.771999999999998</v>
      </c>
      <c r="N223" s="3" t="s">
        <v>3</v>
      </c>
      <c r="O223" s="14">
        <f>SUM(O197:O207)</f>
        <v>0</v>
      </c>
      <c r="P223" s="15">
        <f>SUM(P197:P207)</f>
        <v>200.58595000000003</v>
      </c>
      <c r="Q223" s="15">
        <f>SUM(Q197:Q207)</f>
        <v>74.007999999999996</v>
      </c>
    </row>
    <row r="224" spans="1:17" hidden="1">
      <c r="A224" s="1" t="s">
        <v>4</v>
      </c>
      <c r="B224" s="2" t="s">
        <v>4</v>
      </c>
      <c r="C224" s="2" t="s">
        <v>4</v>
      </c>
      <c r="D224" s="2" t="s">
        <v>4</v>
      </c>
      <c r="E224" s="2" t="s">
        <v>4</v>
      </c>
      <c r="F224" s="3" t="s">
        <v>4</v>
      </c>
      <c r="G224" s="2" t="s">
        <v>4</v>
      </c>
      <c r="H224" s="3" t="s">
        <v>4</v>
      </c>
      <c r="I224" s="2" t="s">
        <v>4</v>
      </c>
      <c r="J224" s="3" t="s">
        <v>4</v>
      </c>
      <c r="K224" s="2" t="s">
        <v>4</v>
      </c>
      <c r="L224" s="3" t="s">
        <v>4</v>
      </c>
      <c r="M224" s="2" t="s">
        <v>4</v>
      </c>
      <c r="N224" s="3" t="s">
        <v>4</v>
      </c>
      <c r="O224" s="2" t="s">
        <v>4</v>
      </c>
      <c r="P224" s="4" t="s">
        <v>4</v>
      </c>
      <c r="Q224" s="4" t="s">
        <v>4</v>
      </c>
    </row>
    <row r="225" spans="1:19" hidden="1">
      <c r="A225" s="1" t="s">
        <v>0</v>
      </c>
      <c r="B225" s="2"/>
      <c r="C225" s="2"/>
      <c r="D225" s="2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4"/>
    </row>
    <row r="226" spans="1:19" hidden="1">
      <c r="A226" s="1" t="s">
        <v>1</v>
      </c>
      <c r="B226" s="2"/>
      <c r="C226" s="2"/>
      <c r="D226" s="2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4"/>
    </row>
    <row r="227" spans="1:19" hidden="1">
      <c r="A227" s="1" t="s">
        <v>2</v>
      </c>
      <c r="B227" s="2"/>
      <c r="C227" s="2"/>
      <c r="D227" s="2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4"/>
    </row>
    <row r="228" spans="1:19" hidden="1">
      <c r="A228" s="1" t="s">
        <v>33</v>
      </c>
      <c r="B228" s="5"/>
      <c r="C228" s="5"/>
      <c r="D228" s="5"/>
      <c r="E228" s="5"/>
      <c r="F228" s="3" t="s">
        <v>3</v>
      </c>
      <c r="G228" s="5"/>
      <c r="H228" s="6"/>
      <c r="I228" s="5"/>
      <c r="J228" s="6"/>
      <c r="K228" s="5"/>
      <c r="L228" s="6"/>
      <c r="M228" s="5"/>
      <c r="N228" s="6"/>
      <c r="O228" s="5"/>
      <c r="P228" s="7"/>
      <c r="Q228" s="7"/>
    </row>
    <row r="229" spans="1:19" hidden="1">
      <c r="A229" s="1" t="s">
        <v>4</v>
      </c>
      <c r="B229" s="2" t="s">
        <v>4</v>
      </c>
      <c r="C229" s="2" t="s">
        <v>4</v>
      </c>
      <c r="D229" s="2" t="s">
        <v>4</v>
      </c>
      <c r="E229" s="2" t="s">
        <v>4</v>
      </c>
      <c r="F229" s="3" t="s">
        <v>4</v>
      </c>
      <c r="G229" s="2" t="s">
        <v>4</v>
      </c>
      <c r="H229" s="3" t="s">
        <v>4</v>
      </c>
      <c r="I229" s="2" t="s">
        <v>4</v>
      </c>
      <c r="J229" s="3" t="s">
        <v>4</v>
      </c>
      <c r="K229" s="2" t="s">
        <v>4</v>
      </c>
      <c r="L229" s="3" t="s">
        <v>4</v>
      </c>
      <c r="M229" s="2" t="s">
        <v>4</v>
      </c>
      <c r="N229" s="3" t="s">
        <v>4</v>
      </c>
      <c r="O229" s="2" t="s">
        <v>4</v>
      </c>
      <c r="P229" s="4" t="s">
        <v>4</v>
      </c>
      <c r="Q229" s="4" t="s">
        <v>4</v>
      </c>
    </row>
    <row r="230" spans="1:19" hidden="1">
      <c r="A230" s="8" t="s">
        <v>5</v>
      </c>
      <c r="B230" s="9" t="s">
        <v>6</v>
      </c>
      <c r="C230" s="9" t="s">
        <v>7</v>
      </c>
      <c r="D230" s="9" t="s">
        <v>8</v>
      </c>
      <c r="E230" s="9" t="s">
        <v>9</v>
      </c>
      <c r="F230" s="10" t="s">
        <v>10</v>
      </c>
      <c r="G230" s="9" t="s">
        <v>11</v>
      </c>
      <c r="H230" s="10" t="s">
        <v>10</v>
      </c>
      <c r="I230" s="9" t="s">
        <v>12</v>
      </c>
      <c r="J230" s="10" t="s">
        <v>10</v>
      </c>
      <c r="K230" s="9" t="s">
        <v>13</v>
      </c>
      <c r="L230" s="10" t="s">
        <v>10</v>
      </c>
      <c r="M230" s="9" t="s">
        <v>14</v>
      </c>
      <c r="N230" s="10" t="s">
        <v>10</v>
      </c>
      <c r="O230" s="9" t="s">
        <v>15</v>
      </c>
      <c r="P230" s="11" t="s">
        <v>16</v>
      </c>
      <c r="Q230" s="4" t="s">
        <v>17</v>
      </c>
    </row>
    <row r="231" spans="1:19" hidden="1">
      <c r="A231" s="12"/>
      <c r="B231" s="9" t="s">
        <v>18</v>
      </c>
      <c r="C231" s="9" t="s">
        <v>19</v>
      </c>
      <c r="D231" s="9" t="s">
        <v>20</v>
      </c>
      <c r="E231" s="9" t="s">
        <v>18</v>
      </c>
      <c r="F231" s="6"/>
      <c r="G231" s="9" t="s">
        <v>19</v>
      </c>
      <c r="H231" s="6"/>
      <c r="I231" s="9" t="s">
        <v>21</v>
      </c>
      <c r="J231" s="6"/>
      <c r="K231" s="9" t="s">
        <v>18</v>
      </c>
      <c r="L231" s="6"/>
      <c r="M231" s="9" t="s">
        <v>19</v>
      </c>
      <c r="N231" s="6"/>
      <c r="O231" s="9" t="s">
        <v>22</v>
      </c>
      <c r="P231" s="11" t="s">
        <v>23</v>
      </c>
      <c r="Q231" s="11" t="s">
        <v>23</v>
      </c>
    </row>
    <row r="232" spans="1:19" hidden="1">
      <c r="A232" s="1" t="s">
        <v>4</v>
      </c>
      <c r="B232" s="2" t="s">
        <v>4</v>
      </c>
      <c r="C232" s="2" t="s">
        <v>4</v>
      </c>
      <c r="D232" s="2" t="s">
        <v>4</v>
      </c>
      <c r="E232" s="2" t="s">
        <v>4</v>
      </c>
      <c r="F232" s="3" t="s">
        <v>4</v>
      </c>
      <c r="G232" s="2" t="s">
        <v>4</v>
      </c>
      <c r="H232" s="3" t="s">
        <v>4</v>
      </c>
      <c r="I232" s="2" t="s">
        <v>4</v>
      </c>
      <c r="J232" s="3" t="s">
        <v>4</v>
      </c>
      <c r="K232" s="2" t="s">
        <v>4</v>
      </c>
      <c r="L232" s="3" t="s">
        <v>4</v>
      </c>
      <c r="M232" s="2" t="s">
        <v>4</v>
      </c>
      <c r="N232" s="3" t="s">
        <v>4</v>
      </c>
      <c r="O232" s="2" t="s">
        <v>4</v>
      </c>
      <c r="P232" s="4" t="s">
        <v>4</v>
      </c>
      <c r="Q232" s="4" t="s">
        <v>4</v>
      </c>
    </row>
    <row r="233" spans="1:19">
      <c r="A233" s="13">
        <v>1</v>
      </c>
      <c r="B233" s="5">
        <v>24.06</v>
      </c>
      <c r="C233" s="5">
        <v>90.6</v>
      </c>
      <c r="D233" s="5">
        <v>0.86099999999999999</v>
      </c>
      <c r="E233" s="5">
        <v>32.26</v>
      </c>
      <c r="F233" s="6">
        <v>1408</v>
      </c>
      <c r="G233" s="5">
        <v>100</v>
      </c>
      <c r="H233" s="6">
        <v>347</v>
      </c>
      <c r="I233" s="5">
        <v>6.95</v>
      </c>
      <c r="J233" s="6">
        <v>1931</v>
      </c>
      <c r="K233" s="5">
        <v>16.8</v>
      </c>
      <c r="L233" s="6">
        <v>656</v>
      </c>
      <c r="M233" s="5">
        <v>57.73</v>
      </c>
      <c r="N233" s="6">
        <v>1342</v>
      </c>
      <c r="O233" s="5">
        <v>0</v>
      </c>
      <c r="P233" s="7">
        <v>17.22494</v>
      </c>
      <c r="Q233" s="7">
        <v>6.53</v>
      </c>
      <c r="R233" s="23"/>
      <c r="S233" s="22"/>
    </row>
    <row r="234" spans="1:19">
      <c r="A234" s="13">
        <v>2</v>
      </c>
      <c r="B234" s="5">
        <v>24.13</v>
      </c>
      <c r="C234" s="5">
        <v>90.2</v>
      </c>
      <c r="D234" s="5">
        <v>0.56200000000000006</v>
      </c>
      <c r="E234" s="5">
        <v>32.18</v>
      </c>
      <c r="F234" s="6">
        <v>1314</v>
      </c>
      <c r="G234" s="5">
        <v>100</v>
      </c>
      <c r="H234" s="6">
        <v>658</v>
      </c>
      <c r="I234" s="5">
        <v>3.95</v>
      </c>
      <c r="J234" s="6">
        <v>1123</v>
      </c>
      <c r="K234" s="5">
        <v>17.239999999999998</v>
      </c>
      <c r="L234" s="6">
        <v>643</v>
      </c>
      <c r="M234" s="5">
        <v>57.99</v>
      </c>
      <c r="N234" s="6">
        <v>1523</v>
      </c>
      <c r="O234" s="5">
        <v>0</v>
      </c>
      <c r="P234" s="7">
        <v>19.02871</v>
      </c>
      <c r="Q234" s="7">
        <v>7.82</v>
      </c>
      <c r="R234" s="24"/>
      <c r="S234" s="22"/>
    </row>
    <row r="235" spans="1:19">
      <c r="A235" s="13">
        <v>3</v>
      </c>
      <c r="B235" s="5">
        <v>24.4</v>
      </c>
      <c r="C235" s="5">
        <v>88.3</v>
      </c>
      <c r="D235" s="5">
        <v>0.54</v>
      </c>
      <c r="E235" s="5">
        <v>33.619999999999997</v>
      </c>
      <c r="F235" s="6">
        <v>1429</v>
      </c>
      <c r="G235" s="5">
        <v>100</v>
      </c>
      <c r="H235" s="6">
        <v>751</v>
      </c>
      <c r="I235" s="5">
        <v>5.45</v>
      </c>
      <c r="J235" s="6">
        <v>1115</v>
      </c>
      <c r="K235" s="5">
        <v>16.37</v>
      </c>
      <c r="L235" s="6">
        <v>659</v>
      </c>
      <c r="M235" s="5">
        <v>50.19</v>
      </c>
      <c r="N235" s="6">
        <v>1433</v>
      </c>
      <c r="O235" s="5">
        <v>0</v>
      </c>
      <c r="P235" s="7">
        <v>18.077159999999999</v>
      </c>
      <c r="Q235" s="7">
        <v>7.41</v>
      </c>
      <c r="R235" s="24"/>
      <c r="S235" s="22"/>
    </row>
    <row r="236" spans="1:19">
      <c r="A236" s="13">
        <v>4</v>
      </c>
      <c r="B236" s="5">
        <v>24.56</v>
      </c>
      <c r="C236" s="5">
        <v>84.3</v>
      </c>
      <c r="D236" s="5">
        <v>0.65400000000000003</v>
      </c>
      <c r="E236" s="5">
        <v>32.81</v>
      </c>
      <c r="F236" s="6">
        <v>1413</v>
      </c>
      <c r="G236" s="5">
        <v>100</v>
      </c>
      <c r="H236" s="6">
        <v>348</v>
      </c>
      <c r="I236" s="5">
        <v>5.45</v>
      </c>
      <c r="J236" s="6">
        <v>1226</v>
      </c>
      <c r="K236" s="5">
        <v>17.78</v>
      </c>
      <c r="L236" s="6">
        <v>628</v>
      </c>
      <c r="M236" s="5">
        <v>48</v>
      </c>
      <c r="N236" s="6">
        <v>1415</v>
      </c>
      <c r="O236" s="5">
        <v>0</v>
      </c>
      <c r="P236" s="7">
        <v>18.630299999999998</v>
      </c>
      <c r="Q236" s="7">
        <v>7.83</v>
      </c>
      <c r="S236" s="22"/>
    </row>
    <row r="237" spans="1:19">
      <c r="A237" s="13">
        <v>5</v>
      </c>
      <c r="B237" s="5">
        <v>23.18</v>
      </c>
      <c r="C237" s="5">
        <v>91.1</v>
      </c>
      <c r="D237" s="5">
        <v>0.88700000000000001</v>
      </c>
      <c r="E237" s="5">
        <v>32.18</v>
      </c>
      <c r="F237" s="6">
        <v>1313</v>
      </c>
      <c r="G237" s="5">
        <v>100</v>
      </c>
      <c r="H237" s="6">
        <v>656</v>
      </c>
      <c r="I237" s="5">
        <v>12.2</v>
      </c>
      <c r="J237" s="6">
        <v>1708</v>
      </c>
      <c r="K237" s="5">
        <v>17.07</v>
      </c>
      <c r="L237" s="6">
        <v>641</v>
      </c>
      <c r="M237" s="5">
        <v>51.8</v>
      </c>
      <c r="N237" s="6">
        <v>1501</v>
      </c>
      <c r="O237" s="5">
        <v>0</v>
      </c>
      <c r="P237" s="7">
        <v>16.626580000000001</v>
      </c>
      <c r="Q237" s="7">
        <v>6.7880000000000003</v>
      </c>
      <c r="S237" s="22"/>
    </row>
    <row r="238" spans="1:19">
      <c r="A238" s="13">
        <v>6</v>
      </c>
      <c r="B238" s="5">
        <v>20.329999999999998</v>
      </c>
      <c r="C238" s="5">
        <v>84.1</v>
      </c>
      <c r="D238" s="5">
        <v>1.288</v>
      </c>
      <c r="E238" s="5">
        <v>26.62</v>
      </c>
      <c r="F238" s="6">
        <v>1500</v>
      </c>
      <c r="G238" s="5">
        <v>100</v>
      </c>
      <c r="H238" s="6">
        <v>17</v>
      </c>
      <c r="I238" s="5">
        <v>9.9499999999999993</v>
      </c>
      <c r="J238" s="6">
        <v>448</v>
      </c>
      <c r="K238" s="5">
        <v>15.13</v>
      </c>
      <c r="L238" s="6">
        <v>637</v>
      </c>
      <c r="M238" s="5">
        <v>44.27</v>
      </c>
      <c r="N238" s="6">
        <v>1551</v>
      </c>
      <c r="O238" s="5">
        <v>0</v>
      </c>
      <c r="P238" s="7">
        <v>19.13505</v>
      </c>
      <c r="Q238" s="7">
        <v>7.41</v>
      </c>
      <c r="R238" s="24"/>
      <c r="S238" s="22"/>
    </row>
    <row r="239" spans="1:19">
      <c r="A239" s="13">
        <v>7</v>
      </c>
      <c r="B239" s="5">
        <v>17.77</v>
      </c>
      <c r="C239" s="5">
        <v>81.2</v>
      </c>
      <c r="D239" s="5">
        <v>1.21</v>
      </c>
      <c r="E239" s="5">
        <v>25.3</v>
      </c>
      <c r="F239" s="6">
        <v>1333</v>
      </c>
      <c r="G239" s="5">
        <v>100</v>
      </c>
      <c r="H239" s="6">
        <v>653</v>
      </c>
      <c r="I239" s="5">
        <v>8.4499999999999993</v>
      </c>
      <c r="J239" s="6">
        <v>1340</v>
      </c>
      <c r="K239" s="5">
        <v>11.04</v>
      </c>
      <c r="L239" s="6">
        <v>634</v>
      </c>
      <c r="M239" s="5">
        <v>43.01</v>
      </c>
      <c r="N239" s="6">
        <v>1522</v>
      </c>
      <c r="O239" s="5">
        <v>0</v>
      </c>
      <c r="P239" s="7">
        <v>20.79364</v>
      </c>
      <c r="Q239" s="7">
        <v>6.6710000000000003</v>
      </c>
      <c r="S239" s="22"/>
    </row>
    <row r="240" spans="1:19">
      <c r="A240" s="13">
        <v>8</v>
      </c>
      <c r="B240" s="5">
        <v>17.14</v>
      </c>
      <c r="C240" s="5">
        <v>79.3</v>
      </c>
      <c r="D240" s="5">
        <v>0.874</v>
      </c>
      <c r="E240" s="5">
        <v>24.65</v>
      </c>
      <c r="F240" s="6">
        <v>1535</v>
      </c>
      <c r="G240" s="5">
        <v>100</v>
      </c>
      <c r="H240" s="6">
        <v>630</v>
      </c>
      <c r="I240" s="5">
        <v>6.95</v>
      </c>
      <c r="J240" s="6">
        <v>938</v>
      </c>
      <c r="K240" s="5">
        <v>10.15</v>
      </c>
      <c r="L240" s="6">
        <v>650</v>
      </c>
      <c r="M240" s="5">
        <v>45.74</v>
      </c>
      <c r="N240" s="6">
        <v>1443</v>
      </c>
      <c r="O240" s="5">
        <v>0</v>
      </c>
      <c r="P240" s="7">
        <v>20.030010000000001</v>
      </c>
      <c r="Q240" s="7">
        <v>6.4370000000000003</v>
      </c>
      <c r="S240" s="22"/>
    </row>
    <row r="241" spans="1:19">
      <c r="A241" s="13">
        <v>9</v>
      </c>
      <c r="B241" s="5">
        <v>17.420000000000002</v>
      </c>
      <c r="C241" s="5">
        <v>79.8</v>
      </c>
      <c r="D241" s="5">
        <v>0.76700000000000002</v>
      </c>
      <c r="E241" s="5">
        <v>27.87</v>
      </c>
      <c r="F241" s="6">
        <v>1426</v>
      </c>
      <c r="G241" s="5">
        <v>100</v>
      </c>
      <c r="H241" s="6">
        <v>625</v>
      </c>
      <c r="I241" s="5">
        <v>5.45</v>
      </c>
      <c r="J241" s="6">
        <v>1133</v>
      </c>
      <c r="K241" s="5">
        <v>7.29</v>
      </c>
      <c r="L241" s="6">
        <v>706</v>
      </c>
      <c r="M241" s="5">
        <v>33.200000000000003</v>
      </c>
      <c r="N241" s="6">
        <v>1505</v>
      </c>
      <c r="O241" s="5">
        <v>0</v>
      </c>
      <c r="P241" s="7">
        <v>19.826530000000002</v>
      </c>
      <c r="Q241" s="7">
        <v>6.2770000000000001</v>
      </c>
      <c r="R241" s="12"/>
      <c r="S241" s="22"/>
    </row>
    <row r="242" spans="1:19">
      <c r="A242" s="13">
        <v>10</v>
      </c>
      <c r="B242" s="5">
        <v>19.03</v>
      </c>
      <c r="C242" s="5">
        <v>83.4</v>
      </c>
      <c r="D242" s="5">
        <v>0.45700000000000002</v>
      </c>
      <c r="E242" s="5">
        <v>29.99</v>
      </c>
      <c r="F242" s="6">
        <v>1554</v>
      </c>
      <c r="G242" s="5">
        <v>100</v>
      </c>
      <c r="H242" s="6">
        <v>654</v>
      </c>
      <c r="I242" s="5">
        <v>3.95</v>
      </c>
      <c r="J242" s="6">
        <v>1143</v>
      </c>
      <c r="K242" s="5">
        <v>9.17</v>
      </c>
      <c r="L242" s="6">
        <v>555</v>
      </c>
      <c r="M242" s="5">
        <v>46.8</v>
      </c>
      <c r="N242" s="6">
        <v>1555</v>
      </c>
      <c r="O242" s="5">
        <v>0</v>
      </c>
      <c r="P242" s="7">
        <v>19.047049999999999</v>
      </c>
      <c r="Q242" s="7">
        <v>6.5250000000000004</v>
      </c>
      <c r="R242" s="12"/>
      <c r="S242" s="22"/>
    </row>
    <row r="243" spans="1:19">
      <c r="A243" s="13">
        <v>11</v>
      </c>
      <c r="B243" s="5">
        <v>20.32</v>
      </c>
      <c r="C243" s="5">
        <v>85.4</v>
      </c>
      <c r="D243" s="5">
        <v>0.45800000000000002</v>
      </c>
      <c r="E243" s="5">
        <v>30.19</v>
      </c>
      <c r="F243" s="6">
        <v>1441</v>
      </c>
      <c r="G243" s="5">
        <v>100</v>
      </c>
      <c r="H243" s="6">
        <v>715</v>
      </c>
      <c r="I243" s="5">
        <v>3.95</v>
      </c>
      <c r="J243" s="6">
        <v>1337</v>
      </c>
      <c r="K243" s="5">
        <v>11.76</v>
      </c>
      <c r="L243" s="6">
        <v>552</v>
      </c>
      <c r="M243" s="5">
        <v>46.33</v>
      </c>
      <c r="N243" s="6">
        <v>1613</v>
      </c>
      <c r="O243" s="5">
        <v>0</v>
      </c>
      <c r="P243" s="7">
        <v>18.5764</v>
      </c>
      <c r="Q243" s="7">
        <v>6.5919999999999996</v>
      </c>
      <c r="R243" s="12"/>
      <c r="S243" s="22"/>
    </row>
    <row r="244" spans="1:19">
      <c r="A244" s="13">
        <v>12</v>
      </c>
      <c r="B244" s="5">
        <v>20.63</v>
      </c>
      <c r="C244" s="5">
        <v>85.4</v>
      </c>
      <c r="D244" s="5">
        <v>0.61399999999999999</v>
      </c>
      <c r="E244" s="5">
        <v>30.11</v>
      </c>
      <c r="F244" s="6">
        <v>1347</v>
      </c>
      <c r="G244" s="5">
        <v>100</v>
      </c>
      <c r="H244" s="6">
        <v>639</v>
      </c>
      <c r="I244" s="5">
        <v>4.7</v>
      </c>
      <c r="J244" s="6">
        <v>1039</v>
      </c>
      <c r="K244" s="5">
        <v>12.28</v>
      </c>
      <c r="L244" s="6">
        <v>626</v>
      </c>
      <c r="M244" s="5">
        <v>46.53</v>
      </c>
      <c r="N244" s="6">
        <v>1532</v>
      </c>
      <c r="O244" s="5">
        <v>0</v>
      </c>
      <c r="P244" s="7">
        <v>18.624510000000001</v>
      </c>
      <c r="Q244" s="7">
        <v>6.4539999999999997</v>
      </c>
      <c r="S244" s="22"/>
    </row>
    <row r="245" spans="1:19">
      <c r="A245" s="13">
        <v>13</v>
      </c>
      <c r="B245" s="5">
        <v>20.76</v>
      </c>
      <c r="C245" s="5">
        <v>85.5</v>
      </c>
      <c r="D245" s="5">
        <v>0.68200000000000005</v>
      </c>
      <c r="E245" s="5">
        <v>30.82</v>
      </c>
      <c r="F245" s="6">
        <v>1536</v>
      </c>
      <c r="G245" s="5">
        <v>100</v>
      </c>
      <c r="H245" s="6">
        <v>536</v>
      </c>
      <c r="I245" s="5">
        <v>6.95</v>
      </c>
      <c r="J245" s="6">
        <v>1329</v>
      </c>
      <c r="K245" s="5">
        <v>13.1</v>
      </c>
      <c r="L245" s="6">
        <v>703</v>
      </c>
      <c r="M245" s="5">
        <v>44.93</v>
      </c>
      <c r="N245" s="6">
        <v>1440</v>
      </c>
      <c r="O245" s="5">
        <v>0</v>
      </c>
      <c r="P245" s="7">
        <v>17.967420000000001</v>
      </c>
      <c r="Q245" s="7">
        <v>6.2939999999999996</v>
      </c>
      <c r="R245" s="24"/>
      <c r="S245" s="22"/>
    </row>
    <row r="246" spans="1:19">
      <c r="A246" s="13">
        <v>14</v>
      </c>
      <c r="B246" s="5">
        <v>21.92</v>
      </c>
      <c r="C246" s="5">
        <v>89.1</v>
      </c>
      <c r="D246" s="5">
        <v>1.0109999999999999</v>
      </c>
      <c r="E246" s="5">
        <v>32.01</v>
      </c>
      <c r="F246" s="6">
        <v>1347</v>
      </c>
      <c r="G246" s="5">
        <v>100</v>
      </c>
      <c r="H246" s="6">
        <v>624</v>
      </c>
      <c r="I246" s="5">
        <v>7.7</v>
      </c>
      <c r="J246" s="6">
        <v>1331</v>
      </c>
      <c r="K246" s="5">
        <v>13.84</v>
      </c>
      <c r="L246" s="6">
        <v>615</v>
      </c>
      <c r="M246" s="5">
        <v>52.86</v>
      </c>
      <c r="N246" s="6">
        <v>1348</v>
      </c>
      <c r="O246" s="5">
        <v>0</v>
      </c>
      <c r="P246" s="7">
        <v>15.619450000000001</v>
      </c>
      <c r="Q246" s="7">
        <v>5.9409999999999998</v>
      </c>
      <c r="S246" s="22"/>
    </row>
    <row r="247" spans="1:19">
      <c r="A247" s="13">
        <v>15</v>
      </c>
      <c r="B247" s="5">
        <v>24.04</v>
      </c>
      <c r="C247" s="5">
        <v>85.2</v>
      </c>
      <c r="D247" s="5">
        <v>0.97599999999999998</v>
      </c>
      <c r="E247" s="5">
        <v>32.53</v>
      </c>
      <c r="F247" s="6">
        <v>1509</v>
      </c>
      <c r="G247" s="5">
        <v>100</v>
      </c>
      <c r="H247" s="6">
        <v>709</v>
      </c>
      <c r="I247" s="5">
        <v>6.2</v>
      </c>
      <c r="J247" s="6">
        <v>1027</v>
      </c>
      <c r="K247" s="5">
        <v>16.149999999999999</v>
      </c>
      <c r="L247" s="6">
        <v>619</v>
      </c>
      <c r="M247" s="5">
        <v>53.99</v>
      </c>
      <c r="N247" s="6">
        <v>1523</v>
      </c>
      <c r="O247" s="5">
        <v>0</v>
      </c>
      <c r="P247" s="7">
        <v>15.224690000000001</v>
      </c>
      <c r="Q247" s="7">
        <v>6.1710000000000003</v>
      </c>
      <c r="S247" s="22"/>
    </row>
    <row r="248" spans="1:19">
      <c r="A248" s="13">
        <v>16</v>
      </c>
      <c r="B248" s="5">
        <v>23.65</v>
      </c>
      <c r="C248" s="5">
        <v>89.2</v>
      </c>
      <c r="D248" s="5">
        <v>1.101</v>
      </c>
      <c r="E248" s="5">
        <v>31.45</v>
      </c>
      <c r="F248" s="6">
        <v>1217</v>
      </c>
      <c r="G248" s="5">
        <v>100</v>
      </c>
      <c r="H248" s="6">
        <v>456</v>
      </c>
      <c r="I248" s="5">
        <v>5.45</v>
      </c>
      <c r="J248" s="6">
        <v>1505</v>
      </c>
      <c r="K248" s="5">
        <v>17.43</v>
      </c>
      <c r="L248" s="6">
        <v>624</v>
      </c>
      <c r="M248" s="5">
        <v>56.53</v>
      </c>
      <c r="N248" s="6">
        <v>1212</v>
      </c>
      <c r="O248" s="5">
        <v>0</v>
      </c>
      <c r="P248" s="7">
        <v>13.06503</v>
      </c>
      <c r="Q248" s="7">
        <v>5.0629999999999997</v>
      </c>
      <c r="S248" s="22"/>
    </row>
    <row r="249" spans="1:19">
      <c r="A249" s="13">
        <v>17</v>
      </c>
      <c r="B249" s="5">
        <v>20.09</v>
      </c>
      <c r="C249" s="5">
        <v>92.9</v>
      </c>
      <c r="D249" s="5">
        <v>1.966</v>
      </c>
      <c r="E249" s="5">
        <v>24.22</v>
      </c>
      <c r="F249" s="6">
        <v>1452</v>
      </c>
      <c r="G249" s="5">
        <v>100</v>
      </c>
      <c r="H249" s="6">
        <v>2355</v>
      </c>
      <c r="I249" s="5">
        <v>6.95</v>
      </c>
      <c r="J249" s="6">
        <v>1312</v>
      </c>
      <c r="K249" s="5">
        <v>16.03</v>
      </c>
      <c r="L249" s="6">
        <v>2352</v>
      </c>
      <c r="M249" s="5">
        <v>76.5</v>
      </c>
      <c r="N249" s="6">
        <v>1456</v>
      </c>
      <c r="O249" s="5">
        <v>0</v>
      </c>
      <c r="P249" s="7">
        <v>10.082380000000001</v>
      </c>
      <c r="Q249" s="7">
        <v>2.6779999999999999</v>
      </c>
      <c r="R249" s="24"/>
      <c r="S249" s="22"/>
    </row>
    <row r="250" spans="1:19">
      <c r="A250" s="13">
        <v>18</v>
      </c>
      <c r="B250" s="5">
        <v>20.68</v>
      </c>
      <c r="C250" s="5">
        <v>92.6</v>
      </c>
      <c r="D250" s="5">
        <v>1.214</v>
      </c>
      <c r="E250" s="5">
        <v>28.56</v>
      </c>
      <c r="F250" s="6">
        <v>1358</v>
      </c>
      <c r="G250" s="5">
        <v>100</v>
      </c>
      <c r="H250" s="6">
        <v>708</v>
      </c>
      <c r="I250" s="5">
        <v>6.95</v>
      </c>
      <c r="J250" s="6">
        <v>1906</v>
      </c>
      <c r="K250" s="5">
        <v>13.91</v>
      </c>
      <c r="L250" s="6">
        <v>647</v>
      </c>
      <c r="M250" s="5">
        <v>67.8</v>
      </c>
      <c r="N250" s="6">
        <v>1359</v>
      </c>
      <c r="O250" s="5">
        <v>0</v>
      </c>
      <c r="P250" s="7">
        <v>16.479030000000002</v>
      </c>
      <c r="Q250" s="7">
        <v>6.3090000000000002</v>
      </c>
      <c r="S250" s="22"/>
    </row>
    <row r="251" spans="1:19">
      <c r="A251" s="13">
        <v>19</v>
      </c>
      <c r="B251" s="5">
        <v>21.83</v>
      </c>
      <c r="C251" s="5">
        <v>93.8</v>
      </c>
      <c r="D251" s="5">
        <v>0.623</v>
      </c>
      <c r="E251" s="5">
        <v>30.05</v>
      </c>
      <c r="F251" s="6">
        <v>1445</v>
      </c>
      <c r="G251" s="5">
        <v>100</v>
      </c>
      <c r="H251" s="6">
        <v>705</v>
      </c>
      <c r="I251" s="5">
        <v>3.95</v>
      </c>
      <c r="J251" s="6">
        <v>1643</v>
      </c>
      <c r="K251" s="5">
        <v>15.32</v>
      </c>
      <c r="L251" s="6">
        <v>653</v>
      </c>
      <c r="M251" s="5">
        <v>66.06</v>
      </c>
      <c r="N251" s="6">
        <v>1446</v>
      </c>
      <c r="O251" s="5">
        <v>0</v>
      </c>
      <c r="P251" s="7">
        <v>15.27816</v>
      </c>
      <c r="Q251" s="7">
        <v>6.1079999999999997</v>
      </c>
      <c r="S251" s="22"/>
    </row>
    <row r="252" spans="1:19">
      <c r="A252" s="13">
        <v>20</v>
      </c>
      <c r="B252" s="5">
        <v>23.14</v>
      </c>
      <c r="C252" s="5">
        <v>89.6</v>
      </c>
      <c r="D252" s="5">
        <v>0.65700000000000003</v>
      </c>
      <c r="E252" s="5">
        <v>30.88</v>
      </c>
      <c r="F252" s="6">
        <v>1316</v>
      </c>
      <c r="G252" s="5">
        <v>100</v>
      </c>
      <c r="H252" s="6">
        <v>721</v>
      </c>
      <c r="I252" s="5">
        <v>4.7</v>
      </c>
      <c r="J252" s="6">
        <v>1303</v>
      </c>
      <c r="K252" s="5">
        <v>16.3</v>
      </c>
      <c r="L252" s="6">
        <v>542</v>
      </c>
      <c r="M252" s="5">
        <v>56.8</v>
      </c>
      <c r="N252" s="6">
        <v>1509</v>
      </c>
      <c r="O252" s="5">
        <v>0</v>
      </c>
      <c r="P252" s="22">
        <v>16.70093</v>
      </c>
      <c r="Q252" s="7">
        <v>6.8460000000000001</v>
      </c>
      <c r="R252" s="24"/>
      <c r="S252" s="22"/>
    </row>
    <row r="253" spans="1:19">
      <c r="A253" s="13">
        <v>21</v>
      </c>
      <c r="B253" s="5">
        <v>22.74</v>
      </c>
      <c r="C253" s="5">
        <v>92.6</v>
      </c>
      <c r="D253" s="5">
        <v>0.505</v>
      </c>
      <c r="E253" s="5">
        <v>28.5</v>
      </c>
      <c r="F253" s="6">
        <v>1356</v>
      </c>
      <c r="G253" s="5">
        <v>100</v>
      </c>
      <c r="H253" s="6">
        <v>720</v>
      </c>
      <c r="I253" s="5">
        <v>4.7</v>
      </c>
      <c r="J253" s="6">
        <v>1007</v>
      </c>
      <c r="K253" s="5">
        <v>17.899999999999999</v>
      </c>
      <c r="L253" s="6">
        <v>716</v>
      </c>
      <c r="M253" s="5">
        <v>69.599999999999994</v>
      </c>
      <c r="N253" s="6">
        <v>1357</v>
      </c>
      <c r="O253" s="5">
        <v>0</v>
      </c>
      <c r="P253" s="22">
        <v>12.000870000000001</v>
      </c>
      <c r="Q253" s="7">
        <v>4.4249999999999998</v>
      </c>
      <c r="S253" s="22"/>
    </row>
    <row r="254" spans="1:19">
      <c r="A254" s="13">
        <v>22</v>
      </c>
      <c r="B254" s="5">
        <v>20.13</v>
      </c>
      <c r="C254" s="5">
        <v>99.9</v>
      </c>
      <c r="D254" s="5">
        <v>0.36</v>
      </c>
      <c r="E254" s="5">
        <v>24.26</v>
      </c>
      <c r="F254" s="6">
        <v>1252</v>
      </c>
      <c r="G254" s="5">
        <v>100</v>
      </c>
      <c r="H254" s="6">
        <v>601</v>
      </c>
      <c r="I254" s="5">
        <v>5.45</v>
      </c>
      <c r="J254" s="6">
        <v>2335</v>
      </c>
      <c r="K254" s="5">
        <v>16.350000000000001</v>
      </c>
      <c r="L254" s="6">
        <v>532</v>
      </c>
      <c r="M254" s="5">
        <v>89.4</v>
      </c>
      <c r="N254" s="6">
        <v>1248</v>
      </c>
      <c r="O254" s="5">
        <v>4.3</v>
      </c>
      <c r="P254" s="22">
        <v>6.1188799999999999</v>
      </c>
      <c r="Q254" s="7">
        <v>0.96199999999999997</v>
      </c>
      <c r="S254" s="22"/>
    </row>
    <row r="255" spans="1:19">
      <c r="A255" s="13">
        <v>23</v>
      </c>
      <c r="B255" s="5">
        <v>19.75</v>
      </c>
      <c r="C255" s="5">
        <v>99.9</v>
      </c>
      <c r="D255" s="5">
        <v>0.86299999999999999</v>
      </c>
      <c r="E255" s="5">
        <v>24.16</v>
      </c>
      <c r="F255" s="6">
        <v>1222</v>
      </c>
      <c r="G255" s="5">
        <v>100</v>
      </c>
      <c r="H255" s="6">
        <v>507</v>
      </c>
      <c r="I255" s="5">
        <v>6.2</v>
      </c>
      <c r="J255" s="6">
        <v>2102</v>
      </c>
      <c r="K255" s="5">
        <v>16.920000000000002</v>
      </c>
      <c r="L255" s="6">
        <v>505</v>
      </c>
      <c r="M255" s="5">
        <v>80.400000000000006</v>
      </c>
      <c r="N255" s="6">
        <v>1235</v>
      </c>
      <c r="O255" s="5">
        <v>0.4</v>
      </c>
      <c r="P255" s="22">
        <v>8.3089600000000008</v>
      </c>
      <c r="Q255" s="7">
        <v>1.837</v>
      </c>
      <c r="S255" s="22"/>
    </row>
    <row r="256" spans="1:19">
      <c r="A256" s="13">
        <v>24</v>
      </c>
      <c r="B256" s="5">
        <v>18.649999999999999</v>
      </c>
      <c r="C256" s="5">
        <v>99.9</v>
      </c>
      <c r="D256" s="5">
        <v>0.42</v>
      </c>
      <c r="E256" s="5">
        <v>22.77</v>
      </c>
      <c r="F256" s="6">
        <v>1412</v>
      </c>
      <c r="G256" s="5">
        <v>100</v>
      </c>
      <c r="H256" s="6">
        <v>440</v>
      </c>
      <c r="I256" s="5">
        <v>3.95</v>
      </c>
      <c r="J256" s="6">
        <v>2137</v>
      </c>
      <c r="K256" s="5">
        <v>15.67</v>
      </c>
      <c r="L256" s="6">
        <v>2349</v>
      </c>
      <c r="M256" s="5">
        <v>89.5</v>
      </c>
      <c r="N256" s="6">
        <v>1323</v>
      </c>
      <c r="O256" s="5">
        <v>0.4</v>
      </c>
      <c r="P256" s="7">
        <v>7.3232100000000004</v>
      </c>
      <c r="Q256" s="7">
        <v>1.2869999999999999</v>
      </c>
      <c r="R256" s="24"/>
      <c r="S256" s="22"/>
    </row>
    <row r="257" spans="1:19">
      <c r="A257" s="13">
        <v>25</v>
      </c>
      <c r="B257" s="5">
        <v>18.68</v>
      </c>
      <c r="C257" s="5">
        <v>89.9</v>
      </c>
      <c r="D257" s="5">
        <v>0.59699999999999998</v>
      </c>
      <c r="E257" s="5">
        <v>27.13</v>
      </c>
      <c r="F257" s="6">
        <v>1425</v>
      </c>
      <c r="G257" s="5">
        <v>100</v>
      </c>
      <c r="H257" s="6">
        <v>709</v>
      </c>
      <c r="I257" s="5">
        <v>6.95</v>
      </c>
      <c r="J257" s="6">
        <v>2128</v>
      </c>
      <c r="K257" s="5">
        <v>11.34</v>
      </c>
      <c r="L257" s="6">
        <v>647</v>
      </c>
      <c r="M257" s="5">
        <v>53.2</v>
      </c>
      <c r="N257" s="6">
        <v>1530</v>
      </c>
      <c r="O257" s="5">
        <v>0</v>
      </c>
      <c r="P257" s="7">
        <v>16.912289999999999</v>
      </c>
      <c r="Q257" s="7">
        <v>5.7690000000000001</v>
      </c>
      <c r="S257" s="22"/>
    </row>
    <row r="258" spans="1:19">
      <c r="A258" s="13">
        <v>26</v>
      </c>
      <c r="B258" s="5">
        <v>19.3</v>
      </c>
      <c r="C258" s="5">
        <v>87.4</v>
      </c>
      <c r="D258" s="5">
        <v>0.48799999999999999</v>
      </c>
      <c r="E258" s="5">
        <v>28.22</v>
      </c>
      <c r="F258" s="6">
        <v>1447</v>
      </c>
      <c r="G258" s="5">
        <v>100</v>
      </c>
      <c r="H258" s="6">
        <v>704</v>
      </c>
      <c r="I258" s="5">
        <v>4.7</v>
      </c>
      <c r="J258" s="6">
        <v>1049</v>
      </c>
      <c r="K258" s="5">
        <v>10.01</v>
      </c>
      <c r="L258" s="6">
        <v>640</v>
      </c>
      <c r="M258" s="5">
        <v>48.47</v>
      </c>
      <c r="N258" s="6">
        <v>1350</v>
      </c>
      <c r="O258" s="5">
        <v>0</v>
      </c>
      <c r="P258" s="7">
        <v>18.114699999999999</v>
      </c>
      <c r="Q258" s="7">
        <v>6.9109999999999996</v>
      </c>
      <c r="S258" s="22"/>
    </row>
    <row r="259" spans="1:19">
      <c r="A259" s="13">
        <v>27</v>
      </c>
      <c r="B259" s="5">
        <v>16.97</v>
      </c>
      <c r="C259" s="5">
        <v>99.9</v>
      </c>
      <c r="D259" s="5">
        <v>0.34200000000000003</v>
      </c>
      <c r="E259" s="5">
        <v>19.079999999999998</v>
      </c>
      <c r="F259" s="6">
        <v>1600</v>
      </c>
      <c r="G259" s="5">
        <v>100</v>
      </c>
      <c r="H259" s="6">
        <v>1302</v>
      </c>
      <c r="I259" s="5">
        <v>3.95</v>
      </c>
      <c r="J259" s="6">
        <v>1417</v>
      </c>
      <c r="K259" s="5">
        <v>14.64</v>
      </c>
      <c r="L259" s="6">
        <v>325</v>
      </c>
      <c r="M259" s="5">
        <v>99.9</v>
      </c>
      <c r="N259" s="6">
        <v>441</v>
      </c>
      <c r="O259" s="5">
        <v>14.2</v>
      </c>
      <c r="P259" s="7">
        <v>2.51247</v>
      </c>
      <c r="Q259" s="7">
        <v>-1.0529999999999999</v>
      </c>
      <c r="S259" s="22"/>
    </row>
    <row r="260" spans="1:19">
      <c r="A260" s="13">
        <v>28</v>
      </c>
      <c r="B260" s="5">
        <v>16.61</v>
      </c>
      <c r="C260" s="5">
        <v>99.9</v>
      </c>
      <c r="D260" s="5">
        <v>0.77800000000000002</v>
      </c>
      <c r="E260" s="5">
        <v>18.54</v>
      </c>
      <c r="F260" s="6">
        <v>1517</v>
      </c>
      <c r="G260" s="5">
        <v>100</v>
      </c>
      <c r="H260" s="6">
        <v>621</v>
      </c>
      <c r="I260" s="5">
        <v>6.2</v>
      </c>
      <c r="J260" s="6">
        <v>915</v>
      </c>
      <c r="K260" s="5">
        <v>14.14</v>
      </c>
      <c r="L260" s="6">
        <v>545</v>
      </c>
      <c r="M260" s="5">
        <v>99.9</v>
      </c>
      <c r="N260" s="6">
        <v>927</v>
      </c>
      <c r="O260" s="5">
        <v>43.9</v>
      </c>
      <c r="P260" s="7">
        <v>1.6378999999999999</v>
      </c>
      <c r="Q260" s="7">
        <v>-0.65700000000000003</v>
      </c>
      <c r="R260" s="24"/>
      <c r="S260" s="22"/>
    </row>
    <row r="261" spans="1:19">
      <c r="A261" s="13">
        <v>29</v>
      </c>
      <c r="B261" s="5">
        <v>18.399999999999999</v>
      </c>
      <c r="C261" s="5">
        <v>99.9</v>
      </c>
      <c r="D261" s="5">
        <v>1.2230000000000001</v>
      </c>
      <c r="E261" s="5">
        <v>21.11</v>
      </c>
      <c r="F261" s="6">
        <v>1312</v>
      </c>
      <c r="G261" s="5">
        <v>100</v>
      </c>
      <c r="H261" s="6">
        <v>0</v>
      </c>
      <c r="I261" s="5">
        <v>9.1999999999999993</v>
      </c>
      <c r="J261" s="6">
        <v>1256</v>
      </c>
      <c r="K261" s="5">
        <v>16.38</v>
      </c>
      <c r="L261" s="6">
        <v>431</v>
      </c>
      <c r="M261" s="5">
        <v>98.5</v>
      </c>
      <c r="N261" s="6">
        <v>1313</v>
      </c>
      <c r="O261" s="5">
        <v>12.5</v>
      </c>
      <c r="P261" s="7">
        <v>2.4462799999999998</v>
      </c>
      <c r="Q261" s="7">
        <v>-0.48499999999999999</v>
      </c>
      <c r="R261" s="24"/>
      <c r="S261" s="22"/>
    </row>
    <row r="262" spans="1:19">
      <c r="A262" s="13">
        <v>30</v>
      </c>
      <c r="B262" s="5">
        <v>20.21</v>
      </c>
      <c r="C262" s="5">
        <v>99.9</v>
      </c>
      <c r="D262" s="5">
        <v>0.95299999999999996</v>
      </c>
      <c r="E262" s="5">
        <v>24.58</v>
      </c>
      <c r="F262" s="6">
        <v>1352</v>
      </c>
      <c r="G262" s="5">
        <v>100</v>
      </c>
      <c r="H262" s="6">
        <v>2352</v>
      </c>
      <c r="I262" s="5">
        <v>10.7</v>
      </c>
      <c r="J262" s="6">
        <v>248</v>
      </c>
      <c r="K262" s="5">
        <v>17.34</v>
      </c>
      <c r="L262" s="6">
        <v>239</v>
      </c>
      <c r="M262" s="5">
        <v>88.5</v>
      </c>
      <c r="N262" s="6">
        <v>1353</v>
      </c>
      <c r="O262" s="5">
        <v>2.2999999999999998</v>
      </c>
      <c r="P262" s="7">
        <v>11.072749999999999</v>
      </c>
      <c r="Q262" s="7">
        <v>4.4320000000000004</v>
      </c>
      <c r="S262" s="22"/>
    </row>
    <row r="263" spans="1:19">
      <c r="A263" s="13">
        <v>31</v>
      </c>
      <c r="B263" s="5">
        <v>20.85</v>
      </c>
      <c r="C263" s="5">
        <v>97.6</v>
      </c>
      <c r="D263" s="5">
        <v>0.74099999999999999</v>
      </c>
      <c r="E263" s="5">
        <v>28.3</v>
      </c>
      <c r="F263" s="6">
        <v>1539</v>
      </c>
      <c r="G263" s="5">
        <v>100</v>
      </c>
      <c r="H263" s="6">
        <v>322</v>
      </c>
      <c r="I263" s="5">
        <v>3.95</v>
      </c>
      <c r="J263" s="6">
        <v>637</v>
      </c>
      <c r="K263" s="5">
        <v>16.53</v>
      </c>
      <c r="L263" s="6">
        <v>2335</v>
      </c>
      <c r="M263" s="5">
        <v>67.680000000000007</v>
      </c>
      <c r="N263" s="6">
        <v>1540</v>
      </c>
      <c r="O263" s="5">
        <v>0</v>
      </c>
      <c r="P263" s="7">
        <v>13.27004</v>
      </c>
      <c r="Q263" s="7">
        <v>4.6989999999999998</v>
      </c>
      <c r="S263" s="22"/>
    </row>
    <row r="264" spans="1:19" hidden="1">
      <c r="A264" s="1" t="s">
        <v>4</v>
      </c>
      <c r="B264" s="2" t="s">
        <v>4</v>
      </c>
      <c r="C264" s="2" t="s">
        <v>4</v>
      </c>
      <c r="D264" s="2" t="s">
        <v>4</v>
      </c>
      <c r="E264" s="2" t="s">
        <v>4</v>
      </c>
      <c r="F264" s="3" t="s">
        <v>4</v>
      </c>
      <c r="G264" s="2" t="s">
        <v>4</v>
      </c>
      <c r="H264" s="3" t="s">
        <v>4</v>
      </c>
      <c r="I264" s="2" t="s">
        <v>4</v>
      </c>
      <c r="J264" s="3" t="s">
        <v>4</v>
      </c>
      <c r="K264" s="2" t="s">
        <v>4</v>
      </c>
      <c r="L264" s="3" t="s">
        <v>4</v>
      </c>
      <c r="M264" s="2" t="s">
        <v>4</v>
      </c>
      <c r="N264" s="3" t="s">
        <v>4</v>
      </c>
      <c r="O264" s="2" t="s">
        <v>4</v>
      </c>
      <c r="P264" s="4" t="s">
        <v>4</v>
      </c>
      <c r="Q264" s="4" t="s">
        <v>4</v>
      </c>
    </row>
    <row r="265" spans="1:19" hidden="1">
      <c r="A265" s="12"/>
      <c r="B265" s="9" t="s">
        <v>6</v>
      </c>
      <c r="C265" s="9" t="s">
        <v>7</v>
      </c>
      <c r="D265" s="9" t="s">
        <v>8</v>
      </c>
      <c r="E265" s="9" t="s">
        <v>9</v>
      </c>
      <c r="F265" s="10" t="s">
        <v>10</v>
      </c>
      <c r="G265" s="9" t="s">
        <v>11</v>
      </c>
      <c r="H265" s="10" t="s">
        <v>10</v>
      </c>
      <c r="I265" s="9" t="s">
        <v>12</v>
      </c>
      <c r="J265" s="10" t="s">
        <v>10</v>
      </c>
      <c r="K265" s="9" t="s">
        <v>13</v>
      </c>
      <c r="L265" s="10" t="s">
        <v>10</v>
      </c>
      <c r="M265" s="9" t="s">
        <v>14</v>
      </c>
      <c r="N265" s="10" t="s">
        <v>10</v>
      </c>
      <c r="O265" s="9" t="s">
        <v>15</v>
      </c>
      <c r="P265" s="11" t="s">
        <v>16</v>
      </c>
      <c r="Q265" s="4" t="s">
        <v>3</v>
      </c>
    </row>
    <row r="266" spans="1:19" hidden="1">
      <c r="A266" s="1" t="s">
        <v>4</v>
      </c>
      <c r="B266" s="2" t="s">
        <v>4</v>
      </c>
      <c r="C266" s="2" t="s">
        <v>4</v>
      </c>
      <c r="D266" s="2" t="s">
        <v>4</v>
      </c>
      <c r="E266" s="2" t="s">
        <v>4</v>
      </c>
      <c r="F266" s="3" t="s">
        <v>4</v>
      </c>
      <c r="G266" s="2" t="s">
        <v>4</v>
      </c>
      <c r="H266" s="3" t="s">
        <v>4</v>
      </c>
      <c r="I266" s="2" t="s">
        <v>4</v>
      </c>
      <c r="J266" s="3" t="s">
        <v>4</v>
      </c>
      <c r="K266" s="2" t="s">
        <v>4</v>
      </c>
      <c r="L266" s="3" t="s">
        <v>4</v>
      </c>
      <c r="M266" s="2" t="s">
        <v>4</v>
      </c>
      <c r="N266" s="3" t="s">
        <v>4</v>
      </c>
      <c r="O266" s="2" t="s">
        <v>4</v>
      </c>
      <c r="P266" s="4" t="s">
        <v>4</v>
      </c>
      <c r="Q266" s="4" t="s">
        <v>4</v>
      </c>
    </row>
    <row r="267" spans="1:19" hidden="1">
      <c r="A267" s="1" t="s">
        <v>24</v>
      </c>
      <c r="B267" s="14">
        <f>AVERAGE(B233:B263)</f>
        <v>20.689354838709679</v>
      </c>
      <c r="C267" s="14">
        <f>AVERAGE(C233:C263)</f>
        <v>90.5741935483871</v>
      </c>
      <c r="D267" s="14">
        <f>AVERAGE(D233:D263)</f>
        <v>0.79587096774193544</v>
      </c>
      <c r="E267" s="14">
        <f>AVERAGE(E233:E263)</f>
        <v>27.9016129032258</v>
      </c>
      <c r="F267" s="3" t="s">
        <v>3</v>
      </c>
      <c r="G267" s="14">
        <f>AVERAGE(G233:G263)</f>
        <v>100</v>
      </c>
      <c r="H267" s="3" t="s">
        <v>3</v>
      </c>
      <c r="I267" s="14">
        <f>AVERAGE(I233:I263)</f>
        <v>6.1999999999999975</v>
      </c>
      <c r="J267" s="3" t="s">
        <v>3</v>
      </c>
      <c r="K267" s="14">
        <f>AVERAGE(K233:K263)</f>
        <v>14.560645161290319</v>
      </c>
      <c r="L267" s="3" t="s">
        <v>3</v>
      </c>
      <c r="M267" s="14">
        <f>AVERAGE(M233:M263)</f>
        <v>62.326129032258066</v>
      </c>
      <c r="N267" s="3" t="s">
        <v>3</v>
      </c>
      <c r="O267" s="14">
        <f>SUM(O233:O263)</f>
        <v>78</v>
      </c>
      <c r="P267" s="15">
        <f>AVERAGE(P233:P263)</f>
        <v>14.379236129032261</v>
      </c>
      <c r="Q267" s="15">
        <f>AVERAGE(Q233:Q263)</f>
        <v>5.0413225806451605</v>
      </c>
    </row>
    <row r="268" spans="1:19" hidden="1">
      <c r="A268" s="1" t="s">
        <v>25</v>
      </c>
      <c r="B268" s="14"/>
      <c r="C268" s="14"/>
      <c r="D268" s="14"/>
      <c r="E268" s="14">
        <f>MAX(E233:E263)</f>
        <v>33.619999999999997</v>
      </c>
      <c r="F268" s="16"/>
      <c r="G268" s="14">
        <f>MAX(G233:G263)</f>
        <v>100</v>
      </c>
      <c r="H268" s="3" t="s">
        <v>3</v>
      </c>
      <c r="I268" s="14">
        <f>MAX(I233:I263)</f>
        <v>12.2</v>
      </c>
      <c r="J268" s="3" t="s">
        <v>3</v>
      </c>
      <c r="K268" s="14">
        <f>MIN(K233:K263)</f>
        <v>7.29</v>
      </c>
      <c r="L268" s="16"/>
      <c r="M268" s="14">
        <f>MIN(M233:M263)</f>
        <v>33.200000000000003</v>
      </c>
      <c r="N268" s="16"/>
      <c r="O268" s="14">
        <f>MAX(O233:O263)</f>
        <v>43.9</v>
      </c>
      <c r="P268" s="15"/>
      <c r="Q268" s="15"/>
    </row>
    <row r="269" spans="1:19" hidden="1">
      <c r="A269" s="1" t="s">
        <v>4</v>
      </c>
      <c r="B269" s="2" t="s">
        <v>4</v>
      </c>
      <c r="C269" s="2" t="s">
        <v>4</v>
      </c>
      <c r="D269" s="2" t="s">
        <v>4</v>
      </c>
      <c r="E269" s="2" t="s">
        <v>4</v>
      </c>
      <c r="F269" s="3" t="s">
        <v>4</v>
      </c>
      <c r="G269" s="2" t="s">
        <v>4</v>
      </c>
      <c r="H269" s="3" t="s">
        <v>4</v>
      </c>
      <c r="I269" s="2" t="s">
        <v>4</v>
      </c>
      <c r="J269" s="3" t="s">
        <v>4</v>
      </c>
      <c r="K269" s="2" t="s">
        <v>4</v>
      </c>
      <c r="L269" s="3" t="s">
        <v>4</v>
      </c>
      <c r="M269" s="2" t="s">
        <v>4</v>
      </c>
      <c r="N269" s="3" t="s">
        <v>4</v>
      </c>
      <c r="O269" s="2" t="s">
        <v>4</v>
      </c>
      <c r="P269" s="4" t="s">
        <v>4</v>
      </c>
      <c r="Q269" s="4" t="s">
        <v>4</v>
      </c>
    </row>
    <row r="270" spans="1:19" hidden="1">
      <c r="A270" s="1" t="s">
        <v>26</v>
      </c>
      <c r="B270" s="14">
        <f>AVERAGE(B233:B237)</f>
        <v>24.066000000000003</v>
      </c>
      <c r="C270" s="14">
        <f>AVERAGE(C233:C237)</f>
        <v>88.9</v>
      </c>
      <c r="D270" s="14">
        <f>AVERAGE(D233:D237)</f>
        <v>0.70079999999999998</v>
      </c>
      <c r="E270" s="14">
        <f>AVERAGE(E233:E237)</f>
        <v>32.61</v>
      </c>
      <c r="F270" s="3" t="s">
        <v>3</v>
      </c>
      <c r="G270" s="14">
        <f>AVERAGE(G233:G237)</f>
        <v>100</v>
      </c>
      <c r="H270" s="3" t="s">
        <v>27</v>
      </c>
      <c r="I270" s="14">
        <f>AVERAGE(I233:I237)</f>
        <v>6.8</v>
      </c>
      <c r="J270" s="3" t="s">
        <v>3</v>
      </c>
      <c r="K270" s="14">
        <f>AVERAGE(K233:K237)</f>
        <v>17.052</v>
      </c>
      <c r="L270" s="3" t="s">
        <v>3</v>
      </c>
      <c r="M270" s="14">
        <f>AVERAGE(M233:M237)</f>
        <v>53.141999999999996</v>
      </c>
      <c r="N270" s="3" t="s">
        <v>3</v>
      </c>
      <c r="O270" s="14">
        <f>SUM(O233:O237)</f>
        <v>0</v>
      </c>
      <c r="P270" s="15">
        <f>SUM(P233:P237)</f>
        <v>89.587689999999995</v>
      </c>
      <c r="Q270" s="15">
        <f>SUM(Q233:Q237)</f>
        <v>36.378</v>
      </c>
    </row>
    <row r="271" spans="1:19" hidden="1">
      <c r="A271" s="13">
        <v>2</v>
      </c>
      <c r="B271" s="14">
        <f>AVERAGE(B238:B242)</f>
        <v>18.338000000000001</v>
      </c>
      <c r="C271" s="14">
        <f>AVERAGE(C238:C242)</f>
        <v>81.560000000000016</v>
      </c>
      <c r="D271" s="14">
        <f>AVERAGE(D238:D242)</f>
        <v>0.91920000000000002</v>
      </c>
      <c r="E271" s="14">
        <f>AVERAGE(E238:E242)</f>
        <v>26.886000000000003</v>
      </c>
      <c r="F271" s="3" t="s">
        <v>3</v>
      </c>
      <c r="G271" s="14">
        <f>AVERAGE(G238:G242)</f>
        <v>100</v>
      </c>
      <c r="H271" s="3" t="s">
        <v>3</v>
      </c>
      <c r="I271" s="14">
        <f>AVERAGE(I238:I242)</f>
        <v>6.95</v>
      </c>
      <c r="J271" s="3" t="s">
        <v>3</v>
      </c>
      <c r="K271" s="14">
        <f>AVERAGE(K238:K242)</f>
        <v>10.556000000000001</v>
      </c>
      <c r="L271" s="3" t="s">
        <v>3</v>
      </c>
      <c r="M271" s="14">
        <f>AVERAGE(M238:M242)</f>
        <v>42.604000000000006</v>
      </c>
      <c r="N271" s="3" t="s">
        <v>3</v>
      </c>
      <c r="O271" s="14">
        <f>SUM(O238:O242)</f>
        <v>0</v>
      </c>
      <c r="P271" s="15">
        <f>SUM(P238:P242)</f>
        <v>98.832280000000011</v>
      </c>
      <c r="Q271" s="15">
        <f>SUM(Q238:Q242)</f>
        <v>33.32</v>
      </c>
    </row>
    <row r="272" spans="1:19" hidden="1">
      <c r="A272" s="13">
        <v>3</v>
      </c>
      <c r="B272" s="14">
        <f>AVERAGE(B243:B247)</f>
        <v>21.534000000000002</v>
      </c>
      <c r="C272" s="14">
        <f>AVERAGE(C243:C247)</f>
        <v>86.11999999999999</v>
      </c>
      <c r="D272" s="14">
        <f>AVERAGE(D243:D247)</f>
        <v>0.74819999999999998</v>
      </c>
      <c r="E272" s="14">
        <f>AVERAGE(E243:E247)</f>
        <v>31.131999999999998</v>
      </c>
      <c r="F272" s="3" t="s">
        <v>3</v>
      </c>
      <c r="G272" s="14">
        <f>AVERAGE(G243:G247)</f>
        <v>100</v>
      </c>
      <c r="H272" s="3" t="s">
        <v>3</v>
      </c>
      <c r="I272" s="14">
        <f>AVERAGE(I243:I247)</f>
        <v>5.9</v>
      </c>
      <c r="J272" s="3" t="s">
        <v>3</v>
      </c>
      <c r="K272" s="14">
        <f>AVERAGE(K243:K247)</f>
        <v>13.425999999999998</v>
      </c>
      <c r="L272" s="3" t="s">
        <v>3</v>
      </c>
      <c r="M272" s="14">
        <f>AVERAGE(M243:M247)</f>
        <v>48.927999999999997</v>
      </c>
      <c r="N272" s="3" t="s">
        <v>3</v>
      </c>
      <c r="O272" s="14">
        <f>SUM(O243:O247)</f>
        <v>0</v>
      </c>
      <c r="P272" s="15">
        <f>SUM(P243:P247)</f>
        <v>86.012469999999993</v>
      </c>
      <c r="Q272" s="15">
        <f>SUM(Q243:Q247)</f>
        <v>31.451999999999998</v>
      </c>
    </row>
    <row r="273" spans="1:17" hidden="1">
      <c r="A273" s="13">
        <v>4</v>
      </c>
      <c r="B273" s="14">
        <f>AVERAGE(B248:B252)</f>
        <v>21.877999999999997</v>
      </c>
      <c r="C273" s="14">
        <f>AVERAGE(C248:C252)</f>
        <v>91.62</v>
      </c>
      <c r="D273" s="14">
        <f>AVERAGE(D248:D252)</f>
        <v>1.1122000000000001</v>
      </c>
      <c r="E273" s="14">
        <f>AVERAGE(E248:E252)</f>
        <v>29.032</v>
      </c>
      <c r="F273" s="3" t="s">
        <v>27</v>
      </c>
      <c r="G273" s="14">
        <f>AVERAGE(G248:G252)</f>
        <v>100</v>
      </c>
      <c r="H273" s="3" t="s">
        <v>3</v>
      </c>
      <c r="I273" s="14">
        <f>AVERAGE(I248:I252)</f>
        <v>5.6</v>
      </c>
      <c r="J273" s="3" t="s">
        <v>3</v>
      </c>
      <c r="K273" s="14">
        <f>AVERAGE(K248:K252)</f>
        <v>15.798000000000002</v>
      </c>
      <c r="L273" s="3" t="s">
        <v>3</v>
      </c>
      <c r="M273" s="14">
        <f>AVERAGE(M248:M252)</f>
        <v>64.738</v>
      </c>
      <c r="N273" s="3" t="s">
        <v>3</v>
      </c>
      <c r="O273" s="14">
        <f>SUM(O248:O252)</f>
        <v>0</v>
      </c>
      <c r="P273" s="15">
        <f>SUM(P248:P252)</f>
        <v>71.605530000000002</v>
      </c>
      <c r="Q273" s="15">
        <f>SUM(Q248:Q252)</f>
        <v>27.004000000000001</v>
      </c>
    </row>
    <row r="274" spans="1:17" hidden="1">
      <c r="A274" s="13">
        <v>5</v>
      </c>
      <c r="B274" s="14">
        <f>AVERAGE(B253:B257)</f>
        <v>19.989999999999998</v>
      </c>
      <c r="C274" s="14">
        <f>AVERAGE(C253:C257)</f>
        <v>96.439999999999984</v>
      </c>
      <c r="D274" s="14">
        <f>AVERAGE(D253:D257)</f>
        <v>0.54900000000000004</v>
      </c>
      <c r="E274" s="14">
        <f>AVERAGE(E253:E257)</f>
        <v>25.363999999999997</v>
      </c>
      <c r="F274" s="3" t="s">
        <v>27</v>
      </c>
      <c r="G274" s="14">
        <f>AVERAGE(G253:G257)</f>
        <v>100</v>
      </c>
      <c r="H274" s="3" t="s">
        <v>3</v>
      </c>
      <c r="I274" s="14">
        <f>AVERAGE(I253:I257)</f>
        <v>5.45</v>
      </c>
      <c r="J274" s="3" t="s">
        <v>3</v>
      </c>
      <c r="K274" s="14">
        <f>AVERAGE(K253:K257)</f>
        <v>15.636000000000001</v>
      </c>
      <c r="L274" s="3" t="s">
        <v>3</v>
      </c>
      <c r="M274" s="14">
        <f>AVERAGE(M253:M257)</f>
        <v>76.419999999999987</v>
      </c>
      <c r="N274" s="3" t="s">
        <v>3</v>
      </c>
      <c r="O274" s="14">
        <f>SUM(O253:O257)</f>
        <v>5.1000000000000005</v>
      </c>
      <c r="P274" s="15">
        <f>SUM(P253:P257)</f>
        <v>50.664210000000004</v>
      </c>
      <c r="Q274" s="15">
        <f>SUM(Q253:Q257)</f>
        <v>14.28</v>
      </c>
    </row>
    <row r="275" spans="1:17" hidden="1">
      <c r="A275" s="13">
        <v>6</v>
      </c>
      <c r="B275" s="14">
        <f>AVERAGE(B258:B263)</f>
        <v>18.723333333333333</v>
      </c>
      <c r="C275" s="14">
        <f>AVERAGE(C258:C263)</f>
        <v>97.433333333333337</v>
      </c>
      <c r="D275" s="14">
        <f>AVERAGE(D258:D263)</f>
        <v>0.75416666666666676</v>
      </c>
      <c r="E275" s="14">
        <f>AVERAGE(E258:E263)</f>
        <v>23.305000000000003</v>
      </c>
      <c r="F275" s="3" t="s">
        <v>27</v>
      </c>
      <c r="G275" s="14">
        <f>AVERAGE(G258:G263)</f>
        <v>100</v>
      </c>
      <c r="H275" s="3" t="s">
        <v>3</v>
      </c>
      <c r="I275" s="14">
        <f>AVERAGE(I258:I263)</f>
        <v>6.45</v>
      </c>
      <c r="J275" s="3" t="s">
        <v>3</v>
      </c>
      <c r="K275" s="14">
        <f>AVERAGE(K258:K263)</f>
        <v>14.840000000000002</v>
      </c>
      <c r="L275" s="3" t="s">
        <v>3</v>
      </c>
      <c r="M275" s="14">
        <f>AVERAGE(M258:M263)</f>
        <v>83.825000000000003</v>
      </c>
      <c r="N275" s="3" t="s">
        <v>3</v>
      </c>
      <c r="O275" s="14">
        <f>SUM(O258:O263)</f>
        <v>72.899999999999991</v>
      </c>
      <c r="P275" s="15">
        <f>SUM(P258:P263)</f>
        <v>49.054139999999997</v>
      </c>
      <c r="Q275" s="15">
        <f>SUM(Q258:Q263)</f>
        <v>13.847</v>
      </c>
    </row>
    <row r="276" spans="1:17" hidden="1">
      <c r="A276" s="1" t="s">
        <v>4</v>
      </c>
      <c r="B276" s="2" t="s">
        <v>4</v>
      </c>
      <c r="C276" s="2" t="s">
        <v>4</v>
      </c>
      <c r="D276" s="2" t="s">
        <v>4</v>
      </c>
      <c r="E276" s="2" t="s">
        <v>4</v>
      </c>
      <c r="F276" s="3" t="s">
        <v>4</v>
      </c>
      <c r="G276" s="2" t="s">
        <v>4</v>
      </c>
      <c r="H276" s="3" t="s">
        <v>4</v>
      </c>
      <c r="I276" s="2" t="s">
        <v>4</v>
      </c>
      <c r="J276" s="3" t="s">
        <v>4</v>
      </c>
      <c r="K276" s="2" t="s">
        <v>4</v>
      </c>
      <c r="L276" s="3" t="s">
        <v>4</v>
      </c>
      <c r="M276" s="2" t="s">
        <v>4</v>
      </c>
      <c r="N276" s="3" t="s">
        <v>4</v>
      </c>
      <c r="O276" s="2" t="s">
        <v>4</v>
      </c>
      <c r="P276" s="4" t="s">
        <v>4</v>
      </c>
      <c r="Q276" s="4" t="s">
        <v>4</v>
      </c>
    </row>
    <row r="277" spans="1:17" hidden="1">
      <c r="A277" s="1" t="s">
        <v>28</v>
      </c>
      <c r="B277" s="14">
        <f>AVERAGE(B233:B242)</f>
        <v>21.202000000000005</v>
      </c>
      <c r="C277" s="14">
        <f>AVERAGE(C233:C242)</f>
        <v>85.22999999999999</v>
      </c>
      <c r="D277" s="14">
        <f>AVERAGE(D233:D242)</f>
        <v>0.80999999999999994</v>
      </c>
      <c r="E277" s="14">
        <f>AVERAGE(E233:E242)</f>
        <v>29.748000000000001</v>
      </c>
      <c r="F277" s="3" t="s">
        <v>3</v>
      </c>
      <c r="G277" s="14">
        <f>AVERAGE(G233:G242)</f>
        <v>100</v>
      </c>
      <c r="H277" s="3" t="s">
        <v>3</v>
      </c>
      <c r="I277" s="14">
        <f>AVERAGE(I233:I242)</f>
        <v>6.8750000000000018</v>
      </c>
      <c r="J277" s="3" t="s">
        <v>3</v>
      </c>
      <c r="K277" s="14">
        <f>AVERAGE(K233:K242)</f>
        <v>13.803999999999997</v>
      </c>
      <c r="L277" s="3" t="s">
        <v>3</v>
      </c>
      <c r="M277" s="14">
        <f>AVERAGE(M233:M242)</f>
        <v>47.872999999999998</v>
      </c>
      <c r="N277" s="3" t="s">
        <v>3</v>
      </c>
      <c r="O277" s="14">
        <f>SUM(O233:O242)</f>
        <v>0</v>
      </c>
      <c r="P277" s="15">
        <f>SUM(P233:P242)</f>
        <v>188.41996999999998</v>
      </c>
      <c r="Q277" s="15">
        <f>SUM(Q233:Q242)</f>
        <v>69.697999999999993</v>
      </c>
    </row>
    <row r="278" spans="1:17" hidden="1">
      <c r="A278" s="13">
        <v>2</v>
      </c>
      <c r="B278" s="14">
        <f>AVERAGE(B243:B252)</f>
        <v>21.706</v>
      </c>
      <c r="C278" s="14">
        <f>AVERAGE(C243:C252)</f>
        <v>88.86999999999999</v>
      </c>
      <c r="D278" s="14">
        <f>AVERAGE(D243:D252)</f>
        <v>0.93019999999999992</v>
      </c>
      <c r="E278" s="14">
        <f>AVERAGE(E243:E252)</f>
        <v>30.082000000000001</v>
      </c>
      <c r="F278" s="3" t="s">
        <v>3</v>
      </c>
      <c r="G278" s="14">
        <f>AVERAGE(G243:G252)</f>
        <v>100</v>
      </c>
      <c r="H278" s="3" t="s">
        <v>3</v>
      </c>
      <c r="I278" s="14">
        <f>AVERAGE(I243:I252)</f>
        <v>5.7500000000000018</v>
      </c>
      <c r="J278" s="3" t="s">
        <v>3</v>
      </c>
      <c r="K278" s="14">
        <f>AVERAGE(K243:K252)</f>
        <v>14.612</v>
      </c>
      <c r="L278" s="3" t="s">
        <v>3</v>
      </c>
      <c r="M278" s="14">
        <f>AVERAGE(M243:M252)</f>
        <v>56.832999999999991</v>
      </c>
      <c r="N278" s="3" t="s">
        <v>3</v>
      </c>
      <c r="O278" s="14">
        <f>SUM(O243:O252)</f>
        <v>0</v>
      </c>
      <c r="P278" s="15">
        <f>SUM(P243:P252)</f>
        <v>157.61799999999997</v>
      </c>
      <c r="Q278" s="15">
        <f>SUM(Q243:Q252)</f>
        <v>58.455999999999989</v>
      </c>
    </row>
    <row r="279" spans="1:17" hidden="1">
      <c r="A279" s="13">
        <v>3</v>
      </c>
      <c r="B279" s="14">
        <f>AVERAGE(B253:B263)</f>
        <v>19.299090909090907</v>
      </c>
      <c r="C279" s="14">
        <f>AVERAGE(C253:C263)</f>
        <v>96.981818181818156</v>
      </c>
      <c r="D279" s="14">
        <f>AVERAGE(D253:D263)</f>
        <v>0.66090909090909089</v>
      </c>
      <c r="E279" s="14">
        <f>AVERAGE(E253:E263)</f>
        <v>24.240909090909089</v>
      </c>
      <c r="F279" s="3" t="s">
        <v>3</v>
      </c>
      <c r="G279" s="14">
        <f>AVERAGE(G253:G263)</f>
        <v>100</v>
      </c>
      <c r="H279" s="3" t="s">
        <v>3</v>
      </c>
      <c r="I279" s="14">
        <f>AVERAGE(I253:I263)</f>
        <v>5.995454545454546</v>
      </c>
      <c r="J279" s="3" t="s">
        <v>3</v>
      </c>
      <c r="K279" s="14">
        <f>AVERAGE(K253:K263)</f>
        <v>15.201818181818185</v>
      </c>
      <c r="L279" s="3" t="s">
        <v>3</v>
      </c>
      <c r="M279" s="14">
        <f>AVERAGE(M253:M263)</f>
        <v>80.459090909090904</v>
      </c>
      <c r="N279" s="3" t="s">
        <v>3</v>
      </c>
      <c r="O279" s="14">
        <f>SUM(O253:O263)</f>
        <v>78</v>
      </c>
      <c r="P279" s="15">
        <f>SUM(P253:P263)</f>
        <v>99.718349999999987</v>
      </c>
      <c r="Q279" s="15">
        <f>SUM(Q253:Q263)</f>
        <v>28.126999999999995</v>
      </c>
    </row>
    <row r="280" spans="1:17" hidden="1">
      <c r="A280" s="1" t="s">
        <v>4</v>
      </c>
      <c r="B280" s="2" t="s">
        <v>4</v>
      </c>
      <c r="C280" s="2" t="s">
        <v>4</v>
      </c>
      <c r="D280" s="2" t="s">
        <v>4</v>
      </c>
      <c r="E280" s="2" t="s">
        <v>4</v>
      </c>
      <c r="F280" s="3" t="s">
        <v>4</v>
      </c>
      <c r="G280" s="2" t="s">
        <v>4</v>
      </c>
      <c r="H280" s="3" t="s">
        <v>4</v>
      </c>
      <c r="I280" s="2" t="s">
        <v>4</v>
      </c>
      <c r="J280" s="3" t="s">
        <v>4</v>
      </c>
      <c r="K280" s="2" t="s">
        <v>4</v>
      </c>
      <c r="L280" s="3" t="s">
        <v>4</v>
      </c>
      <c r="M280" s="2" t="s">
        <v>4</v>
      </c>
      <c r="N280" s="3" t="s">
        <v>4</v>
      </c>
      <c r="O280" s="2" t="s">
        <v>4</v>
      </c>
      <c r="P280" s="4" t="s">
        <v>4</v>
      </c>
      <c r="Q280" s="4" t="s">
        <v>4</v>
      </c>
    </row>
    <row r="281" spans="1:17" hidden="1">
      <c r="A281" s="1" t="s">
        <v>0</v>
      </c>
      <c r="B281" s="2"/>
      <c r="C281" s="2"/>
      <c r="D281" s="2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4"/>
    </row>
    <row r="282" spans="1:17" hidden="1">
      <c r="A282" s="1" t="s">
        <v>1</v>
      </c>
      <c r="B282" s="2"/>
      <c r="C282" s="2"/>
      <c r="D282" s="2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4"/>
    </row>
    <row r="283" spans="1:17" hidden="1">
      <c r="A283" s="1" t="s">
        <v>2</v>
      </c>
      <c r="B283" s="2"/>
      <c r="C283" s="2"/>
      <c r="D283" s="2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4"/>
    </row>
    <row r="284" spans="1:17" hidden="1">
      <c r="A284" s="1" t="s">
        <v>34</v>
      </c>
      <c r="B284" s="5"/>
      <c r="C284" s="5"/>
      <c r="D284" s="5"/>
      <c r="E284" s="5"/>
      <c r="F284" s="3" t="s">
        <v>3</v>
      </c>
      <c r="G284" s="5"/>
      <c r="H284" s="6"/>
      <c r="I284" s="5"/>
      <c r="J284" s="6"/>
      <c r="K284" s="5"/>
      <c r="L284" s="6"/>
      <c r="M284" s="5"/>
      <c r="N284" s="6"/>
      <c r="O284" s="5"/>
      <c r="P284" s="7"/>
      <c r="Q284" s="7"/>
    </row>
    <row r="285" spans="1:17" hidden="1">
      <c r="A285" s="1" t="s">
        <v>4</v>
      </c>
      <c r="B285" s="2" t="s">
        <v>4</v>
      </c>
      <c r="C285" s="2" t="s">
        <v>4</v>
      </c>
      <c r="D285" s="2" t="s">
        <v>4</v>
      </c>
      <c r="E285" s="2" t="s">
        <v>4</v>
      </c>
      <c r="F285" s="3" t="s">
        <v>4</v>
      </c>
      <c r="G285" s="2" t="s">
        <v>4</v>
      </c>
      <c r="H285" s="3" t="s">
        <v>4</v>
      </c>
      <c r="I285" s="2" t="s">
        <v>4</v>
      </c>
      <c r="J285" s="3" t="s">
        <v>4</v>
      </c>
      <c r="K285" s="2" t="s">
        <v>4</v>
      </c>
      <c r="L285" s="3" t="s">
        <v>4</v>
      </c>
      <c r="M285" s="2" t="s">
        <v>4</v>
      </c>
      <c r="N285" s="3" t="s">
        <v>4</v>
      </c>
      <c r="O285" s="2" t="s">
        <v>4</v>
      </c>
      <c r="P285" s="4" t="s">
        <v>4</v>
      </c>
      <c r="Q285" s="4" t="s">
        <v>4</v>
      </c>
    </row>
    <row r="286" spans="1:17" hidden="1">
      <c r="A286" s="8" t="s">
        <v>5</v>
      </c>
      <c r="B286" s="9" t="s">
        <v>6</v>
      </c>
      <c r="C286" s="9" t="s">
        <v>7</v>
      </c>
      <c r="D286" s="9" t="s">
        <v>8</v>
      </c>
      <c r="E286" s="9" t="s">
        <v>9</v>
      </c>
      <c r="F286" s="10" t="s">
        <v>10</v>
      </c>
      <c r="G286" s="9" t="s">
        <v>11</v>
      </c>
      <c r="H286" s="10" t="s">
        <v>10</v>
      </c>
      <c r="I286" s="9" t="s">
        <v>12</v>
      </c>
      <c r="J286" s="10" t="s">
        <v>10</v>
      </c>
      <c r="K286" s="9" t="s">
        <v>13</v>
      </c>
      <c r="L286" s="10" t="s">
        <v>10</v>
      </c>
      <c r="M286" s="9" t="s">
        <v>14</v>
      </c>
      <c r="N286" s="10" t="s">
        <v>10</v>
      </c>
      <c r="O286" s="9" t="s">
        <v>15</v>
      </c>
      <c r="P286" s="11" t="s">
        <v>16</v>
      </c>
      <c r="Q286" s="4" t="s">
        <v>17</v>
      </c>
    </row>
    <row r="287" spans="1:17" hidden="1">
      <c r="A287" s="12"/>
      <c r="B287" s="9" t="s">
        <v>18</v>
      </c>
      <c r="C287" s="9" t="s">
        <v>19</v>
      </c>
      <c r="D287" s="9" t="s">
        <v>20</v>
      </c>
      <c r="E287" s="9" t="s">
        <v>18</v>
      </c>
      <c r="F287" s="6"/>
      <c r="G287" s="9" t="s">
        <v>19</v>
      </c>
      <c r="H287" s="6"/>
      <c r="I287" s="9" t="s">
        <v>21</v>
      </c>
      <c r="J287" s="6"/>
      <c r="K287" s="9" t="s">
        <v>18</v>
      </c>
      <c r="L287" s="6"/>
      <c r="M287" s="9" t="s">
        <v>19</v>
      </c>
      <c r="N287" s="6"/>
      <c r="O287" s="9" t="s">
        <v>22</v>
      </c>
      <c r="P287" s="11" t="s">
        <v>23</v>
      </c>
      <c r="Q287" s="11" t="s">
        <v>23</v>
      </c>
    </row>
    <row r="288" spans="1:17" hidden="1">
      <c r="A288" s="1" t="s">
        <v>4</v>
      </c>
      <c r="B288" s="2" t="s">
        <v>4</v>
      </c>
      <c r="C288" s="2" t="s">
        <v>4</v>
      </c>
      <c r="D288" s="2" t="s">
        <v>4</v>
      </c>
      <c r="E288" s="2" t="s">
        <v>4</v>
      </c>
      <c r="F288" s="3" t="s">
        <v>4</v>
      </c>
      <c r="G288" s="2" t="s">
        <v>4</v>
      </c>
      <c r="H288" s="3" t="s">
        <v>4</v>
      </c>
      <c r="I288" s="2" t="s">
        <v>4</v>
      </c>
      <c r="J288" s="3" t="s">
        <v>4</v>
      </c>
      <c r="K288" s="2" t="s">
        <v>4</v>
      </c>
      <c r="L288" s="3" t="s">
        <v>4</v>
      </c>
      <c r="M288" s="2" t="s">
        <v>4</v>
      </c>
      <c r="N288" s="3" t="s">
        <v>4</v>
      </c>
      <c r="O288" s="2" t="s">
        <v>4</v>
      </c>
      <c r="P288" s="4" t="s">
        <v>4</v>
      </c>
      <c r="Q288" s="4" t="s">
        <v>4</v>
      </c>
    </row>
    <row r="289" spans="1:19">
      <c r="A289" s="13">
        <v>1</v>
      </c>
      <c r="B289" s="5">
        <v>21.3</v>
      </c>
      <c r="C289" s="5">
        <v>96.7</v>
      </c>
      <c r="D289" s="5">
        <v>0.44600000000000001</v>
      </c>
      <c r="E289" s="5">
        <v>31.25</v>
      </c>
      <c r="F289" s="6">
        <v>1450</v>
      </c>
      <c r="G289" s="5">
        <v>100</v>
      </c>
      <c r="H289" s="6">
        <v>718</v>
      </c>
      <c r="I289" s="5">
        <v>5.45</v>
      </c>
      <c r="J289" s="6">
        <v>1107</v>
      </c>
      <c r="K289" s="5">
        <v>13.03</v>
      </c>
      <c r="L289" s="6">
        <v>646</v>
      </c>
      <c r="M289" s="5">
        <v>67.930000000000007</v>
      </c>
      <c r="N289" s="6">
        <v>1616</v>
      </c>
      <c r="O289" s="5">
        <v>0.1</v>
      </c>
      <c r="P289" s="7">
        <v>16.482189999999999</v>
      </c>
      <c r="Q289" s="7">
        <v>6.5309999999999997</v>
      </c>
      <c r="R289" s="24"/>
      <c r="S289" s="22"/>
    </row>
    <row r="290" spans="1:19">
      <c r="A290" s="13">
        <v>2</v>
      </c>
      <c r="B290" s="5">
        <v>18.77</v>
      </c>
      <c r="C290" s="5">
        <v>99.9</v>
      </c>
      <c r="D290" s="5">
        <v>0.56799999999999995</v>
      </c>
      <c r="E290" s="5">
        <v>23.51</v>
      </c>
      <c r="F290" s="6">
        <v>948</v>
      </c>
      <c r="G290" s="5">
        <v>100</v>
      </c>
      <c r="H290" s="6">
        <v>1217</v>
      </c>
      <c r="I290" s="5">
        <v>9.1999999999999993</v>
      </c>
      <c r="J290" s="6">
        <v>1019</v>
      </c>
      <c r="K290" s="5">
        <v>17.170000000000002</v>
      </c>
      <c r="L290" s="6">
        <v>2359</v>
      </c>
      <c r="M290" s="5">
        <v>99.9</v>
      </c>
      <c r="N290" s="6">
        <v>948</v>
      </c>
      <c r="O290" s="5">
        <v>25.5</v>
      </c>
      <c r="P290" s="7">
        <v>4.6764799999999997</v>
      </c>
      <c r="Q290" s="7">
        <v>-0.42</v>
      </c>
      <c r="S290" s="22"/>
    </row>
    <row r="291" spans="1:19">
      <c r="A291" s="13">
        <v>3</v>
      </c>
      <c r="B291" s="5">
        <v>18.93</v>
      </c>
      <c r="C291" s="5">
        <v>99.9</v>
      </c>
      <c r="D291" s="5">
        <v>0.54400000000000004</v>
      </c>
      <c r="E291" s="5">
        <v>23.49</v>
      </c>
      <c r="F291" s="6">
        <v>1529</v>
      </c>
      <c r="G291" s="5">
        <v>100</v>
      </c>
      <c r="H291" s="6">
        <v>351</v>
      </c>
      <c r="I291" s="5">
        <v>6.95</v>
      </c>
      <c r="J291" s="6">
        <v>2035</v>
      </c>
      <c r="K291" s="5">
        <v>15.67</v>
      </c>
      <c r="L291" s="6">
        <v>2357</v>
      </c>
      <c r="M291" s="5">
        <v>86.1</v>
      </c>
      <c r="N291" s="6">
        <v>1614</v>
      </c>
      <c r="O291" s="5">
        <v>0.1</v>
      </c>
      <c r="P291" s="7">
        <v>7.4417600000000004</v>
      </c>
      <c r="Q291" s="7">
        <v>1.768</v>
      </c>
      <c r="S291" s="22"/>
    </row>
    <row r="292" spans="1:19">
      <c r="A292" s="13">
        <v>4</v>
      </c>
      <c r="B292" s="5">
        <v>18.18</v>
      </c>
      <c r="C292" s="5">
        <v>97</v>
      </c>
      <c r="D292" s="5">
        <v>0.35899999999999999</v>
      </c>
      <c r="E292" s="5">
        <v>26.14</v>
      </c>
      <c r="F292" s="6">
        <v>1430</v>
      </c>
      <c r="G292" s="5">
        <v>100</v>
      </c>
      <c r="H292" s="6">
        <v>833</v>
      </c>
      <c r="I292" s="5">
        <v>3.95</v>
      </c>
      <c r="J292" s="6">
        <v>1453</v>
      </c>
      <c r="K292" s="5">
        <v>11.58</v>
      </c>
      <c r="L292" s="6">
        <v>559</v>
      </c>
      <c r="M292" s="5">
        <v>70.2</v>
      </c>
      <c r="N292" s="6">
        <v>1539</v>
      </c>
      <c r="O292" s="5">
        <v>0.1</v>
      </c>
      <c r="P292" s="7">
        <v>16.385429999999999</v>
      </c>
      <c r="Q292" s="7">
        <v>5.6719999999999997</v>
      </c>
      <c r="S292" s="22"/>
    </row>
    <row r="293" spans="1:19">
      <c r="A293" s="13">
        <v>5</v>
      </c>
      <c r="B293" s="5">
        <v>18.54</v>
      </c>
      <c r="C293" s="5">
        <v>93.4</v>
      </c>
      <c r="D293" s="5">
        <v>0.3</v>
      </c>
      <c r="E293" s="5">
        <v>28.49</v>
      </c>
      <c r="F293" s="6">
        <v>1436</v>
      </c>
      <c r="G293" s="5">
        <v>100</v>
      </c>
      <c r="H293" s="6">
        <v>759</v>
      </c>
      <c r="I293" s="5">
        <v>3.95</v>
      </c>
      <c r="J293" s="6">
        <v>1218</v>
      </c>
      <c r="K293" s="5">
        <v>11.18</v>
      </c>
      <c r="L293" s="6">
        <v>618</v>
      </c>
      <c r="M293" s="5">
        <v>46.07</v>
      </c>
      <c r="N293" s="6">
        <v>1543</v>
      </c>
      <c r="O293" s="5">
        <v>0.2</v>
      </c>
      <c r="P293" s="7">
        <v>15.946580000000001</v>
      </c>
      <c r="Q293" s="7">
        <v>5.7</v>
      </c>
      <c r="S293" s="22"/>
    </row>
    <row r="294" spans="1:19">
      <c r="A294" s="13">
        <v>6</v>
      </c>
      <c r="B294" s="5">
        <v>20.77</v>
      </c>
      <c r="C294" s="5">
        <v>89.1</v>
      </c>
      <c r="D294" s="5">
        <v>0.82099999999999995</v>
      </c>
      <c r="E294" s="5">
        <v>29.84</v>
      </c>
      <c r="F294" s="6">
        <v>1317</v>
      </c>
      <c r="G294" s="5">
        <v>100</v>
      </c>
      <c r="H294" s="6">
        <v>515</v>
      </c>
      <c r="I294" s="5">
        <v>6.95</v>
      </c>
      <c r="J294" s="6">
        <v>1350</v>
      </c>
      <c r="K294" s="5">
        <v>13.07</v>
      </c>
      <c r="L294" s="6">
        <v>309</v>
      </c>
      <c r="M294" s="5">
        <v>50.6</v>
      </c>
      <c r="N294" s="6">
        <v>1534</v>
      </c>
      <c r="O294" s="5">
        <v>0</v>
      </c>
      <c r="P294" s="7">
        <v>17.022200000000002</v>
      </c>
      <c r="Q294" s="7">
        <v>6.5179999999999998</v>
      </c>
      <c r="S294" s="22"/>
    </row>
    <row r="295" spans="1:19">
      <c r="A295" s="13">
        <v>7</v>
      </c>
      <c r="B295" s="5">
        <v>20.99</v>
      </c>
      <c r="C295" s="5">
        <v>89.3</v>
      </c>
      <c r="D295" s="5">
        <v>0.42199999999999999</v>
      </c>
      <c r="E295" s="5">
        <v>30.03</v>
      </c>
      <c r="F295" s="6">
        <v>1502</v>
      </c>
      <c r="G295" s="5">
        <v>100</v>
      </c>
      <c r="H295" s="6">
        <v>722</v>
      </c>
      <c r="I295" s="5">
        <v>3.95</v>
      </c>
      <c r="J295" s="6">
        <v>1358</v>
      </c>
      <c r="K295" s="5">
        <v>13.44</v>
      </c>
      <c r="L295" s="6">
        <v>635</v>
      </c>
      <c r="M295" s="5">
        <v>53.33</v>
      </c>
      <c r="N295" s="6">
        <v>1501</v>
      </c>
      <c r="O295" s="5">
        <v>0</v>
      </c>
      <c r="P295" s="7">
        <v>16.460640000000001</v>
      </c>
      <c r="Q295" s="7">
        <v>5.89</v>
      </c>
      <c r="R295" s="24"/>
      <c r="S295" s="22"/>
    </row>
    <row r="296" spans="1:19">
      <c r="A296" s="13">
        <v>8</v>
      </c>
      <c r="B296" s="5">
        <v>19.09</v>
      </c>
      <c r="C296" s="5">
        <v>96.1</v>
      </c>
      <c r="D296" s="5">
        <v>0.51100000000000001</v>
      </c>
      <c r="E296" s="5">
        <v>27.93</v>
      </c>
      <c r="F296" s="6">
        <v>1555</v>
      </c>
      <c r="G296" s="5">
        <v>100</v>
      </c>
      <c r="H296" s="6">
        <v>929</v>
      </c>
      <c r="I296" s="5">
        <v>4.7</v>
      </c>
      <c r="J296" s="6">
        <v>1255</v>
      </c>
      <c r="K296" s="5">
        <v>12.58</v>
      </c>
      <c r="L296" s="6">
        <v>712</v>
      </c>
      <c r="M296" s="5">
        <v>57.41</v>
      </c>
      <c r="N296" s="6">
        <v>1545</v>
      </c>
      <c r="O296" s="5">
        <v>0.1</v>
      </c>
      <c r="P296" s="7">
        <v>15.73352</v>
      </c>
      <c r="Q296" s="7">
        <v>5.2709999999999999</v>
      </c>
      <c r="S296" s="22"/>
    </row>
    <row r="297" spans="1:19">
      <c r="A297" s="13">
        <v>9</v>
      </c>
      <c r="B297" s="5">
        <v>20.010000000000002</v>
      </c>
      <c r="C297" s="5">
        <v>93.3</v>
      </c>
      <c r="D297" s="5">
        <v>0.34300000000000003</v>
      </c>
      <c r="E297" s="5">
        <v>29.69</v>
      </c>
      <c r="F297" s="6">
        <v>1517</v>
      </c>
      <c r="G297" s="5">
        <v>100</v>
      </c>
      <c r="H297" s="6">
        <v>953</v>
      </c>
      <c r="I297" s="5">
        <v>3.95</v>
      </c>
      <c r="J297" s="6">
        <v>1039</v>
      </c>
      <c r="K297" s="5">
        <v>13.36</v>
      </c>
      <c r="L297" s="6">
        <v>534</v>
      </c>
      <c r="M297" s="5">
        <v>55.67</v>
      </c>
      <c r="N297" s="6">
        <v>1549</v>
      </c>
      <c r="O297" s="5">
        <v>0.1</v>
      </c>
      <c r="P297" s="7">
        <v>15.52652</v>
      </c>
      <c r="Q297" s="7">
        <v>5.6360000000000001</v>
      </c>
      <c r="S297" s="22"/>
    </row>
    <row r="298" spans="1:19">
      <c r="A298" s="13">
        <v>10</v>
      </c>
      <c r="B298" s="5">
        <v>20.99</v>
      </c>
      <c r="C298" s="5">
        <v>90.7</v>
      </c>
      <c r="D298" s="5">
        <v>0.495</v>
      </c>
      <c r="E298" s="5">
        <v>30.32</v>
      </c>
      <c r="F298" s="6">
        <v>1420</v>
      </c>
      <c r="G298" s="5">
        <v>100</v>
      </c>
      <c r="H298" s="6">
        <v>539</v>
      </c>
      <c r="I298" s="5">
        <v>5.45</v>
      </c>
      <c r="J298" s="6">
        <v>1236</v>
      </c>
      <c r="K298" s="5">
        <v>13.35</v>
      </c>
      <c r="L298" s="6">
        <v>713</v>
      </c>
      <c r="M298" s="5">
        <v>56.34</v>
      </c>
      <c r="N298" s="6">
        <v>1607</v>
      </c>
      <c r="O298" s="5">
        <v>0</v>
      </c>
      <c r="P298" s="7">
        <v>14.018990000000001</v>
      </c>
      <c r="Q298" s="7">
        <v>5.2889999999999997</v>
      </c>
      <c r="R298" s="24"/>
      <c r="S298" s="22"/>
    </row>
    <row r="299" spans="1:19">
      <c r="A299" s="13">
        <v>11</v>
      </c>
      <c r="B299" s="5">
        <v>21.11</v>
      </c>
      <c r="C299" s="5">
        <v>98.8</v>
      </c>
      <c r="D299" s="5">
        <v>0.45800000000000002</v>
      </c>
      <c r="E299" s="5">
        <v>30.15</v>
      </c>
      <c r="F299" s="6">
        <v>1339</v>
      </c>
      <c r="G299" s="5">
        <v>100</v>
      </c>
      <c r="H299" s="6">
        <v>2220</v>
      </c>
      <c r="I299" s="5">
        <v>8.4499999999999993</v>
      </c>
      <c r="J299" s="6">
        <v>1738</v>
      </c>
      <c r="K299" s="5">
        <v>16.79</v>
      </c>
      <c r="L299" s="6">
        <v>721</v>
      </c>
      <c r="M299" s="5">
        <v>68.61</v>
      </c>
      <c r="N299" s="6">
        <v>1606</v>
      </c>
      <c r="O299" s="5">
        <v>5.4</v>
      </c>
      <c r="P299" s="7">
        <v>10.86285</v>
      </c>
      <c r="Q299" s="7">
        <v>4.0030000000000001</v>
      </c>
      <c r="S299" s="22"/>
    </row>
    <row r="300" spans="1:19">
      <c r="A300" s="13">
        <v>12</v>
      </c>
      <c r="B300" s="5">
        <v>21.35</v>
      </c>
      <c r="C300" s="5">
        <v>99.9</v>
      </c>
      <c r="D300" s="5">
        <v>0.55800000000000005</v>
      </c>
      <c r="E300" s="5">
        <v>28.79</v>
      </c>
      <c r="F300" s="6">
        <v>1449</v>
      </c>
      <c r="G300" s="5">
        <v>100</v>
      </c>
      <c r="H300" s="6">
        <v>627</v>
      </c>
      <c r="I300" s="5">
        <v>5.45</v>
      </c>
      <c r="J300" s="6">
        <v>1947</v>
      </c>
      <c r="K300" s="5">
        <v>17.11</v>
      </c>
      <c r="L300" s="6">
        <v>646</v>
      </c>
      <c r="M300" s="5">
        <v>81.3</v>
      </c>
      <c r="N300" s="6">
        <v>1452</v>
      </c>
      <c r="O300" s="5">
        <v>2.1</v>
      </c>
      <c r="P300" s="7">
        <v>14.103059999999999</v>
      </c>
      <c r="Q300" s="7">
        <v>6.22</v>
      </c>
      <c r="R300" s="24"/>
      <c r="S300" s="22"/>
    </row>
    <row r="301" spans="1:19">
      <c r="A301" s="13">
        <v>13</v>
      </c>
      <c r="B301" s="5">
        <v>20.18</v>
      </c>
      <c r="C301" s="5">
        <v>99.9</v>
      </c>
      <c r="D301" s="5">
        <v>0.35399999999999998</v>
      </c>
      <c r="E301" s="5">
        <v>26.41</v>
      </c>
      <c r="F301" s="6">
        <v>1611</v>
      </c>
      <c r="G301" s="5">
        <v>100</v>
      </c>
      <c r="H301" s="6">
        <v>705</v>
      </c>
      <c r="I301" s="5">
        <v>3.2</v>
      </c>
      <c r="J301" s="6">
        <v>1226</v>
      </c>
      <c r="K301" s="5">
        <v>16.850000000000001</v>
      </c>
      <c r="L301" s="6">
        <v>448</v>
      </c>
      <c r="M301" s="5">
        <v>86.7</v>
      </c>
      <c r="N301" s="6">
        <v>1603</v>
      </c>
      <c r="O301" s="5">
        <v>0.1</v>
      </c>
      <c r="P301" s="7">
        <v>10.83222</v>
      </c>
      <c r="Q301" s="7">
        <v>3.7210000000000001</v>
      </c>
      <c r="S301" s="22"/>
    </row>
    <row r="302" spans="1:19">
      <c r="A302" s="13">
        <v>14</v>
      </c>
      <c r="B302" s="5">
        <v>18.920000000000002</v>
      </c>
      <c r="C302" s="5">
        <v>99.9</v>
      </c>
      <c r="D302" s="5">
        <v>0.33500000000000002</v>
      </c>
      <c r="E302" s="5">
        <v>26.76</v>
      </c>
      <c r="F302" s="6">
        <v>1349</v>
      </c>
      <c r="G302" s="5">
        <v>100</v>
      </c>
      <c r="H302" s="6">
        <v>655</v>
      </c>
      <c r="I302" s="5">
        <v>3.95</v>
      </c>
      <c r="J302" s="6">
        <v>1411</v>
      </c>
      <c r="K302" s="5">
        <v>15.07</v>
      </c>
      <c r="L302" s="6">
        <v>2356</v>
      </c>
      <c r="M302" s="5">
        <v>82.3</v>
      </c>
      <c r="N302" s="6">
        <v>1528</v>
      </c>
      <c r="O302" s="5">
        <v>0.4</v>
      </c>
      <c r="P302" s="7">
        <v>9.6984499999999993</v>
      </c>
      <c r="Q302" s="7">
        <v>2.4729999999999999</v>
      </c>
      <c r="S302" s="22"/>
    </row>
    <row r="303" spans="1:19">
      <c r="A303" s="13">
        <v>15</v>
      </c>
      <c r="B303" s="5">
        <v>19.02</v>
      </c>
      <c r="C303" s="5">
        <v>99.6</v>
      </c>
      <c r="D303" s="5">
        <v>0.55900000000000005</v>
      </c>
      <c r="E303" s="5">
        <v>24.21</v>
      </c>
      <c r="F303" s="6">
        <v>1019</v>
      </c>
      <c r="G303" s="5">
        <v>100</v>
      </c>
      <c r="H303" s="6">
        <v>702</v>
      </c>
      <c r="I303" s="5">
        <v>5.45</v>
      </c>
      <c r="J303" s="6">
        <v>1113</v>
      </c>
      <c r="K303" s="5">
        <v>14.64</v>
      </c>
      <c r="L303" s="6">
        <v>33</v>
      </c>
      <c r="M303" s="5">
        <v>84.9</v>
      </c>
      <c r="N303" s="6">
        <v>1234</v>
      </c>
      <c r="O303" s="5">
        <v>0.3</v>
      </c>
      <c r="P303" s="7">
        <v>9.3404000000000007</v>
      </c>
      <c r="Q303" s="7">
        <v>2.8220000000000001</v>
      </c>
      <c r="S303" s="22"/>
    </row>
    <row r="304" spans="1:19">
      <c r="A304" s="13">
        <v>16</v>
      </c>
      <c r="B304" s="5">
        <v>20.74</v>
      </c>
      <c r="C304" s="5">
        <v>97.5</v>
      </c>
      <c r="D304" s="5">
        <v>0.59899999999999998</v>
      </c>
      <c r="E304" s="5">
        <v>29.15</v>
      </c>
      <c r="F304" s="6">
        <v>1520</v>
      </c>
      <c r="G304" s="5">
        <v>100</v>
      </c>
      <c r="H304" s="6">
        <v>2353</v>
      </c>
      <c r="I304" s="5">
        <v>12.95</v>
      </c>
      <c r="J304" s="6">
        <v>2226</v>
      </c>
      <c r="K304" s="5">
        <v>15.39</v>
      </c>
      <c r="L304" s="6">
        <v>640</v>
      </c>
      <c r="M304" s="5">
        <v>68.599999999999994</v>
      </c>
      <c r="N304" s="6">
        <v>1553</v>
      </c>
      <c r="O304" s="5">
        <v>24.3</v>
      </c>
      <c r="P304" s="7">
        <v>11.29984</v>
      </c>
      <c r="Q304" s="7">
        <v>4.2409999999999997</v>
      </c>
      <c r="S304" s="22"/>
    </row>
    <row r="305" spans="1:19">
      <c r="A305" s="13">
        <v>17</v>
      </c>
      <c r="B305" s="5">
        <v>20.149999999999999</v>
      </c>
      <c r="C305" s="5">
        <v>99.1</v>
      </c>
      <c r="D305" s="5">
        <v>1.026</v>
      </c>
      <c r="E305" s="5">
        <v>25.24</v>
      </c>
      <c r="F305" s="6">
        <v>1528</v>
      </c>
      <c r="G305" s="5">
        <v>100</v>
      </c>
      <c r="H305" s="6">
        <v>137</v>
      </c>
      <c r="I305" s="5">
        <v>7.7</v>
      </c>
      <c r="J305" s="6">
        <v>1114</v>
      </c>
      <c r="K305" s="5">
        <v>15.25</v>
      </c>
      <c r="L305" s="5">
        <v>2357</v>
      </c>
      <c r="M305" s="5">
        <v>75.099999999999994</v>
      </c>
      <c r="N305" s="6">
        <v>1502</v>
      </c>
      <c r="O305" s="5">
        <v>1.9</v>
      </c>
      <c r="P305" s="7">
        <v>13.884259999999999</v>
      </c>
      <c r="Q305" s="7">
        <v>5.266</v>
      </c>
      <c r="R305" s="24"/>
      <c r="S305" s="22"/>
    </row>
    <row r="306" spans="1:19">
      <c r="A306" s="13">
        <v>18</v>
      </c>
      <c r="B306" s="5">
        <v>19.2</v>
      </c>
      <c r="C306" s="5">
        <v>94.3</v>
      </c>
      <c r="D306" s="5">
        <v>0.38700000000000001</v>
      </c>
      <c r="E306" s="5">
        <v>28.14</v>
      </c>
      <c r="F306" s="6">
        <v>1425</v>
      </c>
      <c r="G306" s="5">
        <v>100</v>
      </c>
      <c r="H306" s="6">
        <v>714</v>
      </c>
      <c r="I306" s="5">
        <v>5.45</v>
      </c>
      <c r="J306" s="6">
        <v>1224</v>
      </c>
      <c r="K306" s="5">
        <v>12.25</v>
      </c>
      <c r="L306" s="5">
        <v>600</v>
      </c>
      <c r="M306" s="5">
        <v>58.2</v>
      </c>
      <c r="N306" s="6">
        <v>1534</v>
      </c>
      <c r="O306" s="5">
        <v>0.2</v>
      </c>
      <c r="P306" s="7">
        <v>16.19519</v>
      </c>
      <c r="Q306" s="7">
        <v>5.87</v>
      </c>
      <c r="S306" s="22"/>
    </row>
    <row r="307" spans="1:19">
      <c r="A307" s="13">
        <v>19</v>
      </c>
      <c r="B307" s="5">
        <v>21.44</v>
      </c>
      <c r="C307" s="5">
        <v>91.4</v>
      </c>
      <c r="D307" s="5">
        <v>0.433</v>
      </c>
      <c r="E307" s="5">
        <v>32.01</v>
      </c>
      <c r="F307" s="6">
        <v>1452</v>
      </c>
      <c r="G307" s="5">
        <v>100</v>
      </c>
      <c r="H307" s="6">
        <v>425</v>
      </c>
      <c r="I307" s="5">
        <v>3.95</v>
      </c>
      <c r="J307" s="6">
        <v>947</v>
      </c>
      <c r="K307" s="5">
        <v>13.38</v>
      </c>
      <c r="L307" s="6">
        <v>404</v>
      </c>
      <c r="M307" s="5">
        <v>57.21</v>
      </c>
      <c r="N307" s="6">
        <v>1314</v>
      </c>
      <c r="O307" s="5">
        <v>0</v>
      </c>
      <c r="P307" s="7">
        <v>14.941179999999999</v>
      </c>
      <c r="Q307" s="7">
        <v>5.79</v>
      </c>
      <c r="S307" s="22"/>
    </row>
    <row r="308" spans="1:19">
      <c r="A308" s="13">
        <v>20</v>
      </c>
      <c r="B308" s="5">
        <v>21.79</v>
      </c>
      <c r="C308" s="5">
        <v>99</v>
      </c>
      <c r="D308" s="5">
        <v>0.32700000000000001</v>
      </c>
      <c r="E308" s="5">
        <v>27.34</v>
      </c>
      <c r="F308" s="6">
        <v>1600</v>
      </c>
      <c r="G308" s="5">
        <v>100</v>
      </c>
      <c r="H308" s="6">
        <v>305</v>
      </c>
      <c r="I308" s="5">
        <v>3.95</v>
      </c>
      <c r="J308" s="6">
        <v>320</v>
      </c>
      <c r="K308" s="5">
        <v>17.98</v>
      </c>
      <c r="L308" s="6">
        <v>627</v>
      </c>
      <c r="M308" s="5">
        <v>76</v>
      </c>
      <c r="N308" s="6">
        <v>1605</v>
      </c>
      <c r="O308" s="5">
        <v>0</v>
      </c>
      <c r="P308" s="7">
        <v>7.9128699999999998</v>
      </c>
      <c r="Q308" s="7">
        <v>2.44</v>
      </c>
      <c r="S308" s="22"/>
    </row>
    <row r="309" spans="1:19">
      <c r="A309" s="13">
        <v>21</v>
      </c>
      <c r="B309" s="5">
        <v>23.07</v>
      </c>
      <c r="C309" s="5">
        <v>89.5</v>
      </c>
      <c r="D309" s="5">
        <v>1.103</v>
      </c>
      <c r="E309" s="5">
        <v>29.19</v>
      </c>
      <c r="F309" s="6">
        <v>1230</v>
      </c>
      <c r="G309" s="5">
        <v>100</v>
      </c>
      <c r="H309" s="6">
        <v>739</v>
      </c>
      <c r="I309" s="5">
        <v>6.95</v>
      </c>
      <c r="J309" s="6">
        <v>1339</v>
      </c>
      <c r="K309" s="5">
        <v>16.53</v>
      </c>
      <c r="L309" s="6">
        <v>736</v>
      </c>
      <c r="M309" s="5">
        <v>63.88</v>
      </c>
      <c r="N309" s="6">
        <v>1339</v>
      </c>
      <c r="O309" s="5">
        <v>0</v>
      </c>
      <c r="P309" s="7">
        <v>9.5604099999999992</v>
      </c>
      <c r="Q309" s="7">
        <v>3.077</v>
      </c>
      <c r="R309" s="24"/>
      <c r="S309" s="22"/>
    </row>
    <row r="310" spans="1:19">
      <c r="A310" s="13">
        <v>22</v>
      </c>
      <c r="B310" s="5">
        <v>20.38</v>
      </c>
      <c r="C310" s="5">
        <v>91.9</v>
      </c>
      <c r="D310" s="5">
        <v>1.343</v>
      </c>
      <c r="E310" s="5">
        <v>25.45</v>
      </c>
      <c r="F310" s="6">
        <v>5</v>
      </c>
      <c r="G310" s="5">
        <v>100</v>
      </c>
      <c r="H310" s="6">
        <v>128</v>
      </c>
      <c r="I310" s="5">
        <v>9.1999999999999993</v>
      </c>
      <c r="J310" s="6">
        <v>205</v>
      </c>
      <c r="K310" s="5">
        <v>15.21</v>
      </c>
      <c r="L310" s="6">
        <v>2359</v>
      </c>
      <c r="M310" s="5">
        <v>60.15</v>
      </c>
      <c r="N310" s="6">
        <v>1408</v>
      </c>
      <c r="O310" s="5">
        <v>3.4</v>
      </c>
      <c r="P310" s="7">
        <v>12.36656</v>
      </c>
      <c r="Q310" s="7">
        <v>4.62</v>
      </c>
      <c r="S310" s="22"/>
    </row>
    <row r="311" spans="1:19">
      <c r="A311" s="13">
        <v>23</v>
      </c>
      <c r="B311" s="5">
        <v>17.63</v>
      </c>
      <c r="C311" s="5">
        <v>99.9</v>
      </c>
      <c r="D311" s="5">
        <v>0.33700000000000002</v>
      </c>
      <c r="E311" s="5">
        <v>22.36</v>
      </c>
      <c r="F311" s="6">
        <v>1606</v>
      </c>
      <c r="G311" s="5">
        <v>100</v>
      </c>
      <c r="H311" s="6">
        <v>809</v>
      </c>
      <c r="I311" s="5">
        <v>3.95</v>
      </c>
      <c r="J311" s="6">
        <v>1216</v>
      </c>
      <c r="K311" s="5">
        <v>14.93</v>
      </c>
      <c r="L311" s="6">
        <v>11</v>
      </c>
      <c r="M311" s="5">
        <v>91.8</v>
      </c>
      <c r="N311" s="6">
        <v>1508</v>
      </c>
      <c r="O311" s="5">
        <v>11.8</v>
      </c>
      <c r="P311" s="7">
        <v>7.0240299999999998</v>
      </c>
      <c r="Q311" s="7">
        <v>1.1459999999999999</v>
      </c>
      <c r="S311" s="22"/>
    </row>
    <row r="312" spans="1:19">
      <c r="A312" s="13">
        <v>24</v>
      </c>
      <c r="B312" s="5">
        <v>18.97</v>
      </c>
      <c r="C312" s="5">
        <v>99.9</v>
      </c>
      <c r="D312" s="5">
        <v>0.76900000000000002</v>
      </c>
      <c r="E312" s="5">
        <v>25.68</v>
      </c>
      <c r="F312" s="6">
        <v>1215</v>
      </c>
      <c r="G312" s="5">
        <v>100</v>
      </c>
      <c r="H312" s="6">
        <v>730</v>
      </c>
      <c r="I312" s="5">
        <v>7.7</v>
      </c>
      <c r="J312" s="6">
        <v>1356</v>
      </c>
      <c r="K312" s="5">
        <v>14.77</v>
      </c>
      <c r="L312" s="6">
        <v>655</v>
      </c>
      <c r="M312" s="5">
        <v>86.5</v>
      </c>
      <c r="N312" s="6">
        <v>1300</v>
      </c>
      <c r="O312" s="5">
        <v>0</v>
      </c>
      <c r="P312" s="7">
        <v>10.77468</v>
      </c>
      <c r="Q312" s="7">
        <v>4.532</v>
      </c>
      <c r="R312" s="24"/>
      <c r="S312" s="22"/>
    </row>
    <row r="313" spans="1:19">
      <c r="A313" s="13">
        <v>25</v>
      </c>
      <c r="B313" s="5">
        <v>18.96</v>
      </c>
      <c r="C313" s="5">
        <v>99.9</v>
      </c>
      <c r="D313" s="5">
        <v>0.52700000000000002</v>
      </c>
      <c r="E313" s="5">
        <v>21.76</v>
      </c>
      <c r="F313" s="6">
        <v>1151</v>
      </c>
      <c r="G313" s="5">
        <v>100</v>
      </c>
      <c r="H313" s="6">
        <v>734</v>
      </c>
      <c r="I313" s="5">
        <v>5.45</v>
      </c>
      <c r="J313" s="6">
        <v>2359</v>
      </c>
      <c r="K313" s="5">
        <v>16.45</v>
      </c>
      <c r="L313" s="6">
        <v>349</v>
      </c>
      <c r="M313" s="5">
        <v>99.9</v>
      </c>
      <c r="N313" s="6">
        <v>1214</v>
      </c>
      <c r="O313" s="5">
        <v>12.1</v>
      </c>
      <c r="P313" s="7">
        <v>3.96041</v>
      </c>
      <c r="Q313" s="7">
        <v>0.129</v>
      </c>
      <c r="S313" s="22"/>
    </row>
    <row r="314" spans="1:19">
      <c r="A314" s="13">
        <v>26</v>
      </c>
      <c r="B314" s="5">
        <v>20.52</v>
      </c>
      <c r="C314" s="5">
        <v>99.9</v>
      </c>
      <c r="D314" s="5">
        <v>0.45400000000000001</v>
      </c>
      <c r="E314" s="5">
        <v>23.65</v>
      </c>
      <c r="F314" s="6">
        <v>2329</v>
      </c>
      <c r="G314" s="5">
        <v>100</v>
      </c>
      <c r="H314" s="6">
        <v>340</v>
      </c>
      <c r="I314" s="5">
        <v>6.95</v>
      </c>
      <c r="J314" s="6">
        <v>3</v>
      </c>
      <c r="K314" s="5">
        <v>17.84</v>
      </c>
      <c r="L314" s="6">
        <v>719</v>
      </c>
      <c r="M314" s="5">
        <v>99.9</v>
      </c>
      <c r="N314" s="6">
        <v>1749</v>
      </c>
      <c r="O314" s="5">
        <v>21.7</v>
      </c>
      <c r="P314" s="7">
        <v>3.35168</v>
      </c>
      <c r="Q314" s="7">
        <v>0.34399999999999997</v>
      </c>
      <c r="S314" s="22"/>
    </row>
    <row r="315" spans="1:19">
      <c r="A315" s="13">
        <v>27</v>
      </c>
      <c r="B315" s="5">
        <v>22.12</v>
      </c>
      <c r="C315" s="5">
        <v>99.9</v>
      </c>
      <c r="D315" s="5">
        <v>0.45100000000000001</v>
      </c>
      <c r="E315" s="5">
        <v>27.61</v>
      </c>
      <c r="F315" s="6">
        <v>1044</v>
      </c>
      <c r="G315" s="5">
        <v>100</v>
      </c>
      <c r="H315" s="6">
        <v>742</v>
      </c>
      <c r="I315" s="5">
        <v>5.45</v>
      </c>
      <c r="J315" s="6">
        <v>156</v>
      </c>
      <c r="K315" s="5">
        <v>18.670000000000002</v>
      </c>
      <c r="L315" s="6">
        <v>2359</v>
      </c>
      <c r="M315" s="5">
        <v>86.2</v>
      </c>
      <c r="N315" s="6">
        <v>1303</v>
      </c>
      <c r="O315" s="5">
        <v>0.1</v>
      </c>
      <c r="P315" s="7">
        <v>6.7468199999999996</v>
      </c>
      <c r="Q315" s="7">
        <v>2.048</v>
      </c>
      <c r="S315" s="22"/>
    </row>
    <row r="316" spans="1:19">
      <c r="A316" s="13">
        <v>28</v>
      </c>
      <c r="B316" s="5">
        <v>22.45</v>
      </c>
      <c r="C316" s="5">
        <v>99.9</v>
      </c>
      <c r="D316" s="5">
        <v>0.312</v>
      </c>
      <c r="E316" s="5">
        <v>29.57</v>
      </c>
      <c r="F316" s="6">
        <v>1532</v>
      </c>
      <c r="G316" s="5">
        <v>100</v>
      </c>
      <c r="H316" s="6">
        <v>612</v>
      </c>
      <c r="I316" s="5">
        <v>3.2</v>
      </c>
      <c r="J316" s="6">
        <v>1211</v>
      </c>
      <c r="K316" s="5">
        <v>16.989999999999998</v>
      </c>
      <c r="L316" s="6">
        <v>350</v>
      </c>
      <c r="M316" s="5">
        <v>68.2</v>
      </c>
      <c r="N316" s="6">
        <v>1634</v>
      </c>
      <c r="O316" s="5">
        <v>0.1</v>
      </c>
      <c r="P316" s="7">
        <v>11.88456</v>
      </c>
      <c r="Q316" s="7">
        <v>3.9089999999999998</v>
      </c>
      <c r="R316" s="24"/>
      <c r="S316" s="22"/>
    </row>
    <row r="317" spans="1:19">
      <c r="A317" s="13">
        <v>29</v>
      </c>
      <c r="B317" s="5">
        <v>24.07</v>
      </c>
      <c r="C317" s="5">
        <v>93.5</v>
      </c>
      <c r="D317" s="5">
        <v>1.22</v>
      </c>
      <c r="E317" s="5">
        <v>32.549999999999997</v>
      </c>
      <c r="F317" s="6">
        <v>1256</v>
      </c>
      <c r="G317" s="5">
        <v>100</v>
      </c>
      <c r="H317" s="6">
        <v>612</v>
      </c>
      <c r="I317" s="5">
        <v>9.9499999999999993</v>
      </c>
      <c r="J317" s="6">
        <v>2159</v>
      </c>
      <c r="K317" s="5">
        <v>15.53</v>
      </c>
      <c r="L317" s="6">
        <v>405</v>
      </c>
      <c r="M317" s="5">
        <v>57.6</v>
      </c>
      <c r="N317" s="6">
        <v>1423</v>
      </c>
      <c r="O317" s="5">
        <v>1.5</v>
      </c>
      <c r="P317" s="7">
        <v>15.20086</v>
      </c>
      <c r="Q317" s="7">
        <v>6.1529999999999996</v>
      </c>
      <c r="S317" s="22"/>
    </row>
    <row r="318" spans="1:19">
      <c r="A318" s="13">
        <v>30</v>
      </c>
      <c r="B318" s="5">
        <v>21.66</v>
      </c>
      <c r="C318" s="5">
        <v>99.9</v>
      </c>
      <c r="D318" s="5">
        <v>0.52700000000000002</v>
      </c>
      <c r="E318" s="5">
        <v>26.36</v>
      </c>
      <c r="F318" s="6">
        <v>1237</v>
      </c>
      <c r="G318" s="5">
        <v>100</v>
      </c>
      <c r="H318" s="6">
        <v>522</v>
      </c>
      <c r="I318" s="5">
        <v>4.7</v>
      </c>
      <c r="J318" s="6">
        <v>734</v>
      </c>
      <c r="K318" s="5">
        <v>19.03</v>
      </c>
      <c r="L318" s="6">
        <v>501</v>
      </c>
      <c r="M318" s="5">
        <v>98</v>
      </c>
      <c r="N318" s="6">
        <v>1514</v>
      </c>
      <c r="O318" s="5">
        <v>10.3</v>
      </c>
      <c r="P318" s="7">
        <v>6.9232199999999997</v>
      </c>
      <c r="Q318" s="7">
        <v>1.5149999999999999</v>
      </c>
      <c r="S318" s="22"/>
    </row>
    <row r="319" spans="1:19" hidden="1">
      <c r="A319" s="13" t="s">
        <v>3</v>
      </c>
      <c r="B319" s="5"/>
      <c r="C319" s="5"/>
      <c r="D319" s="5"/>
      <c r="E319" s="5"/>
      <c r="F319" s="6"/>
      <c r="G319" s="5"/>
      <c r="H319" s="6"/>
      <c r="I319" s="5"/>
      <c r="J319" s="6"/>
      <c r="K319" s="5"/>
      <c r="L319" s="6"/>
      <c r="M319" s="5"/>
      <c r="N319" s="6"/>
      <c r="O319" s="5"/>
      <c r="P319" s="7"/>
      <c r="Q319" s="7"/>
    </row>
    <row r="320" spans="1:19" hidden="1">
      <c r="A320" s="1" t="s">
        <v>4</v>
      </c>
      <c r="B320" s="2" t="s">
        <v>4</v>
      </c>
      <c r="C320" s="2" t="s">
        <v>4</v>
      </c>
      <c r="D320" s="2" t="s">
        <v>4</v>
      </c>
      <c r="E320" s="2" t="s">
        <v>4</v>
      </c>
      <c r="F320" s="3" t="s">
        <v>4</v>
      </c>
      <c r="G320" s="2" t="s">
        <v>4</v>
      </c>
      <c r="H320" s="3" t="s">
        <v>4</v>
      </c>
      <c r="I320" s="2" t="s">
        <v>4</v>
      </c>
      <c r="J320" s="3" t="s">
        <v>4</v>
      </c>
      <c r="K320" s="2" t="s">
        <v>4</v>
      </c>
      <c r="L320" s="3" t="s">
        <v>4</v>
      </c>
      <c r="M320" s="2" t="s">
        <v>4</v>
      </c>
      <c r="N320" s="3" t="s">
        <v>4</v>
      </c>
      <c r="O320" s="2" t="s">
        <v>4</v>
      </c>
      <c r="P320" s="4" t="s">
        <v>4</v>
      </c>
      <c r="Q320" s="4" t="s">
        <v>4</v>
      </c>
    </row>
    <row r="321" spans="1:17" hidden="1">
      <c r="A321" s="12"/>
      <c r="B321" s="9" t="s">
        <v>6</v>
      </c>
      <c r="C321" s="9" t="s">
        <v>7</v>
      </c>
      <c r="D321" s="9" t="s">
        <v>8</v>
      </c>
      <c r="E321" s="9" t="s">
        <v>9</v>
      </c>
      <c r="F321" s="10" t="s">
        <v>10</v>
      </c>
      <c r="G321" s="9" t="s">
        <v>11</v>
      </c>
      <c r="H321" s="10" t="s">
        <v>10</v>
      </c>
      <c r="I321" s="9" t="s">
        <v>12</v>
      </c>
      <c r="J321" s="10" t="s">
        <v>10</v>
      </c>
      <c r="K321" s="9" t="s">
        <v>13</v>
      </c>
      <c r="L321" s="10" t="s">
        <v>10</v>
      </c>
      <c r="M321" s="9" t="s">
        <v>14</v>
      </c>
      <c r="N321" s="10" t="s">
        <v>10</v>
      </c>
      <c r="O321" s="9" t="s">
        <v>15</v>
      </c>
      <c r="P321" s="11" t="s">
        <v>16</v>
      </c>
      <c r="Q321" s="4" t="s">
        <v>3</v>
      </c>
    </row>
    <row r="322" spans="1:17" hidden="1">
      <c r="A322" s="1" t="s">
        <v>4</v>
      </c>
      <c r="B322" s="2" t="s">
        <v>4</v>
      </c>
      <c r="C322" s="2" t="s">
        <v>4</v>
      </c>
      <c r="D322" s="2" t="s">
        <v>4</v>
      </c>
      <c r="E322" s="2" t="s">
        <v>4</v>
      </c>
      <c r="F322" s="3" t="s">
        <v>4</v>
      </c>
      <c r="G322" s="2" t="s">
        <v>4</v>
      </c>
      <c r="H322" s="3" t="s">
        <v>4</v>
      </c>
      <c r="I322" s="2" t="s">
        <v>4</v>
      </c>
      <c r="J322" s="3" t="s">
        <v>4</v>
      </c>
      <c r="K322" s="2" t="s">
        <v>4</v>
      </c>
      <c r="L322" s="3" t="s">
        <v>4</v>
      </c>
      <c r="M322" s="2" t="s">
        <v>4</v>
      </c>
      <c r="N322" s="3" t="s">
        <v>4</v>
      </c>
      <c r="O322" s="2" t="s">
        <v>4</v>
      </c>
      <c r="P322" s="4" t="s">
        <v>4</v>
      </c>
      <c r="Q322" s="4" t="s">
        <v>4</v>
      </c>
    </row>
    <row r="323" spans="1:17" hidden="1">
      <c r="A323" s="1" t="s">
        <v>24</v>
      </c>
      <c r="B323" s="14">
        <f>AVERAGE(B289:B319)</f>
        <v>20.376666666666669</v>
      </c>
      <c r="C323" s="14">
        <f>AVERAGE(C289:C319)</f>
        <v>96.633333333333368</v>
      </c>
      <c r="D323" s="14">
        <f>AVERAGE(D289:D319)</f>
        <v>0.5629333333333334</v>
      </c>
      <c r="E323" s="14">
        <f>AVERAGE(E289:E319)</f>
        <v>27.43566666666667</v>
      </c>
      <c r="F323" s="3" t="s">
        <v>3</v>
      </c>
      <c r="G323" s="14">
        <f>AVERAGE(G289:G319)</f>
        <v>100</v>
      </c>
      <c r="H323" s="3" t="s">
        <v>3</v>
      </c>
      <c r="I323" s="14">
        <f>AVERAGE(I289:I319)</f>
        <v>5.9499999999999984</v>
      </c>
      <c r="J323" s="3" t="s">
        <v>3</v>
      </c>
      <c r="K323" s="14">
        <f>AVERAGE(K289:K319)</f>
        <v>15.169666666666664</v>
      </c>
      <c r="L323" s="3" t="s">
        <v>3</v>
      </c>
      <c r="M323" s="14">
        <f>AVERAGE(M289:M319)</f>
        <v>73.15333333333335</v>
      </c>
      <c r="N323" s="3" t="s">
        <v>3</v>
      </c>
      <c r="O323" s="14">
        <f>SUM(O289:O319)</f>
        <v>121.89999999999999</v>
      </c>
      <c r="P323" s="15">
        <f>AVERAGE(P289:P319)</f>
        <v>11.551928666666667</v>
      </c>
      <c r="Q323" s="15">
        <f>AVERAGE(Q289:Q319)</f>
        <v>3.9391333333333347</v>
      </c>
    </row>
    <row r="324" spans="1:17" hidden="1">
      <c r="A324" s="1" t="s">
        <v>25</v>
      </c>
      <c r="B324" s="14"/>
      <c r="C324" s="14"/>
      <c r="D324" s="14"/>
      <c r="E324" s="14">
        <f>MAX(E289:E319)</f>
        <v>32.549999999999997</v>
      </c>
      <c r="F324" s="16"/>
      <c r="G324" s="14">
        <f>MAX(G289:G319)</f>
        <v>100</v>
      </c>
      <c r="H324" s="3" t="s">
        <v>3</v>
      </c>
      <c r="I324" s="14">
        <f>MAX(I289:I319)</f>
        <v>12.95</v>
      </c>
      <c r="J324" s="3" t="s">
        <v>3</v>
      </c>
      <c r="K324" s="14">
        <f>MIN(K289:K319)</f>
        <v>11.18</v>
      </c>
      <c r="L324" s="16"/>
      <c r="M324" s="14">
        <f>MIN(M289:M319)</f>
        <v>46.07</v>
      </c>
      <c r="N324" s="16"/>
      <c r="O324" s="14">
        <f>MAX(O289:O319)</f>
        <v>25.5</v>
      </c>
      <c r="P324" s="15"/>
      <c r="Q324" s="15"/>
    </row>
    <row r="325" spans="1:17" hidden="1">
      <c r="A325" s="1" t="s">
        <v>4</v>
      </c>
      <c r="B325" s="2" t="s">
        <v>4</v>
      </c>
      <c r="C325" s="2" t="s">
        <v>4</v>
      </c>
      <c r="D325" s="2" t="s">
        <v>4</v>
      </c>
      <c r="E325" s="2" t="s">
        <v>4</v>
      </c>
      <c r="F325" s="3" t="s">
        <v>4</v>
      </c>
      <c r="G325" s="2" t="s">
        <v>4</v>
      </c>
      <c r="H325" s="3" t="s">
        <v>4</v>
      </c>
      <c r="I325" s="2" t="s">
        <v>4</v>
      </c>
      <c r="J325" s="3" t="s">
        <v>4</v>
      </c>
      <c r="K325" s="2" t="s">
        <v>4</v>
      </c>
      <c r="L325" s="3" t="s">
        <v>4</v>
      </c>
      <c r="M325" s="2" t="s">
        <v>4</v>
      </c>
      <c r="N325" s="3" t="s">
        <v>4</v>
      </c>
      <c r="O325" s="2" t="s">
        <v>4</v>
      </c>
      <c r="P325" s="4" t="s">
        <v>4</v>
      </c>
      <c r="Q325" s="4" t="s">
        <v>4</v>
      </c>
    </row>
    <row r="326" spans="1:17" hidden="1">
      <c r="A326" s="1" t="s">
        <v>26</v>
      </c>
      <c r="B326" s="14">
        <f>AVERAGE(B289:B293)</f>
        <v>19.143999999999998</v>
      </c>
      <c r="C326" s="14">
        <f>AVERAGE(C289:C293)</f>
        <v>97.38</v>
      </c>
      <c r="D326" s="14">
        <f>AVERAGE(D289:D293)</f>
        <v>0.44340000000000002</v>
      </c>
      <c r="E326" s="14">
        <f>AVERAGE(E289:E293)</f>
        <v>26.576000000000001</v>
      </c>
      <c r="F326" s="3" t="s">
        <v>3</v>
      </c>
      <c r="G326" s="14">
        <f>AVERAGE(G289:G293)</f>
        <v>100</v>
      </c>
      <c r="H326" s="3" t="s">
        <v>27</v>
      </c>
      <c r="I326" s="14">
        <f>AVERAGE(I289:I293)</f>
        <v>5.8999999999999995</v>
      </c>
      <c r="J326" s="3" t="s">
        <v>3</v>
      </c>
      <c r="K326" s="14">
        <f>AVERAGE(K289:K293)</f>
        <v>13.725999999999999</v>
      </c>
      <c r="L326" s="3" t="s">
        <v>3</v>
      </c>
      <c r="M326" s="14">
        <f>AVERAGE(M289:M293)</f>
        <v>74.039999999999992</v>
      </c>
      <c r="N326" s="3" t="s">
        <v>3</v>
      </c>
      <c r="O326" s="14">
        <f>SUM(O289:O293)</f>
        <v>26.000000000000004</v>
      </c>
      <c r="P326" s="15">
        <f>SUM(P289:P293)</f>
        <v>60.93244</v>
      </c>
      <c r="Q326" s="15">
        <f>SUM(Q289:Q293)</f>
        <v>19.250999999999998</v>
      </c>
    </row>
    <row r="327" spans="1:17" hidden="1">
      <c r="A327" s="13">
        <v>2</v>
      </c>
      <c r="B327" s="14">
        <f>AVERAGE(B294:B298)</f>
        <v>20.369999999999997</v>
      </c>
      <c r="C327" s="14">
        <f>AVERAGE(C294:C298)</f>
        <v>91.7</v>
      </c>
      <c r="D327" s="14">
        <f>AVERAGE(D294:D298)</f>
        <v>0.51839999999999997</v>
      </c>
      <c r="E327" s="14">
        <f>AVERAGE(E294:E298)</f>
        <v>29.562000000000001</v>
      </c>
      <c r="F327" s="3" t="s">
        <v>3</v>
      </c>
      <c r="G327" s="14">
        <f>AVERAGE(G294:G298)</f>
        <v>100</v>
      </c>
      <c r="H327" s="3" t="s">
        <v>3</v>
      </c>
      <c r="I327" s="14">
        <f>AVERAGE(I294:I298)</f>
        <v>5</v>
      </c>
      <c r="J327" s="3" t="s">
        <v>3</v>
      </c>
      <c r="K327" s="14">
        <f>AVERAGE(K294:K298)</f>
        <v>13.16</v>
      </c>
      <c r="L327" s="3" t="s">
        <v>3</v>
      </c>
      <c r="M327" s="14">
        <f>AVERAGE(M294:M298)</f>
        <v>54.67</v>
      </c>
      <c r="N327" s="3" t="s">
        <v>3</v>
      </c>
      <c r="O327" s="14">
        <f>SUM(O294:O298)</f>
        <v>0.2</v>
      </c>
      <c r="P327" s="15">
        <f>SUM(P294:P298)</f>
        <v>78.761870000000002</v>
      </c>
      <c r="Q327" s="15">
        <f>SUM(Q294:Q298)</f>
        <v>28.603999999999999</v>
      </c>
    </row>
    <row r="328" spans="1:17" hidden="1">
      <c r="A328" s="13">
        <v>3</v>
      </c>
      <c r="B328" s="14">
        <f>AVERAGE(B299:B303)</f>
        <v>20.116</v>
      </c>
      <c r="C328" s="14">
        <f>AVERAGE(C299:C303)</f>
        <v>99.62</v>
      </c>
      <c r="D328" s="14">
        <f>AVERAGE(D299:D303)</f>
        <v>0.45280000000000004</v>
      </c>
      <c r="E328" s="14">
        <f>AVERAGE(E299:E303)</f>
        <v>27.263999999999999</v>
      </c>
      <c r="F328" s="3" t="s">
        <v>3</v>
      </c>
      <c r="G328" s="14">
        <f>AVERAGE(G299:G303)</f>
        <v>100</v>
      </c>
      <c r="H328" s="3" t="s">
        <v>3</v>
      </c>
      <c r="I328" s="14">
        <f>AVERAGE(I299:I303)</f>
        <v>5.2999999999999989</v>
      </c>
      <c r="J328" s="3" t="s">
        <v>3</v>
      </c>
      <c r="K328" s="14">
        <f>AVERAGE(K299:K303)</f>
        <v>16.091999999999999</v>
      </c>
      <c r="L328" s="3" t="s">
        <v>3</v>
      </c>
      <c r="M328" s="14">
        <f>AVERAGE(M299:M303)</f>
        <v>80.762000000000015</v>
      </c>
      <c r="N328" s="3" t="s">
        <v>3</v>
      </c>
      <c r="O328" s="14">
        <f>SUM(O299:O303)</f>
        <v>8.3000000000000007</v>
      </c>
      <c r="P328" s="15">
        <f>SUM(P299:P303)</f>
        <v>54.836980000000004</v>
      </c>
      <c r="Q328" s="15">
        <f>SUM(Q299:Q303)</f>
        <v>19.238999999999997</v>
      </c>
    </row>
    <row r="329" spans="1:17" hidden="1">
      <c r="A329" s="13">
        <v>4</v>
      </c>
      <c r="B329" s="14">
        <f>AVERAGE(B304:B308)</f>
        <v>20.663999999999998</v>
      </c>
      <c r="C329" s="14">
        <f>AVERAGE(C304:C308)</f>
        <v>96.259999999999991</v>
      </c>
      <c r="D329" s="14">
        <f>AVERAGE(D304:D308)</f>
        <v>0.5544</v>
      </c>
      <c r="E329" s="14">
        <f>AVERAGE(E304:E308)</f>
        <v>28.375999999999998</v>
      </c>
      <c r="F329" s="3" t="s">
        <v>27</v>
      </c>
      <c r="G329" s="14">
        <f>AVERAGE(G304:G308)</f>
        <v>100</v>
      </c>
      <c r="H329" s="3" t="s">
        <v>3</v>
      </c>
      <c r="I329" s="14">
        <f>AVERAGE(I304:I308)</f>
        <v>6.8</v>
      </c>
      <c r="J329" s="3" t="s">
        <v>3</v>
      </c>
      <c r="K329" s="14">
        <f>AVERAGE(K304:K308)</f>
        <v>14.85</v>
      </c>
      <c r="L329" s="3" t="s">
        <v>3</v>
      </c>
      <c r="M329" s="14">
        <f>AVERAGE(M304:M308)</f>
        <v>67.021999999999991</v>
      </c>
      <c r="N329" s="3" t="s">
        <v>3</v>
      </c>
      <c r="O329" s="14">
        <f>SUM(O304:O308)</f>
        <v>26.4</v>
      </c>
      <c r="P329" s="15">
        <f>SUM(P304:P308)</f>
        <v>64.233339999999998</v>
      </c>
      <c r="Q329" s="15">
        <f>SUM(Q304:Q308)</f>
        <v>23.606999999999999</v>
      </c>
    </row>
    <row r="330" spans="1:17" hidden="1">
      <c r="A330" s="13">
        <v>5</v>
      </c>
      <c r="B330" s="14">
        <f>AVERAGE(B309:B313)</f>
        <v>19.802</v>
      </c>
      <c r="C330" s="14">
        <f>AVERAGE(C309:C313)</f>
        <v>96.22</v>
      </c>
      <c r="D330" s="14">
        <f>AVERAGE(D309:D313)</f>
        <v>0.81579999999999997</v>
      </c>
      <c r="E330" s="14">
        <f>AVERAGE(E309:E313)</f>
        <v>24.888000000000002</v>
      </c>
      <c r="F330" s="3" t="s">
        <v>27</v>
      </c>
      <c r="G330" s="14">
        <f>AVERAGE(G309:G313)</f>
        <v>100</v>
      </c>
      <c r="H330" s="3" t="s">
        <v>3</v>
      </c>
      <c r="I330" s="14">
        <f>AVERAGE(I309:I313)</f>
        <v>6.65</v>
      </c>
      <c r="J330" s="3" t="s">
        <v>3</v>
      </c>
      <c r="K330" s="14">
        <f>AVERAGE(K309:K313)</f>
        <v>15.577999999999999</v>
      </c>
      <c r="L330" s="3" t="s">
        <v>3</v>
      </c>
      <c r="M330" s="14">
        <f>AVERAGE(M309:M313)</f>
        <v>80.445999999999998</v>
      </c>
      <c r="N330" s="3" t="s">
        <v>3</v>
      </c>
      <c r="O330" s="14">
        <f>SUM(O309:O313)</f>
        <v>27.3</v>
      </c>
      <c r="P330" s="15">
        <f>SUM(P309:P313)</f>
        <v>43.68609</v>
      </c>
      <c r="Q330" s="15">
        <f>SUM(Q309:Q313)</f>
        <v>13.504</v>
      </c>
    </row>
    <row r="331" spans="1:17" hidden="1">
      <c r="A331" s="13">
        <v>6</v>
      </c>
      <c r="B331" s="14">
        <f>AVERAGE(B314:B319)</f>
        <v>22.163999999999998</v>
      </c>
      <c r="C331" s="14">
        <f>AVERAGE(C314:C319)</f>
        <v>98.62</v>
      </c>
      <c r="D331" s="14">
        <f>AVERAGE(D314:D319)</f>
        <v>0.5928000000000001</v>
      </c>
      <c r="E331" s="14">
        <f>AVERAGE(E314:E319)</f>
        <v>27.948</v>
      </c>
      <c r="F331" s="3" t="s">
        <v>27</v>
      </c>
      <c r="G331" s="14">
        <f>AVERAGE(G314:G319)</f>
        <v>100</v>
      </c>
      <c r="H331" s="3" t="s">
        <v>3</v>
      </c>
      <c r="I331" s="14">
        <f>AVERAGE(I314:I319)</f>
        <v>6.05</v>
      </c>
      <c r="J331" s="3" t="s">
        <v>3</v>
      </c>
      <c r="K331" s="14">
        <f>AVERAGE(K314:K319)</f>
        <v>17.612000000000002</v>
      </c>
      <c r="L331" s="3" t="s">
        <v>3</v>
      </c>
      <c r="M331" s="14">
        <f>AVERAGE(M314:M319)</f>
        <v>81.98</v>
      </c>
      <c r="N331" s="3" t="s">
        <v>3</v>
      </c>
      <c r="O331" s="14">
        <f>SUM(O314:O319)</f>
        <v>33.700000000000003</v>
      </c>
      <c r="P331" s="15">
        <f>SUM(P314:P319)</f>
        <v>44.107140000000001</v>
      </c>
      <c r="Q331" s="15">
        <f>SUM(Q314:Q319)</f>
        <v>13.969000000000001</v>
      </c>
    </row>
    <row r="332" spans="1:17" hidden="1">
      <c r="A332" s="1" t="s">
        <v>4</v>
      </c>
      <c r="B332" s="2" t="s">
        <v>4</v>
      </c>
      <c r="C332" s="2" t="s">
        <v>4</v>
      </c>
      <c r="D332" s="2" t="s">
        <v>4</v>
      </c>
      <c r="E332" s="2" t="s">
        <v>4</v>
      </c>
      <c r="F332" s="3" t="s">
        <v>4</v>
      </c>
      <c r="G332" s="2" t="s">
        <v>4</v>
      </c>
      <c r="H332" s="3" t="s">
        <v>4</v>
      </c>
      <c r="I332" s="2" t="s">
        <v>4</v>
      </c>
      <c r="J332" s="3" t="s">
        <v>4</v>
      </c>
      <c r="K332" s="2" t="s">
        <v>4</v>
      </c>
      <c r="L332" s="3" t="s">
        <v>4</v>
      </c>
      <c r="M332" s="2" t="s">
        <v>4</v>
      </c>
      <c r="N332" s="3" t="s">
        <v>4</v>
      </c>
      <c r="O332" s="2" t="s">
        <v>4</v>
      </c>
      <c r="P332" s="4" t="s">
        <v>4</v>
      </c>
      <c r="Q332" s="4" t="s">
        <v>4</v>
      </c>
    </row>
    <row r="333" spans="1:17" hidden="1">
      <c r="A333" s="1" t="s">
        <v>28</v>
      </c>
      <c r="B333" s="14">
        <f>AVERAGE(B289:B298)</f>
        <v>19.756999999999998</v>
      </c>
      <c r="C333" s="14">
        <f>AVERAGE(C289:C298)</f>
        <v>94.539999999999992</v>
      </c>
      <c r="D333" s="14">
        <f>AVERAGE(D289:D298)</f>
        <v>0.48090000000000011</v>
      </c>
      <c r="E333" s="14">
        <f>AVERAGE(E289:E298)</f>
        <v>28.068999999999999</v>
      </c>
      <c r="F333" s="3" t="s">
        <v>3</v>
      </c>
      <c r="G333" s="14">
        <f>AVERAGE(G289:G298)</f>
        <v>100</v>
      </c>
      <c r="H333" s="3" t="s">
        <v>3</v>
      </c>
      <c r="I333" s="14">
        <f>AVERAGE(I289:I298)</f>
        <v>5.4500000000000011</v>
      </c>
      <c r="J333" s="3" t="s">
        <v>3</v>
      </c>
      <c r="K333" s="14">
        <f>AVERAGE(K289:K298)</f>
        <v>13.442999999999998</v>
      </c>
      <c r="L333" s="3" t="s">
        <v>3</v>
      </c>
      <c r="M333" s="14">
        <f>AVERAGE(M289:M298)</f>
        <v>64.35499999999999</v>
      </c>
      <c r="N333" s="3" t="s">
        <v>3</v>
      </c>
      <c r="O333" s="14">
        <f>SUM(O289:O298)</f>
        <v>26.200000000000006</v>
      </c>
      <c r="P333" s="15">
        <f>SUM(P289:P298)</f>
        <v>139.69431</v>
      </c>
      <c r="Q333" s="15">
        <f>SUM(Q289:Q298)</f>
        <v>47.855000000000004</v>
      </c>
    </row>
    <row r="334" spans="1:17" hidden="1">
      <c r="A334" s="13">
        <v>2</v>
      </c>
      <c r="B334" s="14">
        <f>AVERAGE(B299:B308)</f>
        <v>20.389999999999997</v>
      </c>
      <c r="C334" s="14">
        <f>AVERAGE(C299:C308)</f>
        <v>97.94</v>
      </c>
      <c r="D334" s="14">
        <f>AVERAGE(D299:D308)</f>
        <v>0.50359999999999994</v>
      </c>
      <c r="E334" s="14">
        <f>AVERAGE(E299:E308)</f>
        <v>27.82</v>
      </c>
      <c r="F334" s="3" t="s">
        <v>3</v>
      </c>
      <c r="G334" s="14">
        <f>AVERAGE(G299:G308)</f>
        <v>100</v>
      </c>
      <c r="H334" s="3" t="s">
        <v>3</v>
      </c>
      <c r="I334" s="14">
        <f>AVERAGE(I299:I308)</f>
        <v>6.0500000000000007</v>
      </c>
      <c r="J334" s="3" t="s">
        <v>3</v>
      </c>
      <c r="K334" s="14">
        <f>AVERAGE(K299:K308)</f>
        <v>15.470999999999998</v>
      </c>
      <c r="L334" s="3" t="s">
        <v>3</v>
      </c>
      <c r="M334" s="14">
        <f>AVERAGE(M299:M308)</f>
        <v>73.892000000000024</v>
      </c>
      <c r="N334" s="3" t="s">
        <v>3</v>
      </c>
      <c r="O334" s="14">
        <f>SUM(O299:O308)</f>
        <v>34.700000000000003</v>
      </c>
      <c r="P334" s="15">
        <f>SUM(P299:P308)</f>
        <v>119.07032</v>
      </c>
      <c r="Q334" s="15">
        <f>SUM(Q299:Q308)</f>
        <v>42.845999999999989</v>
      </c>
    </row>
    <row r="335" spans="1:17" hidden="1">
      <c r="A335" s="13">
        <v>3</v>
      </c>
      <c r="B335" s="14">
        <f>AVERAGE(B309:B319)</f>
        <v>20.982999999999997</v>
      </c>
      <c r="C335" s="14">
        <f>AVERAGE(C309:C319)</f>
        <v>97.419999999999987</v>
      </c>
      <c r="D335" s="14">
        <f>AVERAGE(D309:D319)</f>
        <v>0.70429999999999993</v>
      </c>
      <c r="E335" s="14">
        <f>AVERAGE(E309:E319)</f>
        <v>26.417999999999999</v>
      </c>
      <c r="F335" s="3" t="s">
        <v>3</v>
      </c>
      <c r="G335" s="14">
        <f>AVERAGE(G309:G319)</f>
        <v>100</v>
      </c>
      <c r="H335" s="3" t="s">
        <v>3</v>
      </c>
      <c r="I335" s="14">
        <f>AVERAGE(I309:I319)</f>
        <v>6.3500000000000014</v>
      </c>
      <c r="J335" s="3" t="s">
        <v>3</v>
      </c>
      <c r="K335" s="14">
        <f>AVERAGE(K309:K319)</f>
        <v>16.595000000000002</v>
      </c>
      <c r="L335" s="3" t="s">
        <v>3</v>
      </c>
      <c r="M335" s="14">
        <f>AVERAGE(M309:M319)</f>
        <v>81.213000000000008</v>
      </c>
      <c r="N335" s="3" t="s">
        <v>3</v>
      </c>
      <c r="O335" s="14">
        <f>SUM(O309:O319)</f>
        <v>61</v>
      </c>
      <c r="P335" s="15">
        <f>SUM(P309:P319)</f>
        <v>87.793230000000008</v>
      </c>
      <c r="Q335" s="15">
        <f>SUM(Q309:Q319)</f>
        <v>27.472999999999999</v>
      </c>
    </row>
    <row r="336" spans="1:17" hidden="1">
      <c r="A336" s="1" t="s">
        <v>4</v>
      </c>
      <c r="B336" s="2" t="s">
        <v>4</v>
      </c>
      <c r="C336" s="2" t="s">
        <v>4</v>
      </c>
      <c r="D336" s="2" t="s">
        <v>4</v>
      </c>
      <c r="E336" s="2" t="s">
        <v>4</v>
      </c>
      <c r="F336" s="3" t="s">
        <v>4</v>
      </c>
      <c r="G336" s="2" t="s">
        <v>4</v>
      </c>
      <c r="H336" s="3" t="s">
        <v>4</v>
      </c>
      <c r="I336" s="2" t="s">
        <v>4</v>
      </c>
      <c r="J336" s="3" t="s">
        <v>4</v>
      </c>
      <c r="K336" s="2" t="s">
        <v>4</v>
      </c>
      <c r="L336" s="3" t="s">
        <v>4</v>
      </c>
      <c r="M336" s="2" t="s">
        <v>4</v>
      </c>
      <c r="N336" s="3" t="s">
        <v>4</v>
      </c>
      <c r="O336" s="2" t="s">
        <v>4</v>
      </c>
      <c r="P336" s="4" t="s">
        <v>4</v>
      </c>
      <c r="Q336" s="4" t="s">
        <v>4</v>
      </c>
    </row>
    <row r="337" spans="1:19" hidden="1">
      <c r="A337" s="1" t="s">
        <v>0</v>
      </c>
      <c r="B337" s="2"/>
      <c r="C337" s="2"/>
      <c r="D337" s="2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4"/>
    </row>
    <row r="338" spans="1:19" hidden="1">
      <c r="A338" s="1" t="s">
        <v>1</v>
      </c>
      <c r="B338" s="2"/>
      <c r="C338" s="2"/>
      <c r="D338" s="2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4"/>
    </row>
    <row r="339" spans="1:19" hidden="1">
      <c r="A339" s="1" t="s">
        <v>2</v>
      </c>
      <c r="B339" s="2"/>
      <c r="C339" s="2"/>
      <c r="D339" s="2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4"/>
    </row>
    <row r="340" spans="1:19" hidden="1">
      <c r="A340" s="1" t="s">
        <v>35</v>
      </c>
      <c r="B340" s="5"/>
      <c r="C340" s="5"/>
      <c r="D340" s="5"/>
      <c r="E340" s="5"/>
      <c r="F340" s="3" t="s">
        <v>3</v>
      </c>
      <c r="G340" s="5"/>
      <c r="H340" s="6"/>
      <c r="I340" s="5"/>
      <c r="J340" s="6"/>
      <c r="K340" s="5"/>
      <c r="L340" s="6"/>
      <c r="M340" s="5"/>
      <c r="N340" s="6"/>
      <c r="O340" s="5"/>
      <c r="P340" s="7"/>
      <c r="Q340" s="7"/>
    </row>
    <row r="341" spans="1:19" hidden="1">
      <c r="A341" s="1" t="s">
        <v>4</v>
      </c>
      <c r="B341" s="2" t="s">
        <v>4</v>
      </c>
      <c r="C341" s="2" t="s">
        <v>4</v>
      </c>
      <c r="D341" s="2" t="s">
        <v>4</v>
      </c>
      <c r="E341" s="2" t="s">
        <v>4</v>
      </c>
      <c r="F341" s="3" t="s">
        <v>4</v>
      </c>
      <c r="G341" s="2" t="s">
        <v>4</v>
      </c>
      <c r="H341" s="3" t="s">
        <v>4</v>
      </c>
      <c r="I341" s="2" t="s">
        <v>4</v>
      </c>
      <c r="J341" s="3" t="s">
        <v>4</v>
      </c>
      <c r="K341" s="2" t="s">
        <v>4</v>
      </c>
      <c r="L341" s="3" t="s">
        <v>4</v>
      </c>
      <c r="M341" s="2" t="s">
        <v>4</v>
      </c>
      <c r="N341" s="3" t="s">
        <v>4</v>
      </c>
      <c r="O341" s="2" t="s">
        <v>4</v>
      </c>
      <c r="P341" s="4" t="s">
        <v>4</v>
      </c>
      <c r="Q341" s="4" t="s">
        <v>4</v>
      </c>
    </row>
    <row r="342" spans="1:19" hidden="1">
      <c r="A342" s="8" t="s">
        <v>5</v>
      </c>
      <c r="B342" s="9" t="s">
        <v>6</v>
      </c>
      <c r="C342" s="9" t="s">
        <v>7</v>
      </c>
      <c r="D342" s="9" t="s">
        <v>8</v>
      </c>
      <c r="E342" s="9" t="s">
        <v>9</v>
      </c>
      <c r="F342" s="10" t="s">
        <v>10</v>
      </c>
      <c r="G342" s="9" t="s">
        <v>11</v>
      </c>
      <c r="H342" s="10" t="s">
        <v>10</v>
      </c>
      <c r="I342" s="9" t="s">
        <v>12</v>
      </c>
      <c r="J342" s="10" t="s">
        <v>10</v>
      </c>
      <c r="K342" s="9" t="s">
        <v>13</v>
      </c>
      <c r="L342" s="10" t="s">
        <v>10</v>
      </c>
      <c r="M342" s="9" t="s">
        <v>14</v>
      </c>
      <c r="N342" s="10" t="s">
        <v>10</v>
      </c>
      <c r="O342" s="9" t="s">
        <v>15</v>
      </c>
      <c r="P342" s="11" t="s">
        <v>16</v>
      </c>
      <c r="Q342" s="4" t="s">
        <v>17</v>
      </c>
    </row>
    <row r="343" spans="1:19" hidden="1">
      <c r="A343" s="12"/>
      <c r="B343" s="9" t="s">
        <v>18</v>
      </c>
      <c r="C343" s="9" t="s">
        <v>19</v>
      </c>
      <c r="D343" s="9" t="s">
        <v>20</v>
      </c>
      <c r="E343" s="9" t="s">
        <v>18</v>
      </c>
      <c r="F343" s="6"/>
      <c r="G343" s="9" t="s">
        <v>19</v>
      </c>
      <c r="H343" s="6"/>
      <c r="I343" s="9" t="s">
        <v>21</v>
      </c>
      <c r="J343" s="6"/>
      <c r="K343" s="9" t="s">
        <v>18</v>
      </c>
      <c r="L343" s="6"/>
      <c r="M343" s="9" t="s">
        <v>19</v>
      </c>
      <c r="N343" s="6"/>
      <c r="O343" s="9" t="s">
        <v>22</v>
      </c>
      <c r="P343" s="11" t="s">
        <v>23</v>
      </c>
      <c r="Q343" s="11" t="s">
        <v>23</v>
      </c>
    </row>
    <row r="344" spans="1:19" hidden="1">
      <c r="A344" s="1" t="s">
        <v>4</v>
      </c>
      <c r="B344" s="2" t="s">
        <v>4</v>
      </c>
      <c r="C344" s="2" t="s">
        <v>4</v>
      </c>
      <c r="D344" s="2" t="s">
        <v>4</v>
      </c>
      <c r="E344" s="2" t="s">
        <v>4</v>
      </c>
      <c r="F344" s="3" t="s">
        <v>4</v>
      </c>
      <c r="G344" s="2" t="s">
        <v>4</v>
      </c>
      <c r="H344" s="3" t="s">
        <v>4</v>
      </c>
      <c r="I344" s="2" t="s">
        <v>4</v>
      </c>
      <c r="J344" s="3" t="s">
        <v>4</v>
      </c>
      <c r="K344" s="2" t="s">
        <v>4</v>
      </c>
      <c r="L344" s="3" t="s">
        <v>4</v>
      </c>
      <c r="M344" s="2" t="s">
        <v>4</v>
      </c>
      <c r="N344" s="3" t="s">
        <v>4</v>
      </c>
      <c r="O344" s="2" t="s">
        <v>4</v>
      </c>
      <c r="P344" s="4" t="s">
        <v>4</v>
      </c>
      <c r="Q344" s="4" t="s">
        <v>4</v>
      </c>
    </row>
    <row r="345" spans="1:19">
      <c r="A345" s="13">
        <v>1</v>
      </c>
      <c r="B345" s="5">
        <v>20.45</v>
      </c>
      <c r="C345" s="5">
        <v>99.9</v>
      </c>
      <c r="D345" s="5">
        <v>0.84799999999999998</v>
      </c>
      <c r="E345" s="5">
        <v>23.74</v>
      </c>
      <c r="F345" s="6">
        <v>1126</v>
      </c>
      <c r="G345" s="5">
        <v>100</v>
      </c>
      <c r="H345" s="6">
        <v>1737</v>
      </c>
      <c r="I345" s="5">
        <v>11.45</v>
      </c>
      <c r="J345" s="6">
        <v>1419</v>
      </c>
      <c r="K345" s="5">
        <v>17.46</v>
      </c>
      <c r="L345" s="6">
        <v>2357</v>
      </c>
      <c r="M345" s="5">
        <v>92.5</v>
      </c>
      <c r="N345" s="6">
        <v>1037</v>
      </c>
      <c r="O345" s="5">
        <v>11.8</v>
      </c>
      <c r="P345" s="7">
        <v>6.4328500000000002</v>
      </c>
      <c r="Q345" s="7">
        <v>1.992</v>
      </c>
      <c r="R345" s="24"/>
      <c r="S345" s="22"/>
    </row>
    <row r="346" spans="1:19">
      <c r="A346" s="13">
        <v>2</v>
      </c>
      <c r="B346" s="5">
        <v>18.84</v>
      </c>
      <c r="C346" s="5">
        <v>96.7</v>
      </c>
      <c r="D346" s="5">
        <v>1.2649999999999999</v>
      </c>
      <c r="E346" s="5">
        <v>25.17</v>
      </c>
      <c r="F346" s="6">
        <v>1520</v>
      </c>
      <c r="G346" s="5">
        <v>100</v>
      </c>
      <c r="H346" s="6">
        <v>2321</v>
      </c>
      <c r="I346" s="5">
        <v>8.4499999999999993</v>
      </c>
      <c r="J346" s="6">
        <v>1046</v>
      </c>
      <c r="K346" s="5">
        <v>15.42</v>
      </c>
      <c r="L346" s="6">
        <v>655</v>
      </c>
      <c r="M346" s="5">
        <v>74.8</v>
      </c>
      <c r="N346" s="6">
        <v>1521</v>
      </c>
      <c r="O346" s="5">
        <v>0</v>
      </c>
      <c r="P346" s="7">
        <v>14.24785</v>
      </c>
      <c r="Q346" s="7">
        <v>4.5629999999999997</v>
      </c>
      <c r="S346" s="22"/>
    </row>
    <row r="347" spans="1:19">
      <c r="A347" s="13">
        <v>3</v>
      </c>
      <c r="B347" s="5">
        <v>19.8</v>
      </c>
      <c r="C347" s="5">
        <v>97</v>
      </c>
      <c r="D347" s="5">
        <v>0.44800000000000001</v>
      </c>
      <c r="E347" s="5">
        <v>28.89</v>
      </c>
      <c r="F347" s="6">
        <v>1448</v>
      </c>
      <c r="G347" s="5">
        <v>100</v>
      </c>
      <c r="H347" s="6">
        <v>703</v>
      </c>
      <c r="I347" s="5">
        <v>3.95</v>
      </c>
      <c r="J347" s="6">
        <v>1023</v>
      </c>
      <c r="K347" s="5">
        <v>12.3</v>
      </c>
      <c r="L347" s="6">
        <v>458</v>
      </c>
      <c r="M347" s="5">
        <v>68.400000000000006</v>
      </c>
      <c r="N347" s="6">
        <v>1416</v>
      </c>
      <c r="O347" s="5">
        <v>0.1</v>
      </c>
      <c r="P347" s="7">
        <v>16.887350000000001</v>
      </c>
      <c r="Q347" s="7">
        <v>5.9189999999999996</v>
      </c>
      <c r="S347" s="22"/>
    </row>
    <row r="348" spans="1:19">
      <c r="A348" s="13">
        <v>4</v>
      </c>
      <c r="B348" s="5">
        <v>20.149999999999999</v>
      </c>
      <c r="C348" s="5">
        <v>94.1</v>
      </c>
      <c r="D348" s="5">
        <v>0.40799999999999997</v>
      </c>
      <c r="E348" s="5">
        <v>28.29</v>
      </c>
      <c r="F348" s="6">
        <v>1428</v>
      </c>
      <c r="G348" s="5">
        <v>100</v>
      </c>
      <c r="H348" s="6">
        <v>700</v>
      </c>
      <c r="I348" s="5">
        <v>4.7</v>
      </c>
      <c r="J348" s="6">
        <v>952</v>
      </c>
      <c r="K348" s="5">
        <v>12.75</v>
      </c>
      <c r="L348" s="6">
        <v>654</v>
      </c>
      <c r="M348" s="5">
        <v>64.739999999999995</v>
      </c>
      <c r="N348" s="6">
        <v>1451</v>
      </c>
      <c r="O348" s="5">
        <v>0</v>
      </c>
      <c r="P348" s="7">
        <v>17.260909999999999</v>
      </c>
      <c r="Q348" s="7">
        <v>6.0030000000000001</v>
      </c>
      <c r="S348" s="22"/>
    </row>
    <row r="349" spans="1:19">
      <c r="A349" s="13">
        <v>5</v>
      </c>
      <c r="B349" s="5">
        <v>20.97</v>
      </c>
      <c r="C349" s="5">
        <v>90</v>
      </c>
      <c r="D349" s="5">
        <v>0.40200000000000002</v>
      </c>
      <c r="E349" s="5">
        <v>30.1</v>
      </c>
      <c r="F349" s="6">
        <v>1507</v>
      </c>
      <c r="G349" s="5">
        <v>100</v>
      </c>
      <c r="H349" s="6">
        <v>532</v>
      </c>
      <c r="I349" s="5">
        <v>3.95</v>
      </c>
      <c r="J349" s="6">
        <v>1155</v>
      </c>
      <c r="K349" s="5">
        <v>13.44</v>
      </c>
      <c r="L349" s="6">
        <v>723</v>
      </c>
      <c r="M349" s="5">
        <v>51.6</v>
      </c>
      <c r="N349" s="6">
        <v>1615</v>
      </c>
      <c r="O349" s="5">
        <v>0</v>
      </c>
      <c r="P349" s="7">
        <v>17.095590000000001</v>
      </c>
      <c r="Q349" s="7">
        <v>6.1079999999999997</v>
      </c>
      <c r="R349" s="24"/>
      <c r="S349" s="22"/>
    </row>
    <row r="350" spans="1:19">
      <c r="A350" s="13">
        <v>6</v>
      </c>
      <c r="B350" s="5">
        <v>21.09</v>
      </c>
      <c r="C350" s="5">
        <v>90.6</v>
      </c>
      <c r="D350" s="5">
        <v>0.40899999999999997</v>
      </c>
      <c r="E350" s="5">
        <v>31.91</v>
      </c>
      <c r="F350" s="6">
        <v>1622</v>
      </c>
      <c r="G350" s="5">
        <v>100</v>
      </c>
      <c r="H350" s="6">
        <v>718</v>
      </c>
      <c r="I350" s="5">
        <v>3.95</v>
      </c>
      <c r="J350" s="6">
        <v>1158</v>
      </c>
      <c r="K350" s="5">
        <v>12.07</v>
      </c>
      <c r="L350" s="6">
        <v>701</v>
      </c>
      <c r="M350" s="5">
        <v>53.6</v>
      </c>
      <c r="N350" s="6">
        <v>1621</v>
      </c>
      <c r="O350" s="5">
        <v>0</v>
      </c>
      <c r="P350" s="7">
        <v>17.45026</v>
      </c>
      <c r="Q350" s="7">
        <v>6.1539999999999999</v>
      </c>
      <c r="S350" s="22"/>
    </row>
    <row r="351" spans="1:19">
      <c r="A351" s="13">
        <v>7</v>
      </c>
      <c r="B351" s="5">
        <v>20.89</v>
      </c>
      <c r="C351" s="5">
        <v>88.1</v>
      </c>
      <c r="D351" s="5">
        <v>0.54500000000000004</v>
      </c>
      <c r="E351" s="5">
        <v>30.16</v>
      </c>
      <c r="F351" s="6">
        <v>1409</v>
      </c>
      <c r="G351" s="5">
        <v>100</v>
      </c>
      <c r="H351" s="6">
        <v>708</v>
      </c>
      <c r="I351" s="5">
        <v>4.7</v>
      </c>
      <c r="J351" s="6">
        <v>1427</v>
      </c>
      <c r="K351" s="5">
        <v>12.97</v>
      </c>
      <c r="L351" s="6">
        <v>702</v>
      </c>
      <c r="M351" s="5">
        <v>51.4</v>
      </c>
      <c r="N351" s="6">
        <v>1307</v>
      </c>
      <c r="O351" s="5">
        <v>0</v>
      </c>
      <c r="P351" s="7">
        <v>17.639299999999999</v>
      </c>
      <c r="Q351" s="7">
        <v>5.9020000000000001</v>
      </c>
      <c r="S351" s="22"/>
    </row>
    <row r="352" spans="1:19">
      <c r="A352" s="13">
        <v>8</v>
      </c>
      <c r="B352" s="5">
        <v>19.53</v>
      </c>
      <c r="C352" s="5">
        <v>96.5</v>
      </c>
      <c r="D352" s="5">
        <v>1.377</v>
      </c>
      <c r="E352" s="5">
        <v>28.03</v>
      </c>
      <c r="F352" s="6">
        <v>1457</v>
      </c>
      <c r="G352" s="5">
        <v>100</v>
      </c>
      <c r="H352" s="6">
        <v>707</v>
      </c>
      <c r="I352" s="5">
        <v>8.4499999999999993</v>
      </c>
      <c r="J352" s="6">
        <v>1838</v>
      </c>
      <c r="K352" s="5">
        <v>13.16</v>
      </c>
      <c r="L352" s="6">
        <v>640</v>
      </c>
      <c r="M352" s="5">
        <v>65.209999999999994</v>
      </c>
      <c r="N352" s="6">
        <v>1458</v>
      </c>
      <c r="O352" s="5">
        <v>0</v>
      </c>
      <c r="P352" s="7">
        <v>14.444290000000001</v>
      </c>
      <c r="Q352" s="7">
        <v>4.5220000000000002</v>
      </c>
      <c r="R352" s="24"/>
      <c r="S352" s="22"/>
    </row>
    <row r="353" spans="1:19">
      <c r="A353" s="13">
        <v>9</v>
      </c>
      <c r="B353" s="5">
        <v>20.149999999999999</v>
      </c>
      <c r="C353" s="5">
        <v>93.9</v>
      </c>
      <c r="D353" s="5">
        <v>1.6379999999999999</v>
      </c>
      <c r="E353" s="5">
        <v>26.98</v>
      </c>
      <c r="F353" s="6">
        <v>1459</v>
      </c>
      <c r="G353" s="5">
        <v>100</v>
      </c>
      <c r="H353" s="6">
        <v>710</v>
      </c>
      <c r="I353" s="5">
        <v>6.95</v>
      </c>
      <c r="J353" s="6">
        <v>1306</v>
      </c>
      <c r="K353" s="5">
        <v>15.23</v>
      </c>
      <c r="L353" s="6">
        <v>701</v>
      </c>
      <c r="M353" s="5">
        <v>68.010000000000005</v>
      </c>
      <c r="N353" s="6">
        <v>1534</v>
      </c>
      <c r="O353" s="5">
        <v>0</v>
      </c>
      <c r="P353" s="7">
        <v>16.745039999999999</v>
      </c>
      <c r="Q353" s="7">
        <v>5.5940000000000003</v>
      </c>
      <c r="S353" s="22"/>
    </row>
    <row r="354" spans="1:19">
      <c r="A354" s="13">
        <v>10</v>
      </c>
      <c r="B354" s="5">
        <v>19.850000000000001</v>
      </c>
      <c r="C354" s="5">
        <v>94.8</v>
      </c>
      <c r="D354" s="5">
        <v>0.52700000000000002</v>
      </c>
      <c r="E354" s="5">
        <v>28.15</v>
      </c>
      <c r="F354" s="6">
        <v>1532</v>
      </c>
      <c r="G354" s="5">
        <v>100</v>
      </c>
      <c r="H354" s="6">
        <v>741</v>
      </c>
      <c r="I354" s="5">
        <v>6.95</v>
      </c>
      <c r="J354" s="6">
        <v>1948</v>
      </c>
      <c r="K354" s="5">
        <v>13.37</v>
      </c>
      <c r="L354" s="6">
        <v>632</v>
      </c>
      <c r="M354" s="5">
        <v>63.6</v>
      </c>
      <c r="N354" s="6">
        <v>1533</v>
      </c>
      <c r="O354" s="5">
        <v>0</v>
      </c>
      <c r="P354" s="7">
        <v>16.45675</v>
      </c>
      <c r="Q354" s="7">
        <v>5.8170000000000002</v>
      </c>
      <c r="R354" s="24"/>
      <c r="S354" s="22"/>
    </row>
    <row r="355" spans="1:19">
      <c r="A355" s="13">
        <v>11</v>
      </c>
      <c r="B355" s="5">
        <v>18.09</v>
      </c>
      <c r="C355" s="5">
        <v>97.7</v>
      </c>
      <c r="D355" s="5">
        <v>0.313</v>
      </c>
      <c r="E355" s="5">
        <v>26.73</v>
      </c>
      <c r="F355" s="6">
        <v>1520</v>
      </c>
      <c r="G355" s="5">
        <v>100</v>
      </c>
      <c r="H355" s="6">
        <v>823</v>
      </c>
      <c r="I355" s="5">
        <v>3.2</v>
      </c>
      <c r="J355" s="6">
        <v>1137</v>
      </c>
      <c r="K355" s="5">
        <v>13.14</v>
      </c>
      <c r="L355" s="6">
        <v>509</v>
      </c>
      <c r="M355" s="5">
        <v>61.48</v>
      </c>
      <c r="N355" s="6">
        <v>1615</v>
      </c>
      <c r="O355" s="5">
        <v>0.1</v>
      </c>
      <c r="P355" s="7">
        <v>14.911289999999999</v>
      </c>
      <c r="Q355" s="7">
        <v>4.702</v>
      </c>
      <c r="S355" s="22"/>
    </row>
    <row r="356" spans="1:19">
      <c r="A356" s="13">
        <v>12</v>
      </c>
      <c r="B356" s="5">
        <v>19.09</v>
      </c>
      <c r="C356" s="5">
        <v>91.2</v>
      </c>
      <c r="D356" s="5">
        <v>0.42899999999999999</v>
      </c>
      <c r="E356" s="5">
        <v>29.03</v>
      </c>
      <c r="F356" s="6">
        <v>1459</v>
      </c>
      <c r="G356" s="5">
        <v>100</v>
      </c>
      <c r="H356" s="6">
        <v>737</v>
      </c>
      <c r="I356" s="5">
        <v>4.7</v>
      </c>
      <c r="J356" s="6">
        <v>1247</v>
      </c>
      <c r="K356" s="5">
        <v>11.15</v>
      </c>
      <c r="L356" s="6">
        <v>711</v>
      </c>
      <c r="M356" s="5">
        <v>52.21</v>
      </c>
      <c r="N356" s="6">
        <v>1357</v>
      </c>
      <c r="O356" s="5">
        <v>0</v>
      </c>
      <c r="P356" s="7">
        <v>16.093119999999999</v>
      </c>
      <c r="Q356" s="7">
        <v>5.3869999999999996</v>
      </c>
      <c r="S356" s="22"/>
    </row>
    <row r="357" spans="1:19">
      <c r="A357" s="13">
        <v>13</v>
      </c>
      <c r="B357" s="5">
        <v>20.71</v>
      </c>
      <c r="C357" s="5">
        <v>90.3</v>
      </c>
      <c r="D357" s="5">
        <v>0.54100000000000004</v>
      </c>
      <c r="E357" s="5">
        <v>29.65</v>
      </c>
      <c r="F357" s="6">
        <v>1608</v>
      </c>
      <c r="G357" s="5">
        <v>100</v>
      </c>
      <c r="H357" s="6">
        <v>531</v>
      </c>
      <c r="I357" s="5">
        <v>6.2</v>
      </c>
      <c r="J357" s="6">
        <v>1150</v>
      </c>
      <c r="K357" s="5">
        <v>13.25</v>
      </c>
      <c r="L357" s="6">
        <v>456</v>
      </c>
      <c r="M357" s="5">
        <v>57.07</v>
      </c>
      <c r="N357" s="6">
        <v>1630</v>
      </c>
      <c r="O357" s="5">
        <v>0</v>
      </c>
      <c r="P357" s="7">
        <v>15.9627</v>
      </c>
      <c r="Q357" s="7">
        <v>5.8639999999999999</v>
      </c>
      <c r="S357" s="22"/>
    </row>
    <row r="358" spans="1:19">
      <c r="A358" s="13">
        <v>14</v>
      </c>
      <c r="B358" s="5">
        <v>19.670000000000002</v>
      </c>
      <c r="C358" s="5">
        <v>99.9</v>
      </c>
      <c r="D358" s="5">
        <v>0.49</v>
      </c>
      <c r="E358" s="5">
        <v>29.84</v>
      </c>
      <c r="F358" s="6">
        <v>1350</v>
      </c>
      <c r="G358" s="5">
        <v>100</v>
      </c>
      <c r="H358" s="6">
        <v>734</v>
      </c>
      <c r="I358" s="5">
        <v>10.7</v>
      </c>
      <c r="J358" s="6">
        <v>1433</v>
      </c>
      <c r="K358" s="5">
        <v>14.01</v>
      </c>
      <c r="L358" s="6">
        <v>636</v>
      </c>
      <c r="M358" s="5">
        <v>64.14</v>
      </c>
      <c r="N358" s="6">
        <v>1346</v>
      </c>
      <c r="O358" s="5">
        <v>3.2</v>
      </c>
      <c r="P358" s="7">
        <v>12.345000000000001</v>
      </c>
      <c r="Q358" s="7">
        <v>3.07</v>
      </c>
      <c r="S358" s="22"/>
    </row>
    <row r="359" spans="1:19">
      <c r="A359" s="13">
        <v>15</v>
      </c>
      <c r="B359" s="5">
        <v>20.47</v>
      </c>
      <c r="C359" s="5">
        <v>92.6</v>
      </c>
      <c r="D359" s="5">
        <v>0.54400000000000004</v>
      </c>
      <c r="E359" s="5">
        <v>29.51</v>
      </c>
      <c r="F359" s="6">
        <v>1518</v>
      </c>
      <c r="G359" s="5">
        <v>100</v>
      </c>
      <c r="H359" s="6">
        <v>710</v>
      </c>
      <c r="I359" s="5">
        <v>4.7</v>
      </c>
      <c r="J359" s="6">
        <v>2113</v>
      </c>
      <c r="K359" s="5">
        <v>12.73</v>
      </c>
      <c r="L359" s="6">
        <v>658</v>
      </c>
      <c r="M359" s="5">
        <v>57.74</v>
      </c>
      <c r="N359" s="6">
        <v>1511</v>
      </c>
      <c r="O359" s="5">
        <v>0.3</v>
      </c>
      <c r="P359" s="7">
        <v>16.740849999999998</v>
      </c>
      <c r="Q359" s="7">
        <v>6.2089999999999996</v>
      </c>
      <c r="R359" s="24"/>
      <c r="S359" s="22"/>
    </row>
    <row r="360" spans="1:19">
      <c r="A360" s="13">
        <v>16</v>
      </c>
      <c r="B360" s="5">
        <v>19.02</v>
      </c>
      <c r="C360" s="5">
        <v>97.7</v>
      </c>
      <c r="D360" s="5">
        <v>0.45900000000000002</v>
      </c>
      <c r="E360" s="5">
        <v>26.04</v>
      </c>
      <c r="F360" s="6">
        <v>1536</v>
      </c>
      <c r="G360" s="5">
        <v>100</v>
      </c>
      <c r="H360" s="6">
        <v>451</v>
      </c>
      <c r="I360" s="5">
        <v>3.95</v>
      </c>
      <c r="J360" s="6">
        <v>1352</v>
      </c>
      <c r="K360" s="5">
        <v>14.75</v>
      </c>
      <c r="L360" s="6">
        <v>617</v>
      </c>
      <c r="M360" s="5">
        <v>69.94</v>
      </c>
      <c r="N360" s="6">
        <v>1557</v>
      </c>
      <c r="O360" s="5">
        <v>0</v>
      </c>
      <c r="P360" s="7">
        <v>16.573840000000001</v>
      </c>
      <c r="Q360" s="7">
        <v>6.2839999999999998</v>
      </c>
      <c r="S360" s="22"/>
    </row>
    <row r="361" spans="1:19">
      <c r="A361" s="13">
        <v>17</v>
      </c>
      <c r="B361" s="5">
        <v>18.22</v>
      </c>
      <c r="C361" s="5">
        <v>94</v>
      </c>
      <c r="D361" s="5">
        <v>0.48099999999999998</v>
      </c>
      <c r="E361" s="5">
        <v>28.52</v>
      </c>
      <c r="F361" s="6">
        <v>1526</v>
      </c>
      <c r="G361" s="5">
        <v>100</v>
      </c>
      <c r="H361" s="6">
        <v>659</v>
      </c>
      <c r="I361" s="5">
        <v>3.2</v>
      </c>
      <c r="J361" s="6">
        <v>1115</v>
      </c>
      <c r="K361" s="5">
        <v>11.27</v>
      </c>
      <c r="L361" s="6">
        <v>501</v>
      </c>
      <c r="M361" s="5">
        <v>56.41</v>
      </c>
      <c r="N361" s="6">
        <v>1514</v>
      </c>
      <c r="O361" s="5">
        <v>0.2</v>
      </c>
      <c r="P361" s="7">
        <v>17.033059999999999</v>
      </c>
      <c r="Q361" s="7">
        <v>5.82</v>
      </c>
      <c r="S361" s="22"/>
    </row>
    <row r="362" spans="1:19">
      <c r="A362" s="13">
        <v>18</v>
      </c>
      <c r="B362" s="5">
        <v>20.73</v>
      </c>
      <c r="C362" s="5">
        <v>85.1</v>
      </c>
      <c r="D362" s="5">
        <v>0.71199999999999997</v>
      </c>
      <c r="E362" s="5">
        <v>31.94</v>
      </c>
      <c r="F362" s="6">
        <v>1421</v>
      </c>
      <c r="G362" s="5">
        <v>100</v>
      </c>
      <c r="H362" s="6">
        <v>656</v>
      </c>
      <c r="I362" s="5">
        <v>6.2</v>
      </c>
      <c r="J362" s="6">
        <v>1440</v>
      </c>
      <c r="K362" s="5">
        <v>10.78</v>
      </c>
      <c r="L362" s="6">
        <v>538</v>
      </c>
      <c r="M362" s="5">
        <v>43.2</v>
      </c>
      <c r="N362" s="6">
        <v>1514</v>
      </c>
      <c r="O362" s="5">
        <v>0</v>
      </c>
      <c r="P362" s="7">
        <v>17.835840000000001</v>
      </c>
      <c r="Q362" s="7">
        <v>6.3090000000000002</v>
      </c>
      <c r="S362" s="22"/>
    </row>
    <row r="363" spans="1:19">
      <c r="A363" s="13">
        <v>19</v>
      </c>
      <c r="B363" s="5">
        <v>19.09</v>
      </c>
      <c r="C363" s="5">
        <v>99.9</v>
      </c>
      <c r="D363" s="5">
        <v>1.07</v>
      </c>
      <c r="E363" s="5">
        <v>31.04</v>
      </c>
      <c r="F363" s="6">
        <v>1157</v>
      </c>
      <c r="G363" s="5">
        <v>100</v>
      </c>
      <c r="H363" s="6">
        <v>2347</v>
      </c>
      <c r="I363" s="5">
        <v>12.2</v>
      </c>
      <c r="J363" s="6">
        <v>1341</v>
      </c>
      <c r="K363" s="5">
        <v>14.07</v>
      </c>
      <c r="L363" s="6">
        <v>512</v>
      </c>
      <c r="M363" s="5">
        <v>61.61</v>
      </c>
      <c r="N363" s="6">
        <v>1153</v>
      </c>
      <c r="O363" s="5">
        <v>2.1</v>
      </c>
      <c r="P363" s="7">
        <v>9.5205000000000002</v>
      </c>
      <c r="Q363" s="7">
        <v>1.891</v>
      </c>
      <c r="R363" s="24"/>
      <c r="S363" s="22"/>
    </row>
    <row r="364" spans="1:19">
      <c r="A364" s="13">
        <v>20</v>
      </c>
      <c r="B364" s="5">
        <v>23.39</v>
      </c>
      <c r="C364" s="5">
        <v>93</v>
      </c>
      <c r="D364" s="5">
        <v>1.401</v>
      </c>
      <c r="E364" s="5">
        <v>31.88</v>
      </c>
      <c r="F364" s="6">
        <v>1326</v>
      </c>
      <c r="G364" s="5">
        <v>100</v>
      </c>
      <c r="H364" s="6">
        <v>416</v>
      </c>
      <c r="I364" s="5">
        <v>9.1999999999999993</v>
      </c>
      <c r="J364" s="6">
        <v>1537</v>
      </c>
      <c r="K364" s="5">
        <v>15.96</v>
      </c>
      <c r="L364" s="6">
        <v>644</v>
      </c>
      <c r="M364" s="5">
        <v>67</v>
      </c>
      <c r="N364" s="6">
        <v>1325</v>
      </c>
      <c r="O364" s="5">
        <v>0.1</v>
      </c>
      <c r="P364" s="7">
        <v>15.9809</v>
      </c>
      <c r="Q364" s="7">
        <v>6.78</v>
      </c>
      <c r="S364" s="22"/>
    </row>
    <row r="365" spans="1:19">
      <c r="A365" s="13">
        <v>21</v>
      </c>
      <c r="B365" s="5">
        <v>24.52</v>
      </c>
      <c r="C365" s="5">
        <v>91.1</v>
      </c>
      <c r="D365" s="5">
        <v>1.665</v>
      </c>
      <c r="E365" s="5">
        <v>31.31</v>
      </c>
      <c r="F365" s="6">
        <v>1032</v>
      </c>
      <c r="G365" s="5">
        <v>100</v>
      </c>
      <c r="H365" s="6">
        <v>1749</v>
      </c>
      <c r="I365" s="5">
        <v>29.45</v>
      </c>
      <c r="J365" s="6">
        <v>1555</v>
      </c>
      <c r="K365" s="5">
        <v>19.97</v>
      </c>
      <c r="L365" s="6">
        <v>1602</v>
      </c>
      <c r="M365" s="5">
        <v>68.680000000000007</v>
      </c>
      <c r="N365" s="6">
        <v>1054</v>
      </c>
      <c r="O365" s="5">
        <v>12.3</v>
      </c>
      <c r="P365" s="7">
        <v>10.56592</v>
      </c>
      <c r="Q365" s="7">
        <v>3.2509999999999999</v>
      </c>
      <c r="R365" s="22"/>
      <c r="S365" s="22"/>
    </row>
    <row r="366" spans="1:19">
      <c r="A366" s="13">
        <v>22</v>
      </c>
      <c r="B366" s="5">
        <v>21.87</v>
      </c>
      <c r="C366" s="5">
        <v>99.9</v>
      </c>
      <c r="D366" s="5">
        <v>1.2889999999999999</v>
      </c>
      <c r="E366" s="5">
        <v>26.15</v>
      </c>
      <c r="F366" s="6">
        <v>1410</v>
      </c>
      <c r="G366" s="5">
        <v>100</v>
      </c>
      <c r="H366" s="6">
        <v>614</v>
      </c>
      <c r="I366" s="5">
        <v>6.95</v>
      </c>
      <c r="J366" s="6">
        <v>1354</v>
      </c>
      <c r="K366" s="5">
        <v>18.53</v>
      </c>
      <c r="L366" s="6">
        <v>627</v>
      </c>
      <c r="M366" s="5">
        <v>89.3</v>
      </c>
      <c r="N366" s="6">
        <v>1426</v>
      </c>
      <c r="O366" s="5">
        <v>0.2</v>
      </c>
      <c r="P366" s="7">
        <v>10.730169999999999</v>
      </c>
      <c r="Q366" s="7">
        <v>3.99</v>
      </c>
      <c r="R366" s="23"/>
      <c r="S366" s="22"/>
    </row>
    <row r="367" spans="1:19">
      <c r="A367" s="13">
        <v>23</v>
      </c>
      <c r="B367" s="5">
        <v>14.55</v>
      </c>
      <c r="C367" s="5">
        <v>99.9</v>
      </c>
      <c r="D367" s="5">
        <v>1.0109999999999999</v>
      </c>
      <c r="E367" s="5">
        <v>20.3</v>
      </c>
      <c r="F367" s="6">
        <v>3</v>
      </c>
      <c r="G367" s="5">
        <v>100</v>
      </c>
      <c r="H367" s="6">
        <v>500</v>
      </c>
      <c r="I367" s="5">
        <v>7.7</v>
      </c>
      <c r="J367" s="6">
        <v>1548</v>
      </c>
      <c r="K367" s="5">
        <v>9.74</v>
      </c>
      <c r="L367" s="6">
        <v>2342</v>
      </c>
      <c r="M367" s="5">
        <v>99.9</v>
      </c>
      <c r="N367" s="6">
        <v>2148</v>
      </c>
      <c r="O367" s="5">
        <v>1.8</v>
      </c>
      <c r="P367" s="7">
        <v>2.7544599999999999</v>
      </c>
      <c r="Q367" s="7">
        <v>-0.61599999999999999</v>
      </c>
      <c r="R367" s="22"/>
      <c r="S367" s="22"/>
    </row>
    <row r="368" spans="1:19">
      <c r="A368" s="13">
        <v>24</v>
      </c>
      <c r="B368" s="5">
        <v>11.24</v>
      </c>
      <c r="C368" s="5">
        <v>98.6</v>
      </c>
      <c r="D368" s="5">
        <v>0.97599999999999998</v>
      </c>
      <c r="E368" s="5">
        <v>14.55</v>
      </c>
      <c r="F368" s="6">
        <v>1350</v>
      </c>
      <c r="G368" s="5">
        <v>100</v>
      </c>
      <c r="H368" s="6">
        <v>2353</v>
      </c>
      <c r="I368" s="5">
        <v>6.95</v>
      </c>
      <c r="J368" s="6">
        <v>1400</v>
      </c>
      <c r="K368" s="5">
        <v>8.6999999999999993</v>
      </c>
      <c r="L368" s="6">
        <v>507</v>
      </c>
      <c r="M368" s="5">
        <v>85.4</v>
      </c>
      <c r="N368" s="6">
        <v>1351</v>
      </c>
      <c r="O368" s="5">
        <v>2.2999999999999998</v>
      </c>
      <c r="P368" s="7">
        <v>6.9156899999999997</v>
      </c>
      <c r="Q368" s="7">
        <v>2.4009999999999998</v>
      </c>
      <c r="R368" s="22"/>
      <c r="S368" s="22"/>
    </row>
    <row r="369" spans="1:19">
      <c r="A369" s="13">
        <v>25</v>
      </c>
      <c r="B369" s="5">
        <v>11.4</v>
      </c>
      <c r="C369" s="5">
        <v>99.9</v>
      </c>
      <c r="D369" s="5">
        <v>0.70399999999999996</v>
      </c>
      <c r="E369" s="5">
        <v>14.78</v>
      </c>
      <c r="F369" s="6">
        <v>1658</v>
      </c>
      <c r="G369" s="5">
        <v>100</v>
      </c>
      <c r="H369" s="6">
        <v>408</v>
      </c>
      <c r="I369" s="5">
        <v>6.2</v>
      </c>
      <c r="J369" s="6">
        <v>1825</v>
      </c>
      <c r="K369" s="5">
        <v>8.98</v>
      </c>
      <c r="L369" s="6">
        <v>2356</v>
      </c>
      <c r="M369" s="5">
        <v>90.3</v>
      </c>
      <c r="N369" s="6">
        <v>1659</v>
      </c>
      <c r="O369" s="5">
        <v>7.2</v>
      </c>
      <c r="P369" s="7">
        <v>6.14236</v>
      </c>
      <c r="Q369" s="7">
        <v>0.46400000000000002</v>
      </c>
      <c r="R369" s="22"/>
      <c r="S369" s="22"/>
    </row>
    <row r="370" spans="1:19">
      <c r="A370" s="13">
        <v>26</v>
      </c>
      <c r="B370" s="5">
        <v>13.32</v>
      </c>
      <c r="C370" s="5">
        <v>99.7</v>
      </c>
      <c r="D370" s="5">
        <v>1.7030000000000001</v>
      </c>
      <c r="E370" s="5">
        <v>19.47</v>
      </c>
      <c r="F370" s="6">
        <v>1525</v>
      </c>
      <c r="G370" s="5">
        <v>100</v>
      </c>
      <c r="H370" s="6">
        <v>636</v>
      </c>
      <c r="I370" s="5">
        <v>7.7</v>
      </c>
      <c r="J370" s="6">
        <v>1649</v>
      </c>
      <c r="K370" s="5">
        <v>7.13</v>
      </c>
      <c r="L370" s="6">
        <v>238</v>
      </c>
      <c r="M370" s="5">
        <v>81.7</v>
      </c>
      <c r="N370" s="6">
        <v>1532</v>
      </c>
      <c r="O370" s="5">
        <v>0</v>
      </c>
      <c r="P370" s="7">
        <v>9.0006699999999995</v>
      </c>
      <c r="Q370" s="7">
        <v>1.8480000000000001</v>
      </c>
      <c r="R370" s="6"/>
      <c r="S370" s="22"/>
    </row>
    <row r="371" spans="1:19">
      <c r="A371" s="13">
        <v>27</v>
      </c>
      <c r="B371" s="5">
        <v>15.74</v>
      </c>
      <c r="C371" s="5">
        <v>89</v>
      </c>
      <c r="D371" s="5">
        <v>0.71399999999999997</v>
      </c>
      <c r="E371" s="5">
        <v>25.4</v>
      </c>
      <c r="F371" s="6">
        <v>1558</v>
      </c>
      <c r="G371" s="5">
        <v>100</v>
      </c>
      <c r="H371" s="6">
        <v>657</v>
      </c>
      <c r="I371" s="5">
        <v>6.95</v>
      </c>
      <c r="J371" s="6">
        <v>2037</v>
      </c>
      <c r="K371" s="5">
        <v>6.9059999999999997</v>
      </c>
      <c r="L371" s="6">
        <v>645</v>
      </c>
      <c r="M371" s="5">
        <v>41.27</v>
      </c>
      <c r="N371" s="6">
        <v>1642</v>
      </c>
      <c r="O371" s="5">
        <v>0.1</v>
      </c>
      <c r="P371" s="7">
        <v>19.879580000000001</v>
      </c>
      <c r="Q371" s="7">
        <v>6.44</v>
      </c>
      <c r="R371" s="6"/>
      <c r="S371" s="22"/>
    </row>
    <row r="372" spans="1:19">
      <c r="A372" s="13">
        <v>28</v>
      </c>
      <c r="B372" s="5">
        <v>14.62</v>
      </c>
      <c r="C372" s="5">
        <v>92.6</v>
      </c>
      <c r="D372" s="5">
        <v>0.46500000000000002</v>
      </c>
      <c r="E372" s="5">
        <v>24.49</v>
      </c>
      <c r="F372" s="6">
        <v>1534</v>
      </c>
      <c r="G372" s="5">
        <v>100</v>
      </c>
      <c r="H372" s="6">
        <v>632</v>
      </c>
      <c r="I372" s="5">
        <v>3.2</v>
      </c>
      <c r="J372" s="6">
        <v>1138</v>
      </c>
      <c r="K372" s="5">
        <v>6.593</v>
      </c>
      <c r="L372" s="6">
        <v>628</v>
      </c>
      <c r="M372" s="5">
        <v>53.94</v>
      </c>
      <c r="N372" s="6">
        <v>1504</v>
      </c>
      <c r="O372" s="5">
        <v>0.1</v>
      </c>
      <c r="P372" s="7">
        <v>19.082889999999999</v>
      </c>
      <c r="Q372" s="7">
        <v>6.0289999999999999</v>
      </c>
      <c r="S372" s="22"/>
    </row>
    <row r="373" spans="1:19">
      <c r="A373" s="13">
        <v>29</v>
      </c>
      <c r="B373" s="5">
        <v>17.309999999999999</v>
      </c>
      <c r="C373" s="5">
        <v>75.900000000000006</v>
      </c>
      <c r="D373" s="5">
        <v>0.80800000000000005</v>
      </c>
      <c r="E373" s="5">
        <v>27.3</v>
      </c>
      <c r="F373" s="6">
        <v>1553</v>
      </c>
      <c r="G373" s="5">
        <v>100</v>
      </c>
      <c r="H373" s="6">
        <v>522</v>
      </c>
      <c r="I373" s="5">
        <v>6.2</v>
      </c>
      <c r="J373" s="6">
        <v>1953</v>
      </c>
      <c r="K373" s="5">
        <v>8.91</v>
      </c>
      <c r="L373" s="6">
        <v>506</v>
      </c>
      <c r="M373" s="5">
        <v>33.47</v>
      </c>
      <c r="N373" s="6">
        <v>1526</v>
      </c>
      <c r="O373" s="5">
        <v>0.1</v>
      </c>
      <c r="P373" s="7">
        <v>20.26709</v>
      </c>
      <c r="Q373" s="7">
        <v>6.5460000000000003</v>
      </c>
      <c r="R373" s="24"/>
      <c r="S373" s="22"/>
    </row>
    <row r="374" spans="1:19">
      <c r="A374" s="13">
        <v>30</v>
      </c>
      <c r="B374" s="5">
        <v>18.100000000000001</v>
      </c>
      <c r="C374" s="5">
        <v>79.3</v>
      </c>
      <c r="D374" s="5">
        <v>0.47199999999999998</v>
      </c>
      <c r="E374" s="5">
        <v>30.14</v>
      </c>
      <c r="F374" s="6">
        <v>1437</v>
      </c>
      <c r="G374" s="5">
        <v>100</v>
      </c>
      <c r="H374" s="6">
        <v>641</v>
      </c>
      <c r="I374" s="5">
        <v>3.95</v>
      </c>
      <c r="J374" s="6">
        <v>1206</v>
      </c>
      <c r="K374" s="5">
        <v>7.16</v>
      </c>
      <c r="L374" s="6">
        <v>632</v>
      </c>
      <c r="M374" s="5">
        <v>37.93</v>
      </c>
      <c r="N374" s="6">
        <v>1619</v>
      </c>
      <c r="O374" s="5">
        <v>0</v>
      </c>
      <c r="P374" s="7">
        <v>20.042819999999999</v>
      </c>
      <c r="Q374" s="7">
        <v>6.827</v>
      </c>
      <c r="S374" s="22"/>
    </row>
    <row r="375" spans="1:19">
      <c r="A375" s="13">
        <v>31</v>
      </c>
      <c r="B375" s="5">
        <v>19.47</v>
      </c>
      <c r="C375" s="5">
        <v>78.400000000000006</v>
      </c>
      <c r="D375" s="5">
        <v>0.59699999999999998</v>
      </c>
      <c r="E375" s="5">
        <v>31.46</v>
      </c>
      <c r="F375" s="6">
        <v>1525</v>
      </c>
      <c r="G375" s="5">
        <v>100</v>
      </c>
      <c r="H375" s="6">
        <v>631</v>
      </c>
      <c r="I375" s="5">
        <v>5.45</v>
      </c>
      <c r="J375" s="6">
        <v>1141</v>
      </c>
      <c r="K375" s="5">
        <v>9.39</v>
      </c>
      <c r="L375" s="6">
        <v>627</v>
      </c>
      <c r="M375" s="5">
        <v>33.729999999999997</v>
      </c>
      <c r="N375" s="6">
        <v>1533</v>
      </c>
      <c r="O375" s="5">
        <v>0</v>
      </c>
      <c r="P375" s="7">
        <v>20.479130000000001</v>
      </c>
      <c r="Q375" s="7">
        <v>7.09</v>
      </c>
      <c r="S375" s="22"/>
    </row>
    <row r="376" spans="1:19" hidden="1">
      <c r="A376" s="1" t="s">
        <v>4</v>
      </c>
      <c r="B376" s="2" t="s">
        <v>4</v>
      </c>
      <c r="C376" s="2" t="s">
        <v>4</v>
      </c>
      <c r="D376" s="2" t="s">
        <v>4</v>
      </c>
      <c r="E376" s="2" t="s">
        <v>4</v>
      </c>
      <c r="F376" s="3" t="s">
        <v>4</v>
      </c>
      <c r="G376" s="2" t="s">
        <v>4</v>
      </c>
      <c r="H376" s="3" t="s">
        <v>4</v>
      </c>
      <c r="I376" s="2" t="s">
        <v>4</v>
      </c>
      <c r="J376" s="3" t="s">
        <v>4</v>
      </c>
      <c r="K376" s="2" t="s">
        <v>4</v>
      </c>
      <c r="L376" s="3" t="s">
        <v>4</v>
      </c>
      <c r="M376" s="2" t="s">
        <v>4</v>
      </c>
      <c r="N376" s="3" t="s">
        <v>4</v>
      </c>
      <c r="O376" s="2" t="s">
        <v>4</v>
      </c>
      <c r="P376" s="4" t="s">
        <v>4</v>
      </c>
      <c r="Q376" s="4" t="s">
        <v>4</v>
      </c>
      <c r="S376" s="22"/>
    </row>
    <row r="377" spans="1:19" hidden="1">
      <c r="A377" s="12"/>
      <c r="B377" s="9" t="s">
        <v>6</v>
      </c>
      <c r="C377" s="9" t="s">
        <v>7</v>
      </c>
      <c r="D377" s="9" t="s">
        <v>8</v>
      </c>
      <c r="E377" s="9" t="s">
        <v>9</v>
      </c>
      <c r="F377" s="10" t="s">
        <v>10</v>
      </c>
      <c r="G377" s="9" t="s">
        <v>11</v>
      </c>
      <c r="H377" s="10" t="s">
        <v>10</v>
      </c>
      <c r="I377" s="9" t="s">
        <v>12</v>
      </c>
      <c r="J377" s="10" t="s">
        <v>10</v>
      </c>
      <c r="K377" s="9" t="s">
        <v>13</v>
      </c>
      <c r="L377" s="10" t="s">
        <v>10</v>
      </c>
      <c r="M377" s="9" t="s">
        <v>14</v>
      </c>
      <c r="N377" s="10" t="s">
        <v>10</v>
      </c>
      <c r="O377" s="9" t="s">
        <v>15</v>
      </c>
      <c r="P377" s="11" t="s">
        <v>16</v>
      </c>
      <c r="Q377" s="4" t="s">
        <v>3</v>
      </c>
      <c r="S377" s="22"/>
    </row>
    <row r="378" spans="1:19" hidden="1">
      <c r="A378" s="1" t="s">
        <v>4</v>
      </c>
      <c r="B378" s="2" t="s">
        <v>4</v>
      </c>
      <c r="C378" s="2" t="s">
        <v>4</v>
      </c>
      <c r="D378" s="2" t="s">
        <v>4</v>
      </c>
      <c r="E378" s="2" t="s">
        <v>4</v>
      </c>
      <c r="F378" s="3" t="s">
        <v>4</v>
      </c>
      <c r="G378" s="2" t="s">
        <v>4</v>
      </c>
      <c r="H378" s="3" t="s">
        <v>4</v>
      </c>
      <c r="I378" s="2" t="s">
        <v>4</v>
      </c>
      <c r="J378" s="3" t="s">
        <v>4</v>
      </c>
      <c r="K378" s="2" t="s">
        <v>4</v>
      </c>
      <c r="L378" s="3" t="s">
        <v>4</v>
      </c>
      <c r="M378" s="2" t="s">
        <v>4</v>
      </c>
      <c r="N378" s="3" t="s">
        <v>4</v>
      </c>
      <c r="O378" s="2" t="s">
        <v>4</v>
      </c>
      <c r="P378" s="4" t="s">
        <v>4</v>
      </c>
      <c r="Q378" s="4" t="s">
        <v>4</v>
      </c>
    </row>
    <row r="379" spans="1:19" hidden="1">
      <c r="A379" s="1" t="s">
        <v>24</v>
      </c>
      <c r="B379" s="14">
        <f>AVERAGE(B345:B375)</f>
        <v>18.785161290322577</v>
      </c>
      <c r="C379" s="14">
        <f>AVERAGE(C345:C375)</f>
        <v>93.138709677419357</v>
      </c>
      <c r="D379" s="14">
        <f>AVERAGE(D345:D375)</f>
        <v>0.79712903225806453</v>
      </c>
      <c r="E379" s="14">
        <f>AVERAGE(E345:E375)</f>
        <v>27.1274193548387</v>
      </c>
      <c r="F379" s="3" t="s">
        <v>3</v>
      </c>
      <c r="G379" s="14">
        <f>AVERAGE(G345:G375)</f>
        <v>100</v>
      </c>
      <c r="H379" s="3" t="s">
        <v>3</v>
      </c>
      <c r="I379" s="14">
        <f>AVERAGE(I345:I375)</f>
        <v>7.0467741935483845</v>
      </c>
      <c r="J379" s="3" t="s">
        <v>3</v>
      </c>
      <c r="K379" s="14">
        <f>AVERAGE(K345:K375)</f>
        <v>12.299645161290323</v>
      </c>
      <c r="L379" s="3" t="s">
        <v>3</v>
      </c>
      <c r="M379" s="14">
        <f>AVERAGE(M345:M375)</f>
        <v>63.234838709677433</v>
      </c>
      <c r="N379" s="3" t="s">
        <v>3</v>
      </c>
      <c r="O379" s="14">
        <f>SUM(O345:O375)</f>
        <v>42.000000000000007</v>
      </c>
      <c r="P379" s="15">
        <f>AVERAGE(P345:P375)</f>
        <v>14.629615161290323</v>
      </c>
      <c r="Q379" s="15">
        <f>AVERAGE(Q345:Q375)</f>
        <v>4.8116129032258064</v>
      </c>
    </row>
    <row r="380" spans="1:19" hidden="1">
      <c r="A380" s="1" t="s">
        <v>25</v>
      </c>
      <c r="B380" s="14"/>
      <c r="C380" s="14"/>
      <c r="D380" s="14"/>
      <c r="E380" s="14">
        <f>MAX(E345:E375)</f>
        <v>31.94</v>
      </c>
      <c r="F380" s="16"/>
      <c r="G380" s="14">
        <f>MAX(G345:G375)</f>
        <v>100</v>
      </c>
      <c r="H380" s="3" t="s">
        <v>3</v>
      </c>
      <c r="I380" s="14">
        <f>MAX(I345:I375)</f>
        <v>29.45</v>
      </c>
      <c r="J380" s="3" t="s">
        <v>3</v>
      </c>
      <c r="K380" s="14">
        <f>MIN(K345:K375)</f>
        <v>6.593</v>
      </c>
      <c r="L380" s="16"/>
      <c r="M380" s="14">
        <f>MIN(M345:M375)</f>
        <v>33.47</v>
      </c>
      <c r="N380" s="16"/>
      <c r="O380" s="14">
        <f>MAX(O345:O375)</f>
        <v>12.3</v>
      </c>
      <c r="P380" s="15"/>
      <c r="Q380" s="15"/>
    </row>
    <row r="381" spans="1:19" hidden="1">
      <c r="A381" s="1" t="s">
        <v>4</v>
      </c>
      <c r="B381" s="2" t="s">
        <v>4</v>
      </c>
      <c r="C381" s="2" t="s">
        <v>4</v>
      </c>
      <c r="D381" s="2" t="s">
        <v>4</v>
      </c>
      <c r="E381" s="2" t="s">
        <v>4</v>
      </c>
      <c r="F381" s="3" t="s">
        <v>4</v>
      </c>
      <c r="G381" s="2" t="s">
        <v>4</v>
      </c>
      <c r="H381" s="3" t="s">
        <v>4</v>
      </c>
      <c r="I381" s="2" t="s">
        <v>4</v>
      </c>
      <c r="J381" s="3" t="s">
        <v>4</v>
      </c>
      <c r="K381" s="2" t="s">
        <v>4</v>
      </c>
      <c r="L381" s="3" t="s">
        <v>4</v>
      </c>
      <c r="M381" s="2" t="s">
        <v>4</v>
      </c>
      <c r="N381" s="3" t="s">
        <v>4</v>
      </c>
      <c r="O381" s="2" t="s">
        <v>4</v>
      </c>
      <c r="P381" s="4" t="s">
        <v>4</v>
      </c>
      <c r="Q381" s="4" t="s">
        <v>4</v>
      </c>
    </row>
    <row r="382" spans="1:19" hidden="1">
      <c r="A382" s="1" t="s">
        <v>26</v>
      </c>
      <c r="B382" s="14">
        <f>AVERAGE(B345:B349)</f>
        <v>20.042000000000002</v>
      </c>
      <c r="C382" s="14">
        <f>AVERAGE(C345:C349)</f>
        <v>95.54</v>
      </c>
      <c r="D382" s="14">
        <f>AVERAGE(D345:D349)</f>
        <v>0.67420000000000002</v>
      </c>
      <c r="E382" s="14">
        <f>AVERAGE(E345:E349)</f>
        <v>27.238</v>
      </c>
      <c r="F382" s="3" t="s">
        <v>3</v>
      </c>
      <c r="G382" s="14">
        <f>AVERAGE(G345:G349)</f>
        <v>100</v>
      </c>
      <c r="H382" s="3" t="s">
        <v>27</v>
      </c>
      <c r="I382" s="14">
        <f>AVERAGE(I345:I349)</f>
        <v>6.5</v>
      </c>
      <c r="J382" s="3" t="s">
        <v>3</v>
      </c>
      <c r="K382" s="14">
        <f>AVERAGE(K345:K349)</f>
        <v>14.274000000000001</v>
      </c>
      <c r="L382" s="3" t="s">
        <v>3</v>
      </c>
      <c r="M382" s="14">
        <f>AVERAGE(M345:M349)</f>
        <v>70.408000000000001</v>
      </c>
      <c r="N382" s="3" t="s">
        <v>3</v>
      </c>
      <c r="O382" s="14">
        <f>SUM(O345:O349)</f>
        <v>11.9</v>
      </c>
      <c r="P382" s="15">
        <f>SUM(P345:P349)</f>
        <v>71.924549999999996</v>
      </c>
      <c r="Q382" s="15">
        <f>SUM(Q345:Q349)</f>
        <v>24.585000000000001</v>
      </c>
    </row>
    <row r="383" spans="1:19" hidden="1">
      <c r="A383" s="13">
        <v>2</v>
      </c>
      <c r="B383" s="14">
        <f>AVERAGE(B350:B354)</f>
        <v>20.302</v>
      </c>
      <c r="C383" s="14">
        <f>AVERAGE(C350:C354)</f>
        <v>92.78</v>
      </c>
      <c r="D383" s="14">
        <f>AVERAGE(D350:D354)</f>
        <v>0.89919999999999989</v>
      </c>
      <c r="E383" s="14">
        <f>AVERAGE(E350:E354)</f>
        <v>29.045999999999999</v>
      </c>
      <c r="F383" s="3" t="s">
        <v>3</v>
      </c>
      <c r="G383" s="14">
        <f>AVERAGE(G350:G354)</f>
        <v>100</v>
      </c>
      <c r="H383" s="3" t="s">
        <v>3</v>
      </c>
      <c r="I383" s="14">
        <f>AVERAGE(I350:I354)</f>
        <v>6.2</v>
      </c>
      <c r="J383" s="3" t="s">
        <v>3</v>
      </c>
      <c r="K383" s="14">
        <f>AVERAGE(K350:K354)</f>
        <v>13.360000000000003</v>
      </c>
      <c r="L383" s="3" t="s">
        <v>3</v>
      </c>
      <c r="M383" s="14">
        <f>AVERAGE(M350:M354)</f>
        <v>60.363999999999997</v>
      </c>
      <c r="N383" s="3" t="s">
        <v>3</v>
      </c>
      <c r="O383" s="14">
        <f>SUM(O350:O354)</f>
        <v>0</v>
      </c>
      <c r="P383" s="15">
        <f>SUM(P350:P354)</f>
        <v>82.735640000000004</v>
      </c>
      <c r="Q383" s="15">
        <f>SUM(Q350:Q354)</f>
        <v>27.989000000000004</v>
      </c>
    </row>
    <row r="384" spans="1:19" hidden="1">
      <c r="A384" s="13">
        <v>3</v>
      </c>
      <c r="B384" s="14">
        <f>AVERAGE(B355:B359)</f>
        <v>19.606000000000002</v>
      </c>
      <c r="C384" s="14">
        <f>AVERAGE(C355:C359)</f>
        <v>94.34</v>
      </c>
      <c r="D384" s="14">
        <f>AVERAGE(D355:D359)</f>
        <v>0.46340000000000003</v>
      </c>
      <c r="E384" s="14">
        <f>AVERAGE(E355:E359)</f>
        <v>28.951999999999998</v>
      </c>
      <c r="F384" s="3" t="s">
        <v>3</v>
      </c>
      <c r="G384" s="14">
        <f>AVERAGE(G355:G359)</f>
        <v>100</v>
      </c>
      <c r="H384" s="3" t="s">
        <v>3</v>
      </c>
      <c r="I384" s="14">
        <f>AVERAGE(I355:I359)</f>
        <v>5.9</v>
      </c>
      <c r="J384" s="3" t="s">
        <v>3</v>
      </c>
      <c r="K384" s="14">
        <f>AVERAGE(K355:K359)</f>
        <v>12.856</v>
      </c>
      <c r="L384" s="3" t="s">
        <v>3</v>
      </c>
      <c r="M384" s="14">
        <f>AVERAGE(M355:M359)</f>
        <v>58.527999999999999</v>
      </c>
      <c r="N384" s="3" t="s">
        <v>3</v>
      </c>
      <c r="O384" s="14">
        <f>SUM(O355:O359)</f>
        <v>3.6</v>
      </c>
      <c r="P384" s="15">
        <f>SUM(P355:P359)</f>
        <v>76.052959999999999</v>
      </c>
      <c r="Q384" s="15">
        <f>SUM(Q355:Q359)</f>
        <v>25.231999999999999</v>
      </c>
    </row>
    <row r="385" spans="1:17" hidden="1">
      <c r="A385" s="13">
        <v>4</v>
      </c>
      <c r="B385" s="14">
        <f>AVERAGE(B360:B364)</f>
        <v>20.09</v>
      </c>
      <c r="C385" s="14">
        <f>AVERAGE(C360:C364)</f>
        <v>93.939999999999984</v>
      </c>
      <c r="D385" s="14">
        <f>AVERAGE(D360:D364)</f>
        <v>0.8246</v>
      </c>
      <c r="E385" s="14">
        <f>AVERAGE(E360:E364)</f>
        <v>29.883999999999997</v>
      </c>
      <c r="F385" s="3" t="s">
        <v>27</v>
      </c>
      <c r="G385" s="14">
        <f>AVERAGE(G360:G364)</f>
        <v>100</v>
      </c>
      <c r="H385" s="3" t="s">
        <v>3</v>
      </c>
      <c r="I385" s="14">
        <f>AVERAGE(I360:I364)</f>
        <v>6.95</v>
      </c>
      <c r="J385" s="3" t="s">
        <v>3</v>
      </c>
      <c r="K385" s="14">
        <f>AVERAGE(K360:K364)</f>
        <v>13.366</v>
      </c>
      <c r="L385" s="3" t="s">
        <v>3</v>
      </c>
      <c r="M385" s="14">
        <f>AVERAGE(M360:M364)</f>
        <v>59.632000000000005</v>
      </c>
      <c r="N385" s="3" t="s">
        <v>3</v>
      </c>
      <c r="O385" s="14">
        <f>SUM(O360:O364)</f>
        <v>2.4000000000000004</v>
      </c>
      <c r="P385" s="15">
        <f>SUM(P360:P364)</f>
        <v>76.944140000000004</v>
      </c>
      <c r="Q385" s="15">
        <f>SUM(Q360:Q364)</f>
        <v>27.084000000000003</v>
      </c>
    </row>
    <row r="386" spans="1:17" hidden="1">
      <c r="A386" s="13">
        <v>5</v>
      </c>
      <c r="B386" s="14">
        <f>AVERAGE(B365:B369)</f>
        <v>16.716000000000001</v>
      </c>
      <c r="C386" s="14">
        <f>AVERAGE(C365:C369)</f>
        <v>97.88</v>
      </c>
      <c r="D386" s="14">
        <f>AVERAGE(D365:D369)</f>
        <v>1.129</v>
      </c>
      <c r="E386" s="14">
        <f>AVERAGE(E365:E369)</f>
        <v>21.417999999999999</v>
      </c>
      <c r="F386" s="3" t="s">
        <v>27</v>
      </c>
      <c r="G386" s="14">
        <f>AVERAGE(G365:G369)</f>
        <v>100</v>
      </c>
      <c r="H386" s="3" t="s">
        <v>3</v>
      </c>
      <c r="I386" s="14">
        <f>AVERAGE(I365:I369)</f>
        <v>11.450000000000001</v>
      </c>
      <c r="J386" s="3" t="s">
        <v>3</v>
      </c>
      <c r="K386" s="14">
        <f>AVERAGE(K365:K369)</f>
        <v>13.184000000000001</v>
      </c>
      <c r="L386" s="3" t="s">
        <v>3</v>
      </c>
      <c r="M386" s="14">
        <f>AVERAGE(M365:M369)</f>
        <v>86.715999999999994</v>
      </c>
      <c r="N386" s="3" t="s">
        <v>3</v>
      </c>
      <c r="O386" s="14">
        <f>SUM(O365:O369)</f>
        <v>23.8</v>
      </c>
      <c r="P386" s="15">
        <f>SUM(P365:P369)</f>
        <v>37.108599999999996</v>
      </c>
      <c r="Q386" s="15">
        <f>SUM(Q365:Q369)</f>
        <v>9.49</v>
      </c>
    </row>
    <row r="387" spans="1:17" hidden="1">
      <c r="A387" s="13">
        <v>6</v>
      </c>
      <c r="B387" s="14">
        <f>AVERAGE(B370:B375)</f>
        <v>16.426666666666666</v>
      </c>
      <c r="C387" s="14">
        <f>AVERAGE(C370:C375)</f>
        <v>85.816666666666663</v>
      </c>
      <c r="D387" s="14">
        <f>AVERAGE(D370:D375)</f>
        <v>0.79316666666666646</v>
      </c>
      <c r="E387" s="14">
        <f>AVERAGE(E370:E375)</f>
        <v>26.376666666666665</v>
      </c>
      <c r="F387" s="3" t="s">
        <v>27</v>
      </c>
      <c r="G387" s="14">
        <f>AVERAGE(G370:G375)</f>
        <v>100</v>
      </c>
      <c r="H387" s="3" t="s">
        <v>3</v>
      </c>
      <c r="I387" s="14">
        <f>AVERAGE(I370:I375)</f>
        <v>5.5750000000000002</v>
      </c>
      <c r="J387" s="3" t="s">
        <v>3</v>
      </c>
      <c r="K387" s="14">
        <f>AVERAGE(K370:K375)</f>
        <v>7.6814999999999998</v>
      </c>
      <c r="L387" s="3" t="s">
        <v>3</v>
      </c>
      <c r="M387" s="14">
        <f>AVERAGE(M370:M375)</f>
        <v>47.006666666666668</v>
      </c>
      <c r="N387" s="3" t="s">
        <v>3</v>
      </c>
      <c r="O387" s="14">
        <f>SUM(O370:O375)</f>
        <v>0.30000000000000004</v>
      </c>
      <c r="P387" s="15">
        <f>SUM(P370:P375)</f>
        <v>108.75217999999998</v>
      </c>
      <c r="Q387" s="15">
        <f>SUM(Q370:Q375)</f>
        <v>34.78</v>
      </c>
    </row>
    <row r="388" spans="1:17" hidden="1">
      <c r="A388" s="1" t="s">
        <v>4</v>
      </c>
      <c r="B388" s="2" t="s">
        <v>4</v>
      </c>
      <c r="C388" s="2" t="s">
        <v>4</v>
      </c>
      <c r="D388" s="2" t="s">
        <v>4</v>
      </c>
      <c r="E388" s="2" t="s">
        <v>4</v>
      </c>
      <c r="F388" s="3" t="s">
        <v>4</v>
      </c>
      <c r="G388" s="2" t="s">
        <v>4</v>
      </c>
      <c r="H388" s="3" t="s">
        <v>4</v>
      </c>
      <c r="I388" s="2" t="s">
        <v>4</v>
      </c>
      <c r="J388" s="3" t="s">
        <v>4</v>
      </c>
      <c r="K388" s="2" t="s">
        <v>4</v>
      </c>
      <c r="L388" s="3" t="s">
        <v>4</v>
      </c>
      <c r="M388" s="2" t="s">
        <v>4</v>
      </c>
      <c r="N388" s="3" t="s">
        <v>4</v>
      </c>
      <c r="O388" s="2" t="s">
        <v>4</v>
      </c>
      <c r="P388" s="4" t="s">
        <v>4</v>
      </c>
      <c r="Q388" s="4" t="s">
        <v>4</v>
      </c>
    </row>
    <row r="389" spans="1:17" hidden="1">
      <c r="A389" s="1" t="s">
        <v>28</v>
      </c>
      <c r="B389" s="14">
        <f>AVERAGE(B345:B354)</f>
        <v>20.172000000000001</v>
      </c>
      <c r="C389" s="14">
        <f>AVERAGE(C345:C354)</f>
        <v>94.16</v>
      </c>
      <c r="D389" s="14">
        <f>AVERAGE(D345:D354)</f>
        <v>0.78669999999999995</v>
      </c>
      <c r="E389" s="14">
        <f>AVERAGE(E345:E354)</f>
        <v>28.141999999999996</v>
      </c>
      <c r="F389" s="3" t="s">
        <v>3</v>
      </c>
      <c r="G389" s="14">
        <f>AVERAGE(G345:G354)</f>
        <v>100</v>
      </c>
      <c r="H389" s="3" t="s">
        <v>3</v>
      </c>
      <c r="I389" s="14">
        <f>AVERAGE(I345:I354)</f>
        <v>6.3500000000000014</v>
      </c>
      <c r="J389" s="3" t="s">
        <v>3</v>
      </c>
      <c r="K389" s="14">
        <f>AVERAGE(K345:K354)</f>
        <v>13.816999999999998</v>
      </c>
      <c r="L389" s="3" t="s">
        <v>3</v>
      </c>
      <c r="M389" s="14">
        <f>AVERAGE(M345:M354)</f>
        <v>65.385999999999996</v>
      </c>
      <c r="N389" s="3" t="s">
        <v>3</v>
      </c>
      <c r="O389" s="14">
        <f>SUM(O345:O354)</f>
        <v>11.9</v>
      </c>
      <c r="P389" s="15">
        <f>SUM(P345:P354)</f>
        <v>154.66018999999997</v>
      </c>
      <c r="Q389" s="15">
        <f>SUM(Q345:Q354)</f>
        <v>52.573999999999998</v>
      </c>
    </row>
    <row r="390" spans="1:17" hidden="1">
      <c r="A390" s="13">
        <v>2</v>
      </c>
      <c r="B390" s="14">
        <f>AVERAGE(B355:B364)</f>
        <v>19.847999999999995</v>
      </c>
      <c r="C390" s="14">
        <f>AVERAGE(C355:C364)</f>
        <v>94.140000000000015</v>
      </c>
      <c r="D390" s="14">
        <f>AVERAGE(D355:D364)</f>
        <v>0.64400000000000002</v>
      </c>
      <c r="E390" s="14">
        <f>AVERAGE(E355:E364)</f>
        <v>29.417999999999999</v>
      </c>
      <c r="F390" s="3" t="s">
        <v>3</v>
      </c>
      <c r="G390" s="14">
        <f>AVERAGE(G355:G364)</f>
        <v>100</v>
      </c>
      <c r="H390" s="3" t="s">
        <v>3</v>
      </c>
      <c r="I390" s="14">
        <f>AVERAGE(I355:I364)</f>
        <v>6.4250000000000016</v>
      </c>
      <c r="J390" s="3" t="s">
        <v>3</v>
      </c>
      <c r="K390" s="14">
        <f>AVERAGE(K355:K364)</f>
        <v>13.111000000000001</v>
      </c>
      <c r="L390" s="3" t="s">
        <v>3</v>
      </c>
      <c r="M390" s="14">
        <f>AVERAGE(M355:M364)</f>
        <v>59.08</v>
      </c>
      <c r="N390" s="3" t="s">
        <v>3</v>
      </c>
      <c r="O390" s="14">
        <f>SUM(O355:O364)</f>
        <v>6</v>
      </c>
      <c r="P390" s="15">
        <f>SUM(P355:P364)</f>
        <v>152.99710000000002</v>
      </c>
      <c r="Q390" s="15">
        <f>SUM(Q355:Q364)</f>
        <v>52.315999999999995</v>
      </c>
    </row>
    <row r="391" spans="1:17" hidden="1">
      <c r="A391" s="13">
        <v>3</v>
      </c>
      <c r="B391" s="14">
        <f>AVERAGE(B365:B375)</f>
        <v>16.558181818181819</v>
      </c>
      <c r="C391" s="14">
        <f>AVERAGE(C365:C375)</f>
        <v>91.3</v>
      </c>
      <c r="D391" s="14">
        <f>AVERAGE(D365:D375)</f>
        <v>0.94581818181818167</v>
      </c>
      <c r="E391" s="14">
        <f>AVERAGE(E365:E375)</f>
        <v>24.122727272727271</v>
      </c>
      <c r="F391" s="3" t="s">
        <v>3</v>
      </c>
      <c r="G391" s="14">
        <f>AVERAGE(G365:G375)</f>
        <v>100</v>
      </c>
      <c r="H391" s="3" t="s">
        <v>3</v>
      </c>
      <c r="I391" s="14">
        <f>AVERAGE(I365:I375)</f>
        <v>8.2454545454545478</v>
      </c>
      <c r="J391" s="3" t="s">
        <v>3</v>
      </c>
      <c r="K391" s="14">
        <f>AVERAGE(K365:K375)</f>
        <v>10.182636363636364</v>
      </c>
      <c r="L391" s="3" t="s">
        <v>3</v>
      </c>
      <c r="M391" s="14">
        <f>AVERAGE(M365:M375)</f>
        <v>65.056363636363642</v>
      </c>
      <c r="N391" s="3" t="s">
        <v>3</v>
      </c>
      <c r="O391" s="14">
        <f>SUM(O365:O375)</f>
        <v>24.100000000000005</v>
      </c>
      <c r="P391" s="15">
        <f>SUM(P365:P375)</f>
        <v>145.86078000000001</v>
      </c>
      <c r="Q391" s="15">
        <f>SUM(Q365:Q375)</f>
        <v>44.269999999999996</v>
      </c>
    </row>
    <row r="392" spans="1:17" hidden="1">
      <c r="A392" s="1" t="s">
        <v>4</v>
      </c>
      <c r="B392" s="2" t="s">
        <v>4</v>
      </c>
      <c r="C392" s="2" t="s">
        <v>4</v>
      </c>
      <c r="D392" s="2" t="s">
        <v>4</v>
      </c>
      <c r="E392" s="2" t="s">
        <v>4</v>
      </c>
      <c r="F392" s="3" t="s">
        <v>4</v>
      </c>
      <c r="G392" s="2" t="s">
        <v>4</v>
      </c>
      <c r="H392" s="3" t="s">
        <v>4</v>
      </c>
      <c r="I392" s="2" t="s">
        <v>4</v>
      </c>
      <c r="J392" s="3" t="s">
        <v>4</v>
      </c>
      <c r="K392" s="2" t="s">
        <v>4</v>
      </c>
      <c r="L392" s="3" t="s">
        <v>4</v>
      </c>
      <c r="M392" s="2" t="s">
        <v>4</v>
      </c>
      <c r="N392" s="3" t="s">
        <v>4</v>
      </c>
      <c r="O392" s="2" t="s">
        <v>4</v>
      </c>
      <c r="P392" s="4" t="s">
        <v>4</v>
      </c>
      <c r="Q392" s="4" t="s">
        <v>4</v>
      </c>
    </row>
    <row r="393" spans="1:17" hidden="1">
      <c r="A393" s="1" t="s">
        <v>0</v>
      </c>
      <c r="B393" s="2"/>
      <c r="C393" s="2"/>
      <c r="D393" s="2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4"/>
    </row>
    <row r="394" spans="1:17" hidden="1">
      <c r="A394" s="1" t="s">
        <v>1</v>
      </c>
      <c r="B394" s="2"/>
      <c r="C394" s="2"/>
      <c r="D394" s="2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4"/>
    </row>
    <row r="395" spans="1:17" hidden="1">
      <c r="A395" s="1" t="s">
        <v>2</v>
      </c>
      <c r="B395" s="2"/>
      <c r="C395" s="2"/>
      <c r="D395" s="2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4"/>
    </row>
    <row r="396" spans="1:17" hidden="1">
      <c r="A396" s="1" t="s">
        <v>36</v>
      </c>
      <c r="B396" s="5"/>
      <c r="C396" s="5"/>
      <c r="D396" s="5"/>
      <c r="E396" s="5"/>
      <c r="F396" s="3" t="s">
        <v>3</v>
      </c>
      <c r="G396" s="5"/>
      <c r="H396" s="6"/>
      <c r="I396" s="5"/>
      <c r="J396" s="6"/>
      <c r="K396" s="5"/>
      <c r="L396" s="6"/>
      <c r="M396" s="5"/>
      <c r="N396" s="6"/>
      <c r="O396" s="5"/>
      <c r="P396" s="7"/>
      <c r="Q396" s="7"/>
    </row>
    <row r="397" spans="1:17" hidden="1">
      <c r="A397" s="1" t="s">
        <v>4</v>
      </c>
      <c r="B397" s="2" t="s">
        <v>4</v>
      </c>
      <c r="C397" s="2" t="s">
        <v>4</v>
      </c>
      <c r="D397" s="2" t="s">
        <v>4</v>
      </c>
      <c r="E397" s="2" t="s">
        <v>4</v>
      </c>
      <c r="F397" s="3" t="s">
        <v>4</v>
      </c>
      <c r="G397" s="2" t="s">
        <v>4</v>
      </c>
      <c r="H397" s="3" t="s">
        <v>4</v>
      </c>
      <c r="I397" s="2" t="s">
        <v>4</v>
      </c>
      <c r="J397" s="3" t="s">
        <v>4</v>
      </c>
      <c r="K397" s="2" t="s">
        <v>4</v>
      </c>
      <c r="L397" s="3" t="s">
        <v>4</v>
      </c>
      <c r="M397" s="2" t="s">
        <v>4</v>
      </c>
      <c r="N397" s="3" t="s">
        <v>4</v>
      </c>
      <c r="O397" s="2" t="s">
        <v>4</v>
      </c>
      <c r="P397" s="4" t="s">
        <v>4</v>
      </c>
      <c r="Q397" s="4" t="s">
        <v>4</v>
      </c>
    </row>
    <row r="398" spans="1:17" hidden="1">
      <c r="A398" s="8" t="s">
        <v>5</v>
      </c>
      <c r="B398" s="9" t="s">
        <v>6</v>
      </c>
      <c r="C398" s="9" t="s">
        <v>7</v>
      </c>
      <c r="D398" s="9" t="s">
        <v>8</v>
      </c>
      <c r="E398" s="9" t="s">
        <v>9</v>
      </c>
      <c r="F398" s="10" t="s">
        <v>10</v>
      </c>
      <c r="G398" s="9" t="s">
        <v>11</v>
      </c>
      <c r="H398" s="10" t="s">
        <v>10</v>
      </c>
      <c r="I398" s="9" t="s">
        <v>12</v>
      </c>
      <c r="J398" s="10" t="s">
        <v>10</v>
      </c>
      <c r="K398" s="9" t="s">
        <v>13</v>
      </c>
      <c r="L398" s="10" t="s">
        <v>10</v>
      </c>
      <c r="M398" s="9" t="s">
        <v>14</v>
      </c>
      <c r="N398" s="10" t="s">
        <v>10</v>
      </c>
      <c r="O398" s="9" t="s">
        <v>15</v>
      </c>
      <c r="P398" s="11" t="s">
        <v>16</v>
      </c>
      <c r="Q398" s="4" t="s">
        <v>17</v>
      </c>
    </row>
    <row r="399" spans="1:17" hidden="1">
      <c r="A399" s="12"/>
      <c r="B399" s="9" t="s">
        <v>18</v>
      </c>
      <c r="C399" s="9" t="s">
        <v>19</v>
      </c>
      <c r="D399" s="9" t="s">
        <v>20</v>
      </c>
      <c r="E399" s="9" t="s">
        <v>18</v>
      </c>
      <c r="F399" s="6"/>
      <c r="G399" s="9" t="s">
        <v>19</v>
      </c>
      <c r="H399" s="6"/>
      <c r="I399" s="9" t="s">
        <v>21</v>
      </c>
      <c r="J399" s="6"/>
      <c r="K399" s="9" t="s">
        <v>18</v>
      </c>
      <c r="L399" s="6"/>
      <c r="M399" s="9" t="s">
        <v>19</v>
      </c>
      <c r="N399" s="6"/>
      <c r="O399" s="9" t="s">
        <v>22</v>
      </c>
      <c r="P399" s="11" t="s">
        <v>23</v>
      </c>
      <c r="Q399" s="11" t="s">
        <v>23</v>
      </c>
    </row>
    <row r="400" spans="1:17" hidden="1">
      <c r="A400" s="1" t="s">
        <v>4</v>
      </c>
      <c r="B400" s="2" t="s">
        <v>4</v>
      </c>
      <c r="C400" s="2" t="s">
        <v>4</v>
      </c>
      <c r="D400" s="2" t="s">
        <v>4</v>
      </c>
      <c r="E400" s="2" t="s">
        <v>4</v>
      </c>
      <c r="F400" s="3" t="s">
        <v>4</v>
      </c>
      <c r="G400" s="2" t="s">
        <v>4</v>
      </c>
      <c r="H400" s="3" t="s">
        <v>4</v>
      </c>
      <c r="I400" s="2" t="s">
        <v>4</v>
      </c>
      <c r="J400" s="3" t="s">
        <v>4</v>
      </c>
      <c r="K400" s="2" t="s">
        <v>4</v>
      </c>
      <c r="L400" s="3" t="s">
        <v>4</v>
      </c>
      <c r="M400" s="2" t="s">
        <v>4</v>
      </c>
      <c r="N400" s="3" t="s">
        <v>4</v>
      </c>
      <c r="O400" s="2" t="s">
        <v>4</v>
      </c>
      <c r="P400" s="4" t="s">
        <v>4</v>
      </c>
      <c r="Q400" s="4" t="s">
        <v>4</v>
      </c>
    </row>
    <row r="401" spans="1:19">
      <c r="A401" s="13">
        <v>1</v>
      </c>
      <c r="B401" s="5">
        <v>20.66</v>
      </c>
      <c r="C401" s="5">
        <v>77.5</v>
      </c>
      <c r="D401" s="5">
        <v>0.59299999999999997</v>
      </c>
      <c r="E401" s="5">
        <v>32.24</v>
      </c>
      <c r="F401" s="6">
        <v>1451</v>
      </c>
      <c r="G401" s="5">
        <v>100</v>
      </c>
      <c r="H401" s="6">
        <v>553</v>
      </c>
      <c r="I401" s="5">
        <v>6.2</v>
      </c>
      <c r="J401" s="6">
        <v>1124</v>
      </c>
      <c r="K401" s="5">
        <v>9.93</v>
      </c>
      <c r="L401" s="6">
        <v>546</v>
      </c>
      <c r="M401" s="5">
        <v>35.869999999999997</v>
      </c>
      <c r="N401" s="6">
        <v>1412</v>
      </c>
      <c r="O401" s="5">
        <v>0</v>
      </c>
      <c r="P401" s="7">
        <v>20.263680000000001</v>
      </c>
      <c r="Q401" s="7">
        <v>7.19</v>
      </c>
      <c r="R401" s="24"/>
      <c r="S401" s="22"/>
    </row>
    <row r="402" spans="1:19">
      <c r="A402" s="13">
        <v>2</v>
      </c>
      <c r="B402" s="5">
        <v>20.69</v>
      </c>
      <c r="C402" s="5">
        <v>78.400000000000006</v>
      </c>
      <c r="D402" s="5">
        <v>0.442</v>
      </c>
      <c r="E402" s="5">
        <v>32.19</v>
      </c>
      <c r="F402" s="6">
        <v>1529</v>
      </c>
      <c r="G402" s="5">
        <v>100</v>
      </c>
      <c r="H402" s="6">
        <v>625</v>
      </c>
      <c r="I402" s="5">
        <v>5.45</v>
      </c>
      <c r="J402" s="6">
        <v>1345</v>
      </c>
      <c r="K402" s="5">
        <v>10.6</v>
      </c>
      <c r="L402" s="6">
        <v>619</v>
      </c>
      <c r="M402" s="5">
        <v>33.659999999999997</v>
      </c>
      <c r="N402" s="6">
        <v>1608</v>
      </c>
      <c r="O402" s="5">
        <v>0</v>
      </c>
      <c r="P402" s="7">
        <v>19.84254</v>
      </c>
      <c r="Q402" s="7">
        <v>6.9489999999999998</v>
      </c>
      <c r="R402" s="24"/>
      <c r="S402" s="22"/>
    </row>
    <row r="403" spans="1:19">
      <c r="A403" s="13">
        <v>3</v>
      </c>
      <c r="B403" s="5">
        <v>21.63</v>
      </c>
      <c r="C403" s="5">
        <v>78.3</v>
      </c>
      <c r="D403" s="5">
        <v>0.58099999999999996</v>
      </c>
      <c r="E403" s="5">
        <v>34.24</v>
      </c>
      <c r="F403" s="6">
        <v>1643</v>
      </c>
      <c r="G403" s="5">
        <v>100</v>
      </c>
      <c r="H403" s="6">
        <v>519</v>
      </c>
      <c r="I403" s="5">
        <v>3.95</v>
      </c>
      <c r="J403" s="6">
        <v>941</v>
      </c>
      <c r="K403" s="5">
        <v>11.19</v>
      </c>
      <c r="L403" s="6">
        <v>504</v>
      </c>
      <c r="M403" s="5">
        <v>34.67</v>
      </c>
      <c r="N403" s="6">
        <v>1329</v>
      </c>
      <c r="O403" s="5">
        <v>0</v>
      </c>
      <c r="P403" s="7">
        <v>19.939050000000002</v>
      </c>
      <c r="Q403" s="7">
        <v>7.36</v>
      </c>
      <c r="S403" s="22"/>
    </row>
    <row r="404" spans="1:19">
      <c r="A404" s="13">
        <v>4</v>
      </c>
      <c r="B404" s="5">
        <v>22.57</v>
      </c>
      <c r="C404" s="5">
        <v>72.099999999999994</v>
      </c>
      <c r="D404" s="5">
        <v>1.159</v>
      </c>
      <c r="E404" s="5">
        <v>32.69</v>
      </c>
      <c r="F404" s="6">
        <v>1429</v>
      </c>
      <c r="G404" s="5">
        <v>100</v>
      </c>
      <c r="H404" s="6">
        <v>327</v>
      </c>
      <c r="I404" s="5">
        <v>7.7</v>
      </c>
      <c r="J404" s="6">
        <v>1130</v>
      </c>
      <c r="K404" s="5">
        <v>13.1</v>
      </c>
      <c r="L404" s="6">
        <v>325</v>
      </c>
      <c r="M404" s="5">
        <v>33.869999999999997</v>
      </c>
      <c r="N404" s="6">
        <v>1344</v>
      </c>
      <c r="O404" s="5">
        <v>0</v>
      </c>
      <c r="P404" s="7">
        <v>20.02478</v>
      </c>
      <c r="Q404" s="7">
        <v>7.58</v>
      </c>
      <c r="S404" s="22"/>
    </row>
    <row r="405" spans="1:19">
      <c r="A405" s="13">
        <v>5</v>
      </c>
      <c r="B405" s="5">
        <v>22.04</v>
      </c>
      <c r="C405" s="5">
        <v>82.8</v>
      </c>
      <c r="D405" s="5">
        <v>0.63900000000000001</v>
      </c>
      <c r="E405" s="5">
        <v>31.97</v>
      </c>
      <c r="F405" s="6">
        <v>1601</v>
      </c>
      <c r="G405" s="5">
        <v>100</v>
      </c>
      <c r="H405" s="6">
        <v>659</v>
      </c>
      <c r="I405" s="5">
        <v>3.95</v>
      </c>
      <c r="J405" s="6">
        <v>908</v>
      </c>
      <c r="K405" s="5">
        <v>14.45</v>
      </c>
      <c r="L405" s="6">
        <v>514</v>
      </c>
      <c r="M405" s="5">
        <v>46.53</v>
      </c>
      <c r="N405" s="6">
        <v>1606</v>
      </c>
      <c r="O405" s="5">
        <v>0</v>
      </c>
      <c r="P405" s="7">
        <v>19.25177</v>
      </c>
      <c r="Q405" s="7">
        <v>7.11</v>
      </c>
      <c r="R405" s="24"/>
      <c r="S405" s="22"/>
    </row>
    <row r="406" spans="1:19">
      <c r="A406" s="13">
        <v>6</v>
      </c>
      <c r="B406" s="5">
        <v>21.48</v>
      </c>
      <c r="C406" s="5">
        <v>86.6</v>
      </c>
      <c r="D406" s="5">
        <v>1.105</v>
      </c>
      <c r="E406" s="5">
        <v>33.049999999999997</v>
      </c>
      <c r="F406" s="6">
        <v>1455</v>
      </c>
      <c r="G406" s="5">
        <v>100</v>
      </c>
      <c r="H406" s="6">
        <v>708</v>
      </c>
      <c r="I406" s="5">
        <v>9.1999999999999993</v>
      </c>
      <c r="J406" s="6">
        <v>1613</v>
      </c>
      <c r="K406" s="5">
        <v>13.72</v>
      </c>
      <c r="L406" s="6">
        <v>638</v>
      </c>
      <c r="M406" s="5">
        <v>39.19</v>
      </c>
      <c r="N406" s="6">
        <v>1453</v>
      </c>
      <c r="O406" s="5">
        <v>0</v>
      </c>
      <c r="P406" s="7">
        <v>18.490020000000001</v>
      </c>
      <c r="Q406" s="7">
        <v>6.9790000000000001</v>
      </c>
      <c r="S406" s="22"/>
    </row>
    <row r="407" spans="1:19">
      <c r="A407" s="13">
        <v>7</v>
      </c>
      <c r="B407" s="5">
        <v>21.79</v>
      </c>
      <c r="C407" s="5">
        <v>79.7</v>
      </c>
      <c r="D407" s="5">
        <v>0.45900000000000002</v>
      </c>
      <c r="E407" s="5">
        <v>31.78</v>
      </c>
      <c r="F407" s="6">
        <v>1438</v>
      </c>
      <c r="G407" s="5">
        <v>100</v>
      </c>
      <c r="H407" s="6">
        <v>658</v>
      </c>
      <c r="I407" s="5">
        <v>5.45</v>
      </c>
      <c r="J407" s="6">
        <v>1222</v>
      </c>
      <c r="K407" s="5">
        <v>12.2</v>
      </c>
      <c r="L407" s="6">
        <v>647</v>
      </c>
      <c r="M407" s="5">
        <v>41.33</v>
      </c>
      <c r="N407" s="6">
        <v>1539</v>
      </c>
      <c r="O407" s="5">
        <v>0</v>
      </c>
      <c r="P407" s="7">
        <v>19.765689999999999</v>
      </c>
      <c r="Q407" s="7">
        <v>7.75</v>
      </c>
      <c r="S407" s="22"/>
    </row>
    <row r="408" spans="1:19">
      <c r="A408" s="13">
        <v>8</v>
      </c>
      <c r="B408" s="5">
        <v>21.94</v>
      </c>
      <c r="C408" s="5">
        <v>75.400000000000006</v>
      </c>
      <c r="D408" s="5">
        <v>1.095</v>
      </c>
      <c r="E408" s="5">
        <v>31.05</v>
      </c>
      <c r="F408" s="6">
        <v>1412</v>
      </c>
      <c r="G408" s="5">
        <v>100</v>
      </c>
      <c r="H408" s="6">
        <v>248</v>
      </c>
      <c r="I408" s="5">
        <v>8.4499999999999993</v>
      </c>
      <c r="J408" s="6">
        <v>1003</v>
      </c>
      <c r="K408" s="5">
        <v>12.98</v>
      </c>
      <c r="L408" s="6">
        <v>529</v>
      </c>
      <c r="M408" s="5">
        <v>42.2</v>
      </c>
      <c r="N408" s="6">
        <v>1558</v>
      </c>
      <c r="O408" s="5">
        <v>0</v>
      </c>
      <c r="P408" s="7">
        <v>19.790579999999999</v>
      </c>
      <c r="Q408" s="7">
        <v>7.22</v>
      </c>
      <c r="S408" s="22"/>
    </row>
    <row r="409" spans="1:19">
      <c r="A409" s="13">
        <v>9</v>
      </c>
      <c r="B409" s="5">
        <v>22.33</v>
      </c>
      <c r="C409" s="5">
        <v>78.5</v>
      </c>
      <c r="D409" s="5">
        <v>0.81299999999999994</v>
      </c>
      <c r="E409" s="5">
        <v>31.77</v>
      </c>
      <c r="F409" s="6">
        <v>1600</v>
      </c>
      <c r="G409" s="5">
        <v>100</v>
      </c>
      <c r="H409" s="6">
        <v>709</v>
      </c>
      <c r="I409" s="5">
        <v>6.95</v>
      </c>
      <c r="J409" s="6">
        <v>1151</v>
      </c>
      <c r="K409" s="5">
        <v>14.23</v>
      </c>
      <c r="L409" s="6">
        <v>703</v>
      </c>
      <c r="M409" s="5">
        <v>42.2</v>
      </c>
      <c r="N409" s="6">
        <v>1450</v>
      </c>
      <c r="O409" s="5">
        <v>0</v>
      </c>
      <c r="P409" s="7">
        <v>19.607220000000002</v>
      </c>
      <c r="Q409" s="7">
        <v>7.42</v>
      </c>
      <c r="R409" s="24"/>
      <c r="S409" s="22"/>
    </row>
    <row r="410" spans="1:19">
      <c r="A410" s="13">
        <v>10</v>
      </c>
      <c r="B410" s="5">
        <v>20.81</v>
      </c>
      <c r="C410" s="5">
        <v>79.3</v>
      </c>
      <c r="D410" s="5">
        <v>2.3660000000000001</v>
      </c>
      <c r="E410" s="5">
        <v>30.31</v>
      </c>
      <c r="F410" s="6">
        <v>1319</v>
      </c>
      <c r="G410" s="5">
        <v>100</v>
      </c>
      <c r="H410" s="6">
        <v>405</v>
      </c>
      <c r="I410" s="5">
        <v>11.45</v>
      </c>
      <c r="J410" s="6">
        <v>1859</v>
      </c>
      <c r="K410" s="5">
        <v>12.6</v>
      </c>
      <c r="L410" s="6">
        <v>2358</v>
      </c>
      <c r="M410" s="5">
        <v>40.6</v>
      </c>
      <c r="N410" s="6">
        <v>1320</v>
      </c>
      <c r="O410" s="5">
        <v>0</v>
      </c>
      <c r="P410" s="7">
        <v>19.94256</v>
      </c>
      <c r="Q410" s="7">
        <v>7.38</v>
      </c>
      <c r="S410" s="22"/>
    </row>
    <row r="411" spans="1:19">
      <c r="A411" s="13">
        <v>11</v>
      </c>
      <c r="B411" s="5">
        <v>13.21</v>
      </c>
      <c r="C411" s="5">
        <v>85.7</v>
      </c>
      <c r="D411" s="5">
        <v>0.75900000000000001</v>
      </c>
      <c r="E411" s="5">
        <v>18.28</v>
      </c>
      <c r="F411" s="6">
        <v>1514</v>
      </c>
      <c r="G411" s="5">
        <v>100</v>
      </c>
      <c r="H411" s="6">
        <v>620</v>
      </c>
      <c r="I411" s="5">
        <v>6.95</v>
      </c>
      <c r="J411" s="6">
        <v>35</v>
      </c>
      <c r="K411" s="5">
        <v>9</v>
      </c>
      <c r="L411" s="6">
        <v>617</v>
      </c>
      <c r="M411" s="5">
        <v>53.16</v>
      </c>
      <c r="N411" s="6">
        <v>1429</v>
      </c>
      <c r="O411" s="5">
        <v>0</v>
      </c>
      <c r="P411" s="7">
        <v>14.98321</v>
      </c>
      <c r="Q411" s="7">
        <v>4.0650000000000004</v>
      </c>
      <c r="S411" s="22"/>
    </row>
    <row r="412" spans="1:19">
      <c r="A412" s="13">
        <v>12</v>
      </c>
      <c r="B412" s="5">
        <v>17.5</v>
      </c>
      <c r="C412" s="5">
        <v>80.400000000000006</v>
      </c>
      <c r="D412" s="5">
        <v>0.82499999999999996</v>
      </c>
      <c r="E412" s="5">
        <v>28.78</v>
      </c>
      <c r="F412" s="6">
        <v>1519</v>
      </c>
      <c r="G412" s="5">
        <v>100</v>
      </c>
      <c r="H412" s="6">
        <v>656</v>
      </c>
      <c r="I412" s="5">
        <v>6.95</v>
      </c>
      <c r="J412" s="6">
        <v>1520</v>
      </c>
      <c r="K412" s="5">
        <v>6.109</v>
      </c>
      <c r="L412" s="6">
        <v>622</v>
      </c>
      <c r="M412" s="5">
        <v>41.4</v>
      </c>
      <c r="N412" s="6">
        <v>1451</v>
      </c>
      <c r="O412" s="5">
        <v>0</v>
      </c>
      <c r="P412" s="7">
        <v>21.301449999999999</v>
      </c>
      <c r="Q412" s="7">
        <v>8.15</v>
      </c>
      <c r="R412" s="24"/>
      <c r="S412" s="22"/>
    </row>
    <row r="413" spans="1:19">
      <c r="A413" s="13">
        <v>13</v>
      </c>
      <c r="B413" s="5">
        <v>20.53</v>
      </c>
      <c r="C413" s="5">
        <v>83.4</v>
      </c>
      <c r="D413" s="5">
        <v>0.73</v>
      </c>
      <c r="E413" s="5">
        <v>31.28</v>
      </c>
      <c r="F413" s="6">
        <v>1538</v>
      </c>
      <c r="G413" s="5">
        <v>100</v>
      </c>
      <c r="H413" s="6">
        <v>643</v>
      </c>
      <c r="I413" s="5">
        <v>6.2</v>
      </c>
      <c r="J413" s="6">
        <v>1324</v>
      </c>
      <c r="K413" s="5">
        <v>11.52</v>
      </c>
      <c r="L413" s="6">
        <v>634</v>
      </c>
      <c r="M413" s="5">
        <v>44.33</v>
      </c>
      <c r="N413" s="6">
        <v>1545</v>
      </c>
      <c r="O413" s="5">
        <v>0</v>
      </c>
      <c r="P413" s="7">
        <v>14.47861</v>
      </c>
      <c r="Q413" s="7">
        <v>5.5430000000000001</v>
      </c>
      <c r="S413" s="22"/>
    </row>
    <row r="414" spans="1:19">
      <c r="A414" s="13">
        <v>14</v>
      </c>
      <c r="B414" s="5">
        <v>15.57</v>
      </c>
      <c r="C414" s="5">
        <v>98.7</v>
      </c>
      <c r="D414" s="5">
        <v>1.59</v>
      </c>
      <c r="E414" s="5">
        <v>20.74</v>
      </c>
      <c r="F414" s="6">
        <v>0</v>
      </c>
      <c r="G414" s="5">
        <v>100</v>
      </c>
      <c r="H414" s="6">
        <v>716</v>
      </c>
      <c r="I414" s="5">
        <v>9.1999999999999993</v>
      </c>
      <c r="J414" s="6">
        <v>432</v>
      </c>
      <c r="K414" s="5">
        <v>9.3699999999999992</v>
      </c>
      <c r="L414" s="6">
        <v>2344</v>
      </c>
      <c r="M414" s="5">
        <v>86.6</v>
      </c>
      <c r="N414" s="6">
        <v>1242</v>
      </c>
      <c r="O414" s="5">
        <v>0.4</v>
      </c>
      <c r="P414" s="7">
        <v>5.98468</v>
      </c>
      <c r="Q414" s="7">
        <v>1.1830000000000001</v>
      </c>
      <c r="S414" s="22"/>
    </row>
    <row r="415" spans="1:19">
      <c r="A415" s="13">
        <v>15</v>
      </c>
      <c r="B415" s="5">
        <v>12.78</v>
      </c>
      <c r="C415" s="5">
        <v>86</v>
      </c>
      <c r="D415" s="5">
        <v>2.7730000000000001</v>
      </c>
      <c r="E415" s="5">
        <v>18.760000000000002</v>
      </c>
      <c r="F415" s="6">
        <v>1538</v>
      </c>
      <c r="G415" s="5">
        <v>100</v>
      </c>
      <c r="H415" s="6">
        <v>5</v>
      </c>
      <c r="I415" s="5">
        <v>11.45</v>
      </c>
      <c r="J415" s="6">
        <v>1315</v>
      </c>
      <c r="K415" s="5">
        <v>7.14</v>
      </c>
      <c r="L415" s="6">
        <v>513</v>
      </c>
      <c r="M415" s="5">
        <v>60.17</v>
      </c>
      <c r="N415" s="6">
        <v>1502</v>
      </c>
      <c r="O415" s="5">
        <v>0</v>
      </c>
      <c r="P415" s="7">
        <v>17.01024</v>
      </c>
      <c r="Q415" s="7">
        <v>4.431</v>
      </c>
      <c r="S415" s="22"/>
    </row>
    <row r="416" spans="1:19">
      <c r="A416" s="13">
        <v>16</v>
      </c>
      <c r="B416" s="5">
        <v>17.100000000000001</v>
      </c>
      <c r="C416" s="5">
        <v>82.1</v>
      </c>
      <c r="D416" s="5">
        <v>1.0449999999999999</v>
      </c>
      <c r="E416" s="5">
        <v>27.81</v>
      </c>
      <c r="F416" s="6">
        <v>1529</v>
      </c>
      <c r="G416" s="5">
        <v>100</v>
      </c>
      <c r="H416" s="6">
        <v>656</v>
      </c>
      <c r="I416" s="5">
        <v>7.7</v>
      </c>
      <c r="J416" s="6">
        <v>42</v>
      </c>
      <c r="K416" s="5">
        <v>7.54</v>
      </c>
      <c r="L416" s="6">
        <v>652</v>
      </c>
      <c r="M416" s="5">
        <v>44</v>
      </c>
      <c r="N416" s="6">
        <v>1636</v>
      </c>
      <c r="O416" s="5">
        <v>0</v>
      </c>
      <c r="P416" s="7">
        <v>22.547190000000001</v>
      </c>
      <c r="Q416" s="7">
        <v>7.91</v>
      </c>
      <c r="R416" s="24"/>
      <c r="S416" s="22"/>
    </row>
    <row r="417" spans="1:19">
      <c r="A417" s="13">
        <v>17</v>
      </c>
      <c r="B417" s="5">
        <v>16.399999999999999</v>
      </c>
      <c r="C417" s="5">
        <v>94.5</v>
      </c>
      <c r="D417" s="5">
        <v>1.7090000000000001</v>
      </c>
      <c r="E417" s="5">
        <v>24.07</v>
      </c>
      <c r="F417" s="6">
        <v>1336</v>
      </c>
      <c r="G417" s="5">
        <v>100</v>
      </c>
      <c r="H417" s="6">
        <v>702</v>
      </c>
      <c r="I417" s="5">
        <v>7.7</v>
      </c>
      <c r="J417" s="6">
        <v>1509</v>
      </c>
      <c r="K417" s="5">
        <v>8.99</v>
      </c>
      <c r="L417" s="6">
        <v>653</v>
      </c>
      <c r="M417" s="5">
        <v>71.599999999999994</v>
      </c>
      <c r="N417" s="6">
        <v>1451</v>
      </c>
      <c r="O417" s="5">
        <v>0</v>
      </c>
      <c r="P417" s="7">
        <v>15.089359999999999</v>
      </c>
      <c r="Q417" s="7">
        <v>4.0170000000000003</v>
      </c>
      <c r="S417" s="22"/>
    </row>
    <row r="418" spans="1:19">
      <c r="A418" s="13">
        <v>18</v>
      </c>
      <c r="B418" s="5">
        <v>18.46</v>
      </c>
      <c r="C418" s="5">
        <v>87.1</v>
      </c>
      <c r="D418" s="5">
        <v>2.794</v>
      </c>
      <c r="E418" s="5">
        <v>25.04</v>
      </c>
      <c r="F418" s="6">
        <v>1434</v>
      </c>
      <c r="G418" s="5">
        <v>100</v>
      </c>
      <c r="H418" s="6">
        <v>0</v>
      </c>
      <c r="I418" s="5">
        <v>10.7</v>
      </c>
      <c r="J418" s="6">
        <v>858</v>
      </c>
      <c r="K418" s="5">
        <v>13.6</v>
      </c>
      <c r="L418" s="6">
        <v>631</v>
      </c>
      <c r="M418" s="5">
        <v>61.88</v>
      </c>
      <c r="N418" s="6">
        <v>1436</v>
      </c>
      <c r="O418" s="5">
        <v>0</v>
      </c>
      <c r="P418" s="7">
        <v>17.77562</v>
      </c>
      <c r="Q418" s="7">
        <v>6.2919999999999998</v>
      </c>
      <c r="S418" s="22"/>
    </row>
    <row r="419" spans="1:19">
      <c r="A419" s="13">
        <v>19</v>
      </c>
      <c r="B419" s="5">
        <v>19.48</v>
      </c>
      <c r="C419" s="5">
        <v>85.3</v>
      </c>
      <c r="D419" s="5">
        <v>1.4219999999999999</v>
      </c>
      <c r="E419" s="5">
        <v>27.45</v>
      </c>
      <c r="F419" s="6">
        <v>1527</v>
      </c>
      <c r="G419" s="5">
        <v>100</v>
      </c>
      <c r="H419" s="6">
        <v>654</v>
      </c>
      <c r="I419" s="5">
        <v>8.4499999999999993</v>
      </c>
      <c r="J419" s="6">
        <v>2133</v>
      </c>
      <c r="K419" s="5">
        <v>12.07</v>
      </c>
      <c r="L419" s="6">
        <v>646</v>
      </c>
      <c r="M419" s="5">
        <v>53.94</v>
      </c>
      <c r="N419" s="6">
        <v>1611</v>
      </c>
      <c r="O419" s="5">
        <v>0</v>
      </c>
      <c r="P419" s="7">
        <v>20.16545</v>
      </c>
      <c r="Q419" s="7">
        <v>7.51</v>
      </c>
      <c r="R419" s="24"/>
      <c r="S419" s="22"/>
    </row>
    <row r="420" spans="1:19">
      <c r="A420" s="13">
        <v>20</v>
      </c>
      <c r="B420" s="5">
        <v>19.84</v>
      </c>
      <c r="C420" s="5">
        <v>77.5</v>
      </c>
      <c r="D420" s="5">
        <v>0.70699999999999996</v>
      </c>
      <c r="E420" s="5">
        <v>28.55</v>
      </c>
      <c r="F420" s="6">
        <v>1551</v>
      </c>
      <c r="G420" s="5">
        <v>100</v>
      </c>
      <c r="H420" s="6">
        <v>649</v>
      </c>
      <c r="I420" s="5">
        <v>4.7</v>
      </c>
      <c r="J420" s="6">
        <v>956</v>
      </c>
      <c r="K420" s="5">
        <v>11.69</v>
      </c>
      <c r="L420" s="6">
        <v>639</v>
      </c>
      <c r="M420" s="5">
        <v>35.53</v>
      </c>
      <c r="N420" s="6">
        <v>1526</v>
      </c>
      <c r="O420" s="5">
        <v>0</v>
      </c>
      <c r="P420" s="7">
        <v>23.02852</v>
      </c>
      <c r="Q420" s="7">
        <v>8.73</v>
      </c>
      <c r="S420" s="22"/>
    </row>
    <row r="421" spans="1:19">
      <c r="A421" s="13">
        <v>21</v>
      </c>
      <c r="B421" s="5">
        <v>20.05</v>
      </c>
      <c r="C421" s="5">
        <v>75.7</v>
      </c>
      <c r="D421" s="5">
        <v>0.88800000000000001</v>
      </c>
      <c r="E421" s="5">
        <v>29.4</v>
      </c>
      <c r="F421" s="6">
        <v>1301</v>
      </c>
      <c r="G421" s="5">
        <v>100</v>
      </c>
      <c r="H421" s="6">
        <v>641</v>
      </c>
      <c r="I421" s="5">
        <v>7.7</v>
      </c>
      <c r="J421" s="6">
        <v>1208</v>
      </c>
      <c r="K421" s="5">
        <v>10.4</v>
      </c>
      <c r="L421" s="6">
        <v>635</v>
      </c>
      <c r="M421" s="5">
        <v>36.200000000000003</v>
      </c>
      <c r="N421" s="6">
        <v>1337</v>
      </c>
      <c r="O421" s="5">
        <v>0</v>
      </c>
      <c r="P421" s="7">
        <v>20.625299999999999</v>
      </c>
      <c r="Q421" s="7">
        <v>7.76</v>
      </c>
      <c r="S421" s="22"/>
    </row>
    <row r="422" spans="1:19">
      <c r="A422" s="13">
        <v>22</v>
      </c>
      <c r="B422" s="5">
        <v>22.5</v>
      </c>
      <c r="C422" s="5">
        <v>73.400000000000006</v>
      </c>
      <c r="D422" s="5">
        <v>1.1970000000000001</v>
      </c>
      <c r="E422" s="5">
        <v>30.25</v>
      </c>
      <c r="F422" s="6">
        <v>1255</v>
      </c>
      <c r="G422" s="5">
        <v>100</v>
      </c>
      <c r="H422" s="6">
        <v>419</v>
      </c>
      <c r="I422" s="5">
        <v>7.7</v>
      </c>
      <c r="J422" s="6">
        <v>924</v>
      </c>
      <c r="K422" s="5">
        <v>15.7</v>
      </c>
      <c r="L422" s="6">
        <v>416</v>
      </c>
      <c r="M422" s="5">
        <v>41.74</v>
      </c>
      <c r="N422" s="6">
        <v>1435</v>
      </c>
      <c r="O422" s="5">
        <v>0</v>
      </c>
      <c r="P422" s="7">
        <v>14.06237</v>
      </c>
      <c r="Q422" s="7">
        <v>5.8929999999999998</v>
      </c>
      <c r="S422" s="22"/>
    </row>
    <row r="423" spans="1:19">
      <c r="A423" s="13">
        <v>23</v>
      </c>
      <c r="B423" s="5">
        <v>23.63</v>
      </c>
      <c r="C423" s="5">
        <v>72.099999999999994</v>
      </c>
      <c r="D423" s="5">
        <v>0.90300000000000002</v>
      </c>
      <c r="E423" s="5">
        <v>34.229999999999997</v>
      </c>
      <c r="F423" s="6">
        <v>1619</v>
      </c>
      <c r="G423" s="5">
        <v>100</v>
      </c>
      <c r="H423" s="6">
        <v>633</v>
      </c>
      <c r="I423" s="5">
        <v>6.95</v>
      </c>
      <c r="J423" s="6">
        <v>2123</v>
      </c>
      <c r="K423" s="5">
        <v>13.66</v>
      </c>
      <c r="L423" s="6">
        <v>627</v>
      </c>
      <c r="M423" s="5">
        <v>29.06</v>
      </c>
      <c r="N423" s="6">
        <v>1622</v>
      </c>
      <c r="O423" s="5">
        <v>0</v>
      </c>
      <c r="P423" s="7">
        <v>21.453710000000001</v>
      </c>
      <c r="Q423" s="7">
        <v>8.42</v>
      </c>
      <c r="R423" s="24"/>
      <c r="S423" s="22"/>
    </row>
    <row r="424" spans="1:19">
      <c r="A424" s="13">
        <v>24</v>
      </c>
      <c r="B424" s="5">
        <v>23.01</v>
      </c>
      <c r="C424" s="5">
        <v>76.400000000000006</v>
      </c>
      <c r="D424" s="5">
        <v>0.55800000000000005</v>
      </c>
      <c r="E424" s="5">
        <v>34.01</v>
      </c>
      <c r="F424" s="6">
        <v>1450</v>
      </c>
      <c r="G424" s="5">
        <v>100</v>
      </c>
      <c r="H424" s="6">
        <v>636</v>
      </c>
      <c r="I424" s="5">
        <v>5.45</v>
      </c>
      <c r="J424" s="6">
        <v>11</v>
      </c>
      <c r="K424" s="5">
        <v>13.93</v>
      </c>
      <c r="L424" s="6">
        <v>658</v>
      </c>
      <c r="M424" s="5">
        <v>32.99</v>
      </c>
      <c r="N424" s="6">
        <v>1540</v>
      </c>
      <c r="O424" s="5">
        <v>0</v>
      </c>
      <c r="P424" s="7">
        <v>21.017790000000002</v>
      </c>
      <c r="Q424" s="7">
        <v>8.1199999999999992</v>
      </c>
      <c r="S424" s="22"/>
    </row>
    <row r="425" spans="1:19">
      <c r="A425" s="13">
        <v>25</v>
      </c>
      <c r="B425" s="5">
        <v>23.65</v>
      </c>
      <c r="C425" s="5">
        <v>68.48</v>
      </c>
      <c r="D425" s="5">
        <v>0.80600000000000005</v>
      </c>
      <c r="E425" s="5">
        <v>33.24</v>
      </c>
      <c r="F425" s="6">
        <v>1334</v>
      </c>
      <c r="G425" s="5">
        <v>100</v>
      </c>
      <c r="H425" s="6">
        <v>644</v>
      </c>
      <c r="I425" s="5">
        <v>7.7</v>
      </c>
      <c r="J425" s="6">
        <v>1030</v>
      </c>
      <c r="K425" s="5">
        <v>13.32</v>
      </c>
      <c r="L425" s="6">
        <v>642</v>
      </c>
      <c r="M425" s="5">
        <v>32.6</v>
      </c>
      <c r="N425" s="6">
        <v>1351</v>
      </c>
      <c r="O425" s="5">
        <v>0</v>
      </c>
      <c r="P425" s="7">
        <v>22.096710000000002</v>
      </c>
      <c r="Q425" s="7">
        <v>8.6300000000000008</v>
      </c>
      <c r="S425" s="22"/>
    </row>
    <row r="426" spans="1:19">
      <c r="A426" s="13">
        <v>26</v>
      </c>
      <c r="B426" s="5">
        <v>19.95</v>
      </c>
      <c r="C426" s="5">
        <v>89.1</v>
      </c>
      <c r="D426" s="5">
        <v>2.0249999999999999</v>
      </c>
      <c r="E426" s="5">
        <v>27.74</v>
      </c>
      <c r="F426" s="6">
        <v>1502</v>
      </c>
      <c r="G426" s="5">
        <v>100</v>
      </c>
      <c r="H426" s="6">
        <v>715</v>
      </c>
      <c r="I426" s="5">
        <v>10.7</v>
      </c>
      <c r="J426" s="6">
        <v>2313</v>
      </c>
      <c r="K426" s="5">
        <v>14.54</v>
      </c>
      <c r="L426" s="6">
        <v>607</v>
      </c>
      <c r="M426" s="5">
        <v>63.35</v>
      </c>
      <c r="N426" s="6">
        <v>1502</v>
      </c>
      <c r="O426" s="5">
        <v>0</v>
      </c>
      <c r="P426" s="7">
        <v>12.659750000000001</v>
      </c>
      <c r="Q426" s="7">
        <v>4.4550000000000001</v>
      </c>
      <c r="R426" s="24"/>
      <c r="S426" s="22"/>
    </row>
    <row r="427" spans="1:19">
      <c r="A427" s="13">
        <v>27</v>
      </c>
      <c r="B427" s="5">
        <v>12.7</v>
      </c>
      <c r="C427" s="5">
        <v>97.5</v>
      </c>
      <c r="D427" s="5">
        <v>1.756</v>
      </c>
      <c r="E427" s="5">
        <v>16.190000000000001</v>
      </c>
      <c r="F427" s="6">
        <v>0</v>
      </c>
      <c r="G427" s="5">
        <v>100</v>
      </c>
      <c r="H427" s="6">
        <v>227</v>
      </c>
      <c r="I427" s="5">
        <v>9.9499999999999993</v>
      </c>
      <c r="J427" s="6">
        <v>14</v>
      </c>
      <c r="K427" s="5">
        <v>10.09</v>
      </c>
      <c r="L427" s="6">
        <v>2317</v>
      </c>
      <c r="M427" s="5">
        <v>78.099999999999994</v>
      </c>
      <c r="N427" s="6">
        <v>1654</v>
      </c>
      <c r="O427" s="5">
        <v>2.2000000000000002</v>
      </c>
      <c r="P427" s="7">
        <v>6.5990000000000002</v>
      </c>
      <c r="Q427" s="7">
        <v>2.1709999999999998</v>
      </c>
      <c r="S427" s="22"/>
    </row>
    <row r="428" spans="1:19">
      <c r="A428" s="13">
        <v>28</v>
      </c>
      <c r="B428" s="5">
        <v>14.4</v>
      </c>
      <c r="C428" s="5">
        <v>81.8</v>
      </c>
      <c r="D428" s="5">
        <v>1.411</v>
      </c>
      <c r="E428" s="5">
        <v>22.33</v>
      </c>
      <c r="F428" s="6">
        <v>1442</v>
      </c>
      <c r="G428" s="5">
        <v>100</v>
      </c>
      <c r="H428" s="6">
        <v>644</v>
      </c>
      <c r="I428" s="5">
        <v>6.95</v>
      </c>
      <c r="J428" s="6">
        <v>1550</v>
      </c>
      <c r="K428" s="5">
        <v>7.32</v>
      </c>
      <c r="L428" s="6">
        <v>638</v>
      </c>
      <c r="M428" s="5">
        <v>45.75</v>
      </c>
      <c r="N428" s="6">
        <v>1617</v>
      </c>
      <c r="O428" s="5">
        <v>0</v>
      </c>
      <c r="P428" s="7">
        <v>18.693650000000002</v>
      </c>
      <c r="Q428" s="7">
        <v>7.63</v>
      </c>
      <c r="S428" s="22"/>
    </row>
    <row r="429" spans="1:19">
      <c r="A429" s="13">
        <v>29</v>
      </c>
      <c r="B429" s="5">
        <v>16.670000000000002</v>
      </c>
      <c r="C429" s="5">
        <v>76.8</v>
      </c>
      <c r="D429" s="5">
        <v>0.75900000000000001</v>
      </c>
      <c r="E429" s="5">
        <v>27.81</v>
      </c>
      <c r="F429" s="6">
        <v>1517</v>
      </c>
      <c r="G429" s="5">
        <v>100</v>
      </c>
      <c r="H429" s="6">
        <v>643</v>
      </c>
      <c r="I429" s="5">
        <v>4.7</v>
      </c>
      <c r="J429" s="6">
        <v>1029</v>
      </c>
      <c r="K429" s="5">
        <v>5.6680000000000001</v>
      </c>
      <c r="L429" s="6">
        <v>626</v>
      </c>
      <c r="M429" s="5">
        <v>35.799999999999997</v>
      </c>
      <c r="N429" s="6">
        <v>1517</v>
      </c>
      <c r="O429" s="5">
        <v>0</v>
      </c>
      <c r="P429" s="7">
        <v>24.54391</v>
      </c>
      <c r="Q429" s="7">
        <v>8.5399999999999991</v>
      </c>
      <c r="S429" s="22"/>
    </row>
    <row r="430" spans="1:19">
      <c r="A430" s="13">
        <v>30</v>
      </c>
      <c r="B430" s="5">
        <v>19.75</v>
      </c>
      <c r="C430" s="5">
        <v>69.86</v>
      </c>
      <c r="D430" s="5">
        <v>0.80600000000000005</v>
      </c>
      <c r="E430" s="5">
        <v>31.88</v>
      </c>
      <c r="F430" s="6">
        <v>1421</v>
      </c>
      <c r="G430" s="5">
        <v>100</v>
      </c>
      <c r="H430" s="6">
        <v>650</v>
      </c>
      <c r="I430" s="5">
        <v>5.45</v>
      </c>
      <c r="J430" s="6">
        <v>1332</v>
      </c>
      <c r="K430" s="5">
        <v>7.49</v>
      </c>
      <c r="L430" s="6">
        <v>637</v>
      </c>
      <c r="M430" s="5">
        <v>27.06</v>
      </c>
      <c r="N430" s="6">
        <v>1613</v>
      </c>
      <c r="O430" s="5">
        <v>0</v>
      </c>
      <c r="P430" s="7">
        <v>25.171220000000002</v>
      </c>
      <c r="Q430" s="7">
        <v>9.06</v>
      </c>
      <c r="R430" s="24"/>
      <c r="S430" s="22"/>
    </row>
    <row r="431" spans="1:19">
      <c r="A431" s="13">
        <v>31</v>
      </c>
      <c r="B431" s="5">
        <v>21.03</v>
      </c>
      <c r="C431" s="5">
        <v>64.67</v>
      </c>
      <c r="D431" s="5">
        <v>0.79900000000000004</v>
      </c>
      <c r="E431" s="5">
        <v>31.99</v>
      </c>
      <c r="F431" s="6">
        <v>1515</v>
      </c>
      <c r="G431" s="5">
        <v>100</v>
      </c>
      <c r="H431" s="6">
        <v>546</v>
      </c>
      <c r="I431" s="5">
        <v>6.2</v>
      </c>
      <c r="J431" s="6">
        <v>1038</v>
      </c>
      <c r="K431" s="5">
        <v>9.0399999999999991</v>
      </c>
      <c r="L431" s="6">
        <v>540</v>
      </c>
      <c r="M431" s="5">
        <v>26.6</v>
      </c>
      <c r="N431" s="6">
        <v>1512</v>
      </c>
      <c r="O431" s="5">
        <v>0</v>
      </c>
      <c r="P431" s="7">
        <v>24.400919999999999</v>
      </c>
      <c r="Q431" s="7">
        <v>9.36</v>
      </c>
      <c r="S431" s="22"/>
    </row>
    <row r="432" spans="1:19" hidden="1">
      <c r="A432" s="1" t="s">
        <v>4</v>
      </c>
      <c r="B432" s="2" t="s">
        <v>4</v>
      </c>
      <c r="C432" s="2" t="s">
        <v>4</v>
      </c>
      <c r="D432" s="2" t="s">
        <v>4</v>
      </c>
      <c r="E432" s="2" t="s">
        <v>4</v>
      </c>
      <c r="F432" s="3" t="s">
        <v>4</v>
      </c>
      <c r="G432" s="2" t="s">
        <v>4</v>
      </c>
      <c r="H432" s="3" t="s">
        <v>4</v>
      </c>
      <c r="I432" s="2" t="s">
        <v>4</v>
      </c>
      <c r="J432" s="3" t="s">
        <v>4</v>
      </c>
      <c r="K432" s="2" t="s">
        <v>4</v>
      </c>
      <c r="L432" s="3" t="s">
        <v>4</v>
      </c>
      <c r="M432" s="2" t="s">
        <v>4</v>
      </c>
      <c r="N432" s="3" t="s">
        <v>4</v>
      </c>
      <c r="O432" s="2" t="s">
        <v>4</v>
      </c>
      <c r="P432" s="4" t="s">
        <v>4</v>
      </c>
      <c r="Q432" s="4" t="s">
        <v>4</v>
      </c>
      <c r="S432" s="23"/>
    </row>
    <row r="433" spans="1:19" hidden="1">
      <c r="A433" s="12"/>
      <c r="B433" s="9" t="s">
        <v>6</v>
      </c>
      <c r="C433" s="9" t="s">
        <v>7</v>
      </c>
      <c r="D433" s="9" t="s">
        <v>8</v>
      </c>
      <c r="E433" s="9" t="s">
        <v>9</v>
      </c>
      <c r="F433" s="10" t="s">
        <v>10</v>
      </c>
      <c r="G433" s="9" t="s">
        <v>11</v>
      </c>
      <c r="H433" s="10" t="s">
        <v>10</v>
      </c>
      <c r="I433" s="9" t="s">
        <v>12</v>
      </c>
      <c r="J433" s="10" t="s">
        <v>10</v>
      </c>
      <c r="K433" s="9" t="s">
        <v>13</v>
      </c>
      <c r="L433" s="10" t="s">
        <v>10</v>
      </c>
      <c r="M433" s="9" t="s">
        <v>14</v>
      </c>
      <c r="N433" s="10" t="s">
        <v>10</v>
      </c>
      <c r="O433" s="9" t="s">
        <v>15</v>
      </c>
      <c r="P433" s="11" t="s">
        <v>16</v>
      </c>
      <c r="Q433" s="4" t="s">
        <v>3</v>
      </c>
      <c r="S433" s="23"/>
    </row>
    <row r="434" spans="1:19" hidden="1">
      <c r="A434" s="1" t="s">
        <v>4</v>
      </c>
      <c r="B434" s="2" t="s">
        <v>4</v>
      </c>
      <c r="C434" s="2" t="s">
        <v>4</v>
      </c>
      <c r="D434" s="2" t="s">
        <v>4</v>
      </c>
      <c r="E434" s="2" t="s">
        <v>4</v>
      </c>
      <c r="F434" s="3" t="s">
        <v>4</v>
      </c>
      <c r="G434" s="2" t="s">
        <v>4</v>
      </c>
      <c r="H434" s="3" t="s">
        <v>4</v>
      </c>
      <c r="I434" s="2" t="s">
        <v>4</v>
      </c>
      <c r="J434" s="3" t="s">
        <v>4</v>
      </c>
      <c r="K434" s="2" t="s">
        <v>4</v>
      </c>
      <c r="L434" s="3" t="s">
        <v>4</v>
      </c>
      <c r="M434" s="2" t="s">
        <v>4</v>
      </c>
      <c r="N434" s="3" t="s">
        <v>4</v>
      </c>
      <c r="O434" s="2" t="s">
        <v>4</v>
      </c>
      <c r="P434" s="4" t="s">
        <v>4</v>
      </c>
      <c r="Q434" s="4" t="s">
        <v>4</v>
      </c>
    </row>
    <row r="435" spans="1:19" hidden="1">
      <c r="A435" s="1" t="s">
        <v>24</v>
      </c>
      <c r="B435" s="14">
        <f>AVERAGE(B401:B431)</f>
        <v>19.488709677419351</v>
      </c>
      <c r="C435" s="14">
        <f>AVERAGE(C401:C431)</f>
        <v>80.487419354838735</v>
      </c>
      <c r="D435" s="14">
        <f>AVERAGE(D401:D431)</f>
        <v>1.1456129032258062</v>
      </c>
      <c r="E435" s="14">
        <f>AVERAGE(E401:E431)</f>
        <v>28.7458064516129</v>
      </c>
      <c r="F435" s="3" t="s">
        <v>3</v>
      </c>
      <c r="G435" s="14">
        <f>AVERAGE(G401:G431)</f>
        <v>100</v>
      </c>
      <c r="H435" s="3" t="s">
        <v>3</v>
      </c>
      <c r="I435" s="14">
        <f>AVERAGE(I401:I431)</f>
        <v>7.3612903225806408</v>
      </c>
      <c r="J435" s="3" t="s">
        <v>3</v>
      </c>
      <c r="K435" s="14">
        <f>AVERAGE(K401:K431)</f>
        <v>11.070548387096775</v>
      </c>
      <c r="L435" s="3" t="s">
        <v>3</v>
      </c>
      <c r="M435" s="14">
        <f>AVERAGE(M401:M431)</f>
        <v>44.902580645161279</v>
      </c>
      <c r="N435" s="3" t="s">
        <v>3</v>
      </c>
      <c r="O435" s="14">
        <f>SUM(O401:O431)</f>
        <v>2.6</v>
      </c>
      <c r="P435" s="15">
        <f>AVERAGE(P401:P431)</f>
        <v>18.729243548387096</v>
      </c>
      <c r="Q435" s="15">
        <f>AVERAGE(Q401:Q431)</f>
        <v>6.8002580645161288</v>
      </c>
    </row>
    <row r="436" spans="1:19" hidden="1">
      <c r="A436" s="1" t="s">
        <v>25</v>
      </c>
      <c r="B436" s="14"/>
      <c r="C436" s="14"/>
      <c r="D436" s="14"/>
      <c r="E436" s="14">
        <f>MAX(E401:E431)</f>
        <v>34.24</v>
      </c>
      <c r="F436" s="16"/>
      <c r="G436" s="14">
        <f>MAX(G401:G431)</f>
        <v>100</v>
      </c>
      <c r="H436" s="3" t="s">
        <v>3</v>
      </c>
      <c r="I436" s="14">
        <f>MAX(I401:I431)</f>
        <v>11.45</v>
      </c>
      <c r="J436" s="3" t="s">
        <v>3</v>
      </c>
      <c r="K436" s="14">
        <f>MIN(K401:K431)</f>
        <v>5.6680000000000001</v>
      </c>
      <c r="L436" s="16"/>
      <c r="M436" s="14">
        <f>MIN(M401:M431)</f>
        <v>26.6</v>
      </c>
      <c r="N436" s="16"/>
      <c r="O436" s="14">
        <f>MAX(O401:O431)</f>
        <v>2.2000000000000002</v>
      </c>
      <c r="P436" s="15"/>
      <c r="Q436" s="15"/>
    </row>
    <row r="437" spans="1:19" hidden="1">
      <c r="A437" s="1" t="s">
        <v>4</v>
      </c>
      <c r="B437" s="2" t="s">
        <v>4</v>
      </c>
      <c r="C437" s="2" t="s">
        <v>4</v>
      </c>
      <c r="D437" s="2" t="s">
        <v>4</v>
      </c>
      <c r="E437" s="2" t="s">
        <v>4</v>
      </c>
      <c r="F437" s="3" t="s">
        <v>4</v>
      </c>
      <c r="G437" s="2" t="s">
        <v>4</v>
      </c>
      <c r="H437" s="3" t="s">
        <v>4</v>
      </c>
      <c r="I437" s="2" t="s">
        <v>4</v>
      </c>
      <c r="J437" s="3" t="s">
        <v>4</v>
      </c>
      <c r="K437" s="2" t="s">
        <v>4</v>
      </c>
      <c r="L437" s="3" t="s">
        <v>4</v>
      </c>
      <c r="M437" s="2" t="s">
        <v>4</v>
      </c>
      <c r="N437" s="3" t="s">
        <v>4</v>
      </c>
      <c r="O437" s="2" t="s">
        <v>4</v>
      </c>
      <c r="P437" s="4" t="s">
        <v>4</v>
      </c>
      <c r="Q437" s="4" t="s">
        <v>4</v>
      </c>
    </row>
    <row r="438" spans="1:19" hidden="1">
      <c r="A438" s="1" t="s">
        <v>26</v>
      </c>
      <c r="B438" s="14">
        <f>AVERAGE(B401:B405)</f>
        <v>21.518000000000001</v>
      </c>
      <c r="C438" s="14">
        <f>AVERAGE(C401:C405)</f>
        <v>77.819999999999993</v>
      </c>
      <c r="D438" s="14">
        <f>AVERAGE(D401:D405)</f>
        <v>0.68279999999999996</v>
      </c>
      <c r="E438" s="14">
        <f>AVERAGE(E401:E405)</f>
        <v>32.666000000000004</v>
      </c>
      <c r="F438" s="3" t="s">
        <v>3</v>
      </c>
      <c r="G438" s="14">
        <f>AVERAGE(G401:G405)</f>
        <v>100</v>
      </c>
      <c r="H438" s="3" t="s">
        <v>27</v>
      </c>
      <c r="I438" s="14">
        <f>AVERAGE(I401:I405)</f>
        <v>5.45</v>
      </c>
      <c r="J438" s="3" t="s">
        <v>3</v>
      </c>
      <c r="K438" s="14">
        <f>AVERAGE(K401:K405)</f>
        <v>11.853999999999999</v>
      </c>
      <c r="L438" s="3" t="s">
        <v>3</v>
      </c>
      <c r="M438" s="14">
        <f>AVERAGE(M401:M405)</f>
        <v>36.92</v>
      </c>
      <c r="N438" s="3" t="s">
        <v>3</v>
      </c>
      <c r="O438" s="14">
        <f>SUM(O401:O405)</f>
        <v>0</v>
      </c>
      <c r="P438" s="15">
        <f>SUM(P401:P405)</f>
        <v>99.321820000000002</v>
      </c>
      <c r="Q438" s="15">
        <f>SUM(Q401:Q405)</f>
        <v>36.189</v>
      </c>
    </row>
    <row r="439" spans="1:19" hidden="1">
      <c r="A439" s="13">
        <v>2</v>
      </c>
      <c r="B439" s="14">
        <f>AVERAGE(B406:B410)</f>
        <v>21.669999999999998</v>
      </c>
      <c r="C439" s="14">
        <f>AVERAGE(C406:C410)</f>
        <v>79.900000000000006</v>
      </c>
      <c r="D439" s="14">
        <f>AVERAGE(D406:D410)</f>
        <v>1.1675999999999997</v>
      </c>
      <c r="E439" s="14">
        <f>AVERAGE(E406:E410)</f>
        <v>31.591999999999995</v>
      </c>
      <c r="F439" s="3" t="s">
        <v>3</v>
      </c>
      <c r="G439" s="14">
        <f>AVERAGE(G406:G410)</f>
        <v>100</v>
      </c>
      <c r="H439" s="3" t="s">
        <v>3</v>
      </c>
      <c r="I439" s="14">
        <f>AVERAGE(I406:I410)</f>
        <v>8.3000000000000007</v>
      </c>
      <c r="J439" s="3" t="s">
        <v>3</v>
      </c>
      <c r="K439" s="14">
        <f>AVERAGE(K406:K410)</f>
        <v>13.146000000000001</v>
      </c>
      <c r="L439" s="3" t="s">
        <v>3</v>
      </c>
      <c r="M439" s="14">
        <f>AVERAGE(M406:M410)</f>
        <v>41.103999999999999</v>
      </c>
      <c r="N439" s="3" t="s">
        <v>3</v>
      </c>
      <c r="O439" s="14">
        <f>SUM(O406:O410)</f>
        <v>0</v>
      </c>
      <c r="P439" s="15">
        <f>SUM(P406:P410)</f>
        <v>97.596069999999997</v>
      </c>
      <c r="Q439" s="15">
        <f>SUM(Q406:Q410)</f>
        <v>36.749000000000002</v>
      </c>
    </row>
    <row r="440" spans="1:19" hidden="1">
      <c r="A440" s="13">
        <v>3</v>
      </c>
      <c r="B440" s="14">
        <f>AVERAGE(B411:B415)</f>
        <v>15.918000000000001</v>
      </c>
      <c r="C440" s="14">
        <f>AVERAGE(C411:C415)</f>
        <v>86.84</v>
      </c>
      <c r="D440" s="14">
        <f>AVERAGE(D411:D415)</f>
        <v>1.3353999999999999</v>
      </c>
      <c r="E440" s="14">
        <f>AVERAGE(E411:E415)</f>
        <v>23.568000000000001</v>
      </c>
      <c r="F440" s="3" t="s">
        <v>3</v>
      </c>
      <c r="G440" s="14">
        <f>AVERAGE(G411:G415)</f>
        <v>100</v>
      </c>
      <c r="H440" s="3" t="s">
        <v>3</v>
      </c>
      <c r="I440" s="14">
        <f>AVERAGE(I411:I415)</f>
        <v>8.15</v>
      </c>
      <c r="J440" s="3" t="s">
        <v>3</v>
      </c>
      <c r="K440" s="14">
        <f>AVERAGE(K411:K415)</f>
        <v>8.6277999999999988</v>
      </c>
      <c r="L440" s="3" t="s">
        <v>3</v>
      </c>
      <c r="M440" s="14">
        <f>AVERAGE(M411:M415)</f>
        <v>57.131999999999991</v>
      </c>
      <c r="N440" s="3" t="s">
        <v>3</v>
      </c>
      <c r="O440" s="14">
        <f>SUM(O411:O415)</f>
        <v>0.4</v>
      </c>
      <c r="P440" s="15">
        <f>SUM(P411:P415)</f>
        <v>73.758189999999999</v>
      </c>
      <c r="Q440" s="15">
        <f>SUM(Q411:Q415)</f>
        <v>23.372</v>
      </c>
    </row>
    <row r="441" spans="1:19" hidden="1">
      <c r="A441" s="13">
        <v>4</v>
      </c>
      <c r="B441" s="14">
        <f>AVERAGE(B416:B420)</f>
        <v>18.256</v>
      </c>
      <c r="C441" s="14">
        <f>AVERAGE(C416:C420)</f>
        <v>85.3</v>
      </c>
      <c r="D441" s="14">
        <f>AVERAGE(D416:D420)</f>
        <v>1.5353999999999999</v>
      </c>
      <c r="E441" s="14">
        <f>AVERAGE(E416:E420)</f>
        <v>26.583999999999996</v>
      </c>
      <c r="F441" s="3" t="s">
        <v>27</v>
      </c>
      <c r="G441" s="14">
        <f>AVERAGE(G416:G420)</f>
        <v>100</v>
      </c>
      <c r="H441" s="3" t="s">
        <v>3</v>
      </c>
      <c r="I441" s="14">
        <f>AVERAGE(I416:I420)</f>
        <v>7.85</v>
      </c>
      <c r="J441" s="3" t="s">
        <v>3</v>
      </c>
      <c r="K441" s="14">
        <f>AVERAGE(K416:K420)</f>
        <v>10.778</v>
      </c>
      <c r="L441" s="3" t="s">
        <v>3</v>
      </c>
      <c r="M441" s="14">
        <f>AVERAGE(M416:M420)</f>
        <v>53.39</v>
      </c>
      <c r="N441" s="3" t="s">
        <v>3</v>
      </c>
      <c r="O441" s="14">
        <f>SUM(O416:O420)</f>
        <v>0</v>
      </c>
      <c r="P441" s="15">
        <f>SUM(P416:P420)</f>
        <v>98.606139999999996</v>
      </c>
      <c r="Q441" s="15">
        <f>SUM(Q416:Q420)</f>
        <v>34.459000000000003</v>
      </c>
    </row>
    <row r="442" spans="1:19" hidden="1">
      <c r="A442" s="13">
        <v>5</v>
      </c>
      <c r="B442" s="14">
        <f>AVERAGE(B421:B425)</f>
        <v>22.568000000000001</v>
      </c>
      <c r="C442" s="14">
        <f>AVERAGE(C421:C425)</f>
        <v>73.216000000000008</v>
      </c>
      <c r="D442" s="14">
        <f>AVERAGE(D421:D425)</f>
        <v>0.87040000000000006</v>
      </c>
      <c r="E442" s="14">
        <f>AVERAGE(E421:E425)</f>
        <v>32.225999999999999</v>
      </c>
      <c r="F442" s="3" t="s">
        <v>27</v>
      </c>
      <c r="G442" s="14">
        <f>AVERAGE(G421:G425)</f>
        <v>100</v>
      </c>
      <c r="H442" s="3" t="s">
        <v>3</v>
      </c>
      <c r="I442" s="14">
        <f>AVERAGE(I421:I425)</f>
        <v>7.1</v>
      </c>
      <c r="J442" s="3" t="s">
        <v>3</v>
      </c>
      <c r="K442" s="14">
        <f>AVERAGE(K421:K425)</f>
        <v>13.402000000000001</v>
      </c>
      <c r="L442" s="3" t="s">
        <v>3</v>
      </c>
      <c r="M442" s="14">
        <f>AVERAGE(M421:M425)</f>
        <v>34.518000000000001</v>
      </c>
      <c r="N442" s="3" t="s">
        <v>3</v>
      </c>
      <c r="O442" s="14">
        <f>SUM(O421:O425)</f>
        <v>0</v>
      </c>
      <c r="P442" s="15">
        <f>SUM(P421:P425)</f>
        <v>99.255880000000005</v>
      </c>
      <c r="Q442" s="15">
        <f>SUM(Q421:Q425)</f>
        <v>38.823</v>
      </c>
    </row>
    <row r="443" spans="1:19" hidden="1">
      <c r="A443" s="13">
        <v>6</v>
      </c>
      <c r="B443" s="14">
        <f>AVERAGE(B426:B431)</f>
        <v>17.416666666666668</v>
      </c>
      <c r="C443" s="14">
        <f>AVERAGE(C426:C431)</f>
        <v>79.954999999999998</v>
      </c>
      <c r="D443" s="14">
        <f>AVERAGE(D426:D431)</f>
        <v>1.2593333333333334</v>
      </c>
      <c r="E443" s="14">
        <f>AVERAGE(E426:E431)</f>
        <v>26.323333333333334</v>
      </c>
      <c r="F443" s="3" t="s">
        <v>27</v>
      </c>
      <c r="G443" s="14">
        <f>AVERAGE(G426:G431)</f>
        <v>100</v>
      </c>
      <c r="H443" s="3" t="s">
        <v>3</v>
      </c>
      <c r="I443" s="14">
        <f>AVERAGE(I426:I431)</f>
        <v>7.3250000000000002</v>
      </c>
      <c r="J443" s="3" t="s">
        <v>3</v>
      </c>
      <c r="K443" s="14">
        <f>AVERAGE(K426:K431)</f>
        <v>9.0246666666666666</v>
      </c>
      <c r="L443" s="3" t="s">
        <v>3</v>
      </c>
      <c r="M443" s="14">
        <f>AVERAGE(M426:M431)</f>
        <v>46.110000000000007</v>
      </c>
      <c r="N443" s="3" t="s">
        <v>3</v>
      </c>
      <c r="O443" s="14">
        <f>SUM(O426:O431)</f>
        <v>2.2000000000000002</v>
      </c>
      <c r="P443" s="15">
        <f>SUM(P426:P431)</f>
        <v>112.06845</v>
      </c>
      <c r="Q443" s="15">
        <f>SUM(Q426:Q431)</f>
        <v>41.216000000000001</v>
      </c>
    </row>
    <row r="444" spans="1:19" hidden="1">
      <c r="A444" s="1" t="s">
        <v>4</v>
      </c>
      <c r="B444" s="2" t="s">
        <v>4</v>
      </c>
      <c r="C444" s="2" t="s">
        <v>4</v>
      </c>
      <c r="D444" s="2" t="s">
        <v>4</v>
      </c>
      <c r="E444" s="2" t="s">
        <v>4</v>
      </c>
      <c r="F444" s="3" t="s">
        <v>4</v>
      </c>
      <c r="G444" s="2" t="s">
        <v>4</v>
      </c>
      <c r="H444" s="3" t="s">
        <v>4</v>
      </c>
      <c r="I444" s="2" t="s">
        <v>4</v>
      </c>
      <c r="J444" s="3" t="s">
        <v>4</v>
      </c>
      <c r="K444" s="2" t="s">
        <v>4</v>
      </c>
      <c r="L444" s="3" t="s">
        <v>4</v>
      </c>
      <c r="M444" s="2" t="s">
        <v>4</v>
      </c>
      <c r="N444" s="3" t="s">
        <v>4</v>
      </c>
      <c r="O444" s="2" t="s">
        <v>4</v>
      </c>
      <c r="P444" s="4" t="s">
        <v>4</v>
      </c>
      <c r="Q444" s="4" t="s">
        <v>4</v>
      </c>
    </row>
    <row r="445" spans="1:19" hidden="1">
      <c r="A445" s="1" t="s">
        <v>28</v>
      </c>
      <c r="B445" s="14">
        <f>AVERAGE(B401:B410)</f>
        <v>21.594000000000001</v>
      </c>
      <c r="C445" s="14">
        <f>AVERAGE(C401:C410)</f>
        <v>78.859999999999985</v>
      </c>
      <c r="D445" s="14">
        <f>AVERAGE(D401:D410)</f>
        <v>0.92519999999999991</v>
      </c>
      <c r="E445" s="14">
        <f>AVERAGE(E401:E410)</f>
        <v>32.128999999999998</v>
      </c>
      <c r="F445" s="3" t="s">
        <v>3</v>
      </c>
      <c r="G445" s="14">
        <f>AVERAGE(G401:G410)</f>
        <v>100</v>
      </c>
      <c r="H445" s="3" t="s">
        <v>3</v>
      </c>
      <c r="I445" s="14">
        <f>AVERAGE(I401:I410)</f>
        <v>6.8750000000000018</v>
      </c>
      <c r="J445" s="3" t="s">
        <v>3</v>
      </c>
      <c r="K445" s="14">
        <f>AVERAGE(K401:K410)</f>
        <v>12.5</v>
      </c>
      <c r="L445" s="3" t="s">
        <v>3</v>
      </c>
      <c r="M445" s="14">
        <f>AVERAGE(M401:M410)</f>
        <v>39.012</v>
      </c>
      <c r="N445" s="3" t="s">
        <v>3</v>
      </c>
      <c r="O445" s="14">
        <f>SUM(O401:O410)</f>
        <v>0</v>
      </c>
      <c r="P445" s="15">
        <f>SUM(P401:P410)</f>
        <v>196.91789</v>
      </c>
      <c r="Q445" s="15">
        <f>SUM(Q401:Q410)</f>
        <v>72.937999999999988</v>
      </c>
    </row>
    <row r="446" spans="1:19" hidden="1">
      <c r="A446" s="13">
        <v>2</v>
      </c>
      <c r="B446" s="14">
        <f>AVERAGE(B411:B420)</f>
        <v>17.087</v>
      </c>
      <c r="C446" s="14">
        <f>AVERAGE(C411:C420)</f>
        <v>86.070000000000007</v>
      </c>
      <c r="D446" s="14">
        <f>AVERAGE(D411:D420)</f>
        <v>1.4354</v>
      </c>
      <c r="E446" s="14">
        <f>AVERAGE(E411:E420)</f>
        <v>25.076000000000001</v>
      </c>
      <c r="F446" s="3" t="s">
        <v>3</v>
      </c>
      <c r="G446" s="14">
        <f>AVERAGE(G411:G420)</f>
        <v>100</v>
      </c>
      <c r="H446" s="3" t="s">
        <v>3</v>
      </c>
      <c r="I446" s="14">
        <f>AVERAGE(I411:I420)</f>
        <v>8.0000000000000018</v>
      </c>
      <c r="J446" s="3" t="s">
        <v>3</v>
      </c>
      <c r="K446" s="14">
        <f>AVERAGE(K411:K420)</f>
        <v>9.7028999999999996</v>
      </c>
      <c r="L446" s="3" t="s">
        <v>3</v>
      </c>
      <c r="M446" s="14">
        <f>AVERAGE(M411:M420)</f>
        <v>55.260999999999989</v>
      </c>
      <c r="N446" s="3" t="s">
        <v>3</v>
      </c>
      <c r="O446" s="14">
        <f>SUM(O411:O420)</f>
        <v>0.4</v>
      </c>
      <c r="P446" s="15">
        <f>SUM(P411:P420)</f>
        <v>172.36433</v>
      </c>
      <c r="Q446" s="15">
        <f>SUM(Q411:Q420)</f>
        <v>57.831000000000003</v>
      </c>
    </row>
    <row r="447" spans="1:19" hidden="1">
      <c r="A447" s="13">
        <v>3</v>
      </c>
      <c r="B447" s="14">
        <f>AVERAGE(B421:B431)</f>
        <v>19.758181818181818</v>
      </c>
      <c r="C447" s="14">
        <f>AVERAGE(C421:C431)</f>
        <v>76.891818181818181</v>
      </c>
      <c r="D447" s="14">
        <f>AVERAGE(D421:D431)</f>
        <v>1.0825454545454547</v>
      </c>
      <c r="E447" s="14">
        <f>AVERAGE(E421:E431)</f>
        <v>29.006363636363634</v>
      </c>
      <c r="F447" s="3" t="s">
        <v>3</v>
      </c>
      <c r="G447" s="14">
        <f>AVERAGE(G421:G431)</f>
        <v>100</v>
      </c>
      <c r="H447" s="3" t="s">
        <v>3</v>
      </c>
      <c r="I447" s="14">
        <f>AVERAGE(I421:I431)</f>
        <v>7.2227272727272744</v>
      </c>
      <c r="J447" s="3" t="s">
        <v>3</v>
      </c>
      <c r="K447" s="14">
        <f>AVERAGE(K421:K431)</f>
        <v>11.014363636363639</v>
      </c>
      <c r="L447" s="3" t="s">
        <v>3</v>
      </c>
      <c r="M447" s="14">
        <f>AVERAGE(M421:M431)</f>
        <v>40.840909090909093</v>
      </c>
      <c r="N447" s="3" t="s">
        <v>3</v>
      </c>
      <c r="O447" s="14">
        <f>SUM(O421:O431)</f>
        <v>2.2000000000000002</v>
      </c>
      <c r="P447" s="15">
        <f>SUM(P421:P431)</f>
        <v>211.32433000000003</v>
      </c>
      <c r="Q447" s="15">
        <f>SUM(Q421:Q431)</f>
        <v>80.039000000000001</v>
      </c>
    </row>
    <row r="448" spans="1:19" hidden="1">
      <c r="A448" s="1" t="s">
        <v>4</v>
      </c>
      <c r="B448" s="2" t="s">
        <v>4</v>
      </c>
      <c r="C448" s="2" t="s">
        <v>4</v>
      </c>
      <c r="D448" s="2" t="s">
        <v>4</v>
      </c>
      <c r="E448" s="2" t="s">
        <v>4</v>
      </c>
      <c r="F448" s="3" t="s">
        <v>4</v>
      </c>
      <c r="G448" s="2" t="s">
        <v>4</v>
      </c>
      <c r="H448" s="3" t="s">
        <v>4</v>
      </c>
      <c r="I448" s="2" t="s">
        <v>4</v>
      </c>
      <c r="J448" s="3" t="s">
        <v>4</v>
      </c>
      <c r="K448" s="2" t="s">
        <v>4</v>
      </c>
      <c r="L448" s="3" t="s">
        <v>4</v>
      </c>
      <c r="M448" s="2" t="s">
        <v>4</v>
      </c>
      <c r="N448" s="3" t="s">
        <v>4</v>
      </c>
      <c r="O448" s="2" t="s">
        <v>4</v>
      </c>
      <c r="P448" s="4" t="s">
        <v>4</v>
      </c>
      <c r="Q448" s="4" t="s">
        <v>4</v>
      </c>
    </row>
    <row r="449" spans="1:19" hidden="1">
      <c r="A449" s="1" t="s">
        <v>0</v>
      </c>
      <c r="B449" s="2"/>
      <c r="C449" s="2"/>
      <c r="D449" s="2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4"/>
    </row>
    <row r="450" spans="1:19" hidden="1">
      <c r="A450" s="1" t="s">
        <v>1</v>
      </c>
      <c r="B450" s="2"/>
      <c r="C450" s="2"/>
      <c r="D450" s="2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4"/>
    </row>
    <row r="451" spans="1:19" hidden="1">
      <c r="A451" s="1" t="s">
        <v>2</v>
      </c>
      <c r="B451" s="2"/>
      <c r="C451" s="2"/>
      <c r="D451" s="2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4"/>
    </row>
    <row r="452" spans="1:19" hidden="1">
      <c r="A452" s="1" t="s">
        <v>37</v>
      </c>
      <c r="B452" s="5"/>
      <c r="C452" s="5"/>
      <c r="D452" s="5"/>
      <c r="E452" s="5"/>
      <c r="F452" s="3" t="s">
        <v>3</v>
      </c>
      <c r="G452" s="5"/>
      <c r="H452" s="6"/>
      <c r="I452" s="5"/>
      <c r="J452" s="6"/>
      <c r="K452" s="5"/>
      <c r="L452" s="6"/>
      <c r="M452" s="5"/>
      <c r="N452" s="6"/>
      <c r="O452" s="5"/>
      <c r="P452" s="7"/>
      <c r="Q452" s="7"/>
    </row>
    <row r="453" spans="1:19" hidden="1">
      <c r="A453" s="1" t="s">
        <v>4</v>
      </c>
      <c r="B453" s="2" t="s">
        <v>4</v>
      </c>
      <c r="C453" s="2" t="s">
        <v>4</v>
      </c>
      <c r="D453" s="2" t="s">
        <v>4</v>
      </c>
      <c r="E453" s="2" t="s">
        <v>4</v>
      </c>
      <c r="F453" s="3" t="s">
        <v>4</v>
      </c>
      <c r="G453" s="2" t="s">
        <v>4</v>
      </c>
      <c r="H453" s="3" t="s">
        <v>4</v>
      </c>
      <c r="I453" s="2" t="s">
        <v>4</v>
      </c>
      <c r="J453" s="3" t="s">
        <v>4</v>
      </c>
      <c r="K453" s="2" t="s">
        <v>4</v>
      </c>
      <c r="L453" s="3" t="s">
        <v>4</v>
      </c>
      <c r="M453" s="2" t="s">
        <v>4</v>
      </c>
      <c r="N453" s="3" t="s">
        <v>4</v>
      </c>
      <c r="O453" s="2" t="s">
        <v>4</v>
      </c>
      <c r="P453" s="4" t="s">
        <v>4</v>
      </c>
      <c r="Q453" s="4" t="s">
        <v>4</v>
      </c>
    </row>
    <row r="454" spans="1:19" hidden="1">
      <c r="A454" s="8" t="s">
        <v>5</v>
      </c>
      <c r="B454" s="9" t="s">
        <v>6</v>
      </c>
      <c r="C454" s="9" t="s">
        <v>7</v>
      </c>
      <c r="D454" s="9" t="s">
        <v>8</v>
      </c>
      <c r="E454" s="9" t="s">
        <v>9</v>
      </c>
      <c r="F454" s="10" t="s">
        <v>10</v>
      </c>
      <c r="G454" s="9" t="s">
        <v>11</v>
      </c>
      <c r="H454" s="10" t="s">
        <v>10</v>
      </c>
      <c r="I454" s="9" t="s">
        <v>12</v>
      </c>
      <c r="J454" s="10" t="s">
        <v>10</v>
      </c>
      <c r="K454" s="9" t="s">
        <v>13</v>
      </c>
      <c r="L454" s="10" t="s">
        <v>10</v>
      </c>
      <c r="M454" s="9" t="s">
        <v>14</v>
      </c>
      <c r="N454" s="10" t="s">
        <v>10</v>
      </c>
      <c r="O454" s="9" t="s">
        <v>15</v>
      </c>
      <c r="P454" s="11" t="s">
        <v>16</v>
      </c>
      <c r="Q454" s="4" t="s">
        <v>17</v>
      </c>
    </row>
    <row r="455" spans="1:19" hidden="1">
      <c r="A455" s="12"/>
      <c r="B455" s="9" t="s">
        <v>18</v>
      </c>
      <c r="C455" s="9" t="s">
        <v>19</v>
      </c>
      <c r="D455" s="9" t="s">
        <v>20</v>
      </c>
      <c r="E455" s="9" t="s">
        <v>18</v>
      </c>
      <c r="F455" s="6"/>
      <c r="G455" s="9" t="s">
        <v>19</v>
      </c>
      <c r="H455" s="6"/>
      <c r="I455" s="9" t="s">
        <v>21</v>
      </c>
      <c r="J455" s="6"/>
      <c r="K455" s="9" t="s">
        <v>18</v>
      </c>
      <c r="L455" s="6"/>
      <c r="M455" s="9" t="s">
        <v>19</v>
      </c>
      <c r="N455" s="6"/>
      <c r="O455" s="9" t="s">
        <v>22</v>
      </c>
      <c r="P455" s="11" t="s">
        <v>23</v>
      </c>
      <c r="Q455" s="11" t="s">
        <v>23</v>
      </c>
    </row>
    <row r="456" spans="1:19" hidden="1">
      <c r="A456" s="1" t="s">
        <v>4</v>
      </c>
      <c r="B456" s="2" t="s">
        <v>4</v>
      </c>
      <c r="C456" s="2" t="s">
        <v>4</v>
      </c>
      <c r="D456" s="2" t="s">
        <v>4</v>
      </c>
      <c r="E456" s="2" t="s">
        <v>4</v>
      </c>
      <c r="F456" s="3" t="s">
        <v>4</v>
      </c>
      <c r="G456" s="2" t="s">
        <v>4</v>
      </c>
      <c r="H456" s="3" t="s">
        <v>4</v>
      </c>
      <c r="I456" s="2" t="s">
        <v>4</v>
      </c>
      <c r="J456" s="3" t="s">
        <v>4</v>
      </c>
      <c r="K456" s="2" t="s">
        <v>4</v>
      </c>
      <c r="L456" s="3" t="s">
        <v>4</v>
      </c>
      <c r="M456" s="2" t="s">
        <v>4</v>
      </c>
      <c r="N456" s="3" t="s">
        <v>4</v>
      </c>
      <c r="O456" s="2" t="s">
        <v>4</v>
      </c>
      <c r="P456" s="4" t="s">
        <v>4</v>
      </c>
      <c r="Q456" s="4" t="s">
        <v>4</v>
      </c>
    </row>
    <row r="457" spans="1:19">
      <c r="A457" s="13">
        <v>1</v>
      </c>
      <c r="B457" s="5">
        <v>23.23</v>
      </c>
      <c r="C457" s="5">
        <v>62.17</v>
      </c>
      <c r="D457" s="5">
        <v>0.80700000000000005</v>
      </c>
      <c r="E457" s="5">
        <v>33.200000000000003</v>
      </c>
      <c r="F457" s="6">
        <v>1459</v>
      </c>
      <c r="G457" s="5">
        <v>100</v>
      </c>
      <c r="H457" s="6">
        <v>638</v>
      </c>
      <c r="I457" s="5">
        <v>5.45</v>
      </c>
      <c r="J457" s="6">
        <v>949</v>
      </c>
      <c r="K457" s="5">
        <v>13.74</v>
      </c>
      <c r="L457" s="6">
        <v>638</v>
      </c>
      <c r="M457" s="5">
        <v>28.93</v>
      </c>
      <c r="N457" s="6">
        <v>1520</v>
      </c>
      <c r="O457" s="5">
        <v>0</v>
      </c>
      <c r="P457" s="7">
        <v>24.202269999999999</v>
      </c>
      <c r="Q457" s="7">
        <v>9.39</v>
      </c>
      <c r="R457" s="24"/>
      <c r="S457" s="22"/>
    </row>
    <row r="458" spans="1:19">
      <c r="A458" s="13">
        <v>2</v>
      </c>
      <c r="B458" s="5">
        <v>23.57</v>
      </c>
      <c r="C458" s="5">
        <v>63.71</v>
      </c>
      <c r="D458" s="5">
        <v>1.1040000000000001</v>
      </c>
      <c r="E458" s="5">
        <v>34.03</v>
      </c>
      <c r="F458" s="6">
        <v>1406</v>
      </c>
      <c r="G458" s="5">
        <v>100</v>
      </c>
      <c r="H458" s="6">
        <v>600</v>
      </c>
      <c r="I458" s="5">
        <v>9.1999999999999993</v>
      </c>
      <c r="J458" s="6">
        <v>2215</v>
      </c>
      <c r="K458" s="5">
        <v>11.99</v>
      </c>
      <c r="L458" s="6">
        <v>557</v>
      </c>
      <c r="M458" s="5">
        <v>29.73</v>
      </c>
      <c r="N458" s="6">
        <v>1406</v>
      </c>
      <c r="O458" s="5">
        <v>0</v>
      </c>
      <c r="P458" s="7">
        <v>21.33389</v>
      </c>
      <c r="Q458" s="7">
        <v>8.1199999999999992</v>
      </c>
      <c r="R458" s="24"/>
      <c r="S458" s="22"/>
    </row>
    <row r="459" spans="1:19">
      <c r="A459" s="13">
        <v>3</v>
      </c>
      <c r="B459" s="5">
        <v>19.04</v>
      </c>
      <c r="C459" s="5">
        <v>95.3</v>
      </c>
      <c r="D459" s="5">
        <v>0.96199999999999997</v>
      </c>
      <c r="E459" s="5">
        <v>24.8</v>
      </c>
      <c r="F459" s="6">
        <v>949</v>
      </c>
      <c r="G459" s="5">
        <v>100</v>
      </c>
      <c r="H459" s="6">
        <v>2321</v>
      </c>
      <c r="I459" s="5">
        <v>6.95</v>
      </c>
      <c r="J459" s="6">
        <v>1316</v>
      </c>
      <c r="K459" s="5">
        <v>14.83</v>
      </c>
      <c r="L459" s="6">
        <v>617</v>
      </c>
      <c r="M459" s="5">
        <v>66.3</v>
      </c>
      <c r="N459" s="6">
        <v>949</v>
      </c>
      <c r="O459" s="5">
        <v>3</v>
      </c>
      <c r="P459" s="7">
        <v>8.8186699999999991</v>
      </c>
      <c r="Q459" s="7">
        <v>1.018</v>
      </c>
      <c r="S459" s="22"/>
    </row>
    <row r="460" spans="1:19">
      <c r="A460" s="13">
        <v>4</v>
      </c>
      <c r="B460" s="5">
        <v>18.8</v>
      </c>
      <c r="C460" s="5">
        <v>99.9</v>
      </c>
      <c r="D460" s="5">
        <v>1.5469999999999999</v>
      </c>
      <c r="E460" s="5">
        <v>21.72</v>
      </c>
      <c r="F460" s="6">
        <v>1426</v>
      </c>
      <c r="G460" s="5">
        <v>100</v>
      </c>
      <c r="H460" s="6">
        <v>117</v>
      </c>
      <c r="I460" s="5">
        <v>6.95</v>
      </c>
      <c r="J460" s="6">
        <v>1748</v>
      </c>
      <c r="K460" s="5">
        <v>15.79</v>
      </c>
      <c r="L460" s="6">
        <v>2359</v>
      </c>
      <c r="M460" s="5">
        <v>87.6</v>
      </c>
      <c r="N460" s="6">
        <v>1452</v>
      </c>
      <c r="O460" s="5">
        <v>0</v>
      </c>
      <c r="P460" s="7">
        <v>4.8693900000000001</v>
      </c>
      <c r="Q460" s="7">
        <v>1.1200000000000001</v>
      </c>
      <c r="S460" s="22"/>
    </row>
    <row r="461" spans="1:19">
      <c r="A461" s="13">
        <v>5</v>
      </c>
      <c r="B461" s="5">
        <v>20.2</v>
      </c>
      <c r="C461" s="5">
        <v>87.2</v>
      </c>
      <c r="D461" s="5">
        <v>1.4750000000000001</v>
      </c>
      <c r="E461" s="5">
        <v>29.75</v>
      </c>
      <c r="F461" s="6">
        <v>1443</v>
      </c>
      <c r="G461" s="5">
        <v>100</v>
      </c>
      <c r="H461" s="6">
        <v>510</v>
      </c>
      <c r="I461" s="5">
        <v>8.4499999999999993</v>
      </c>
      <c r="J461" s="6">
        <v>857</v>
      </c>
      <c r="K461" s="5">
        <v>13.33</v>
      </c>
      <c r="L461" s="6">
        <v>506</v>
      </c>
      <c r="M461" s="5">
        <v>51.6</v>
      </c>
      <c r="N461" s="6">
        <v>1437</v>
      </c>
      <c r="O461" s="5">
        <v>0</v>
      </c>
      <c r="P461" s="7">
        <v>24.90476</v>
      </c>
      <c r="Q461" s="7">
        <v>9.77</v>
      </c>
      <c r="R461" s="22"/>
      <c r="S461" s="22"/>
    </row>
    <row r="462" spans="1:19">
      <c r="A462" s="13">
        <v>6</v>
      </c>
      <c r="B462" s="5">
        <v>21.28</v>
      </c>
      <c r="C462" s="5">
        <v>82.3</v>
      </c>
      <c r="D462" s="5">
        <v>1.3129999999999999</v>
      </c>
      <c r="E462" s="5">
        <v>30.38</v>
      </c>
      <c r="F462" s="6">
        <v>1506</v>
      </c>
      <c r="G462" s="5">
        <v>100</v>
      </c>
      <c r="H462" s="6">
        <v>623</v>
      </c>
      <c r="I462" s="5">
        <v>7.7</v>
      </c>
      <c r="J462" s="6">
        <v>2304</v>
      </c>
      <c r="K462" s="5">
        <v>12.95</v>
      </c>
      <c r="L462" s="6">
        <v>636</v>
      </c>
      <c r="M462" s="5">
        <v>43</v>
      </c>
      <c r="N462" s="6">
        <v>1407</v>
      </c>
      <c r="O462" s="5">
        <v>0</v>
      </c>
      <c r="P462" s="7">
        <v>25.62283</v>
      </c>
      <c r="Q462" s="7">
        <v>10.07</v>
      </c>
      <c r="R462" s="23"/>
      <c r="S462" s="22"/>
    </row>
    <row r="463" spans="1:19">
      <c r="A463" s="13">
        <v>7</v>
      </c>
      <c r="B463" s="5">
        <v>21.39</v>
      </c>
      <c r="C463" s="5">
        <v>77.7</v>
      </c>
      <c r="D463" s="5">
        <v>0.65900000000000003</v>
      </c>
      <c r="E463" s="5">
        <v>31.04</v>
      </c>
      <c r="F463" s="6">
        <v>1446</v>
      </c>
      <c r="G463" s="5">
        <v>100</v>
      </c>
      <c r="H463" s="6">
        <v>641</v>
      </c>
      <c r="I463" s="5">
        <v>5.45</v>
      </c>
      <c r="J463" s="6">
        <v>1055</v>
      </c>
      <c r="K463" s="5">
        <v>12.59</v>
      </c>
      <c r="L463" s="6">
        <v>610</v>
      </c>
      <c r="M463" s="5">
        <v>37.53</v>
      </c>
      <c r="N463" s="6">
        <v>1622</v>
      </c>
      <c r="O463" s="5">
        <v>0</v>
      </c>
      <c r="P463" s="7">
        <v>25.71256</v>
      </c>
      <c r="Q463" s="7">
        <v>10.42</v>
      </c>
      <c r="R463" s="22"/>
      <c r="S463" s="22"/>
    </row>
    <row r="464" spans="1:19">
      <c r="A464" s="13">
        <v>8</v>
      </c>
      <c r="B464" s="5">
        <v>22.79</v>
      </c>
      <c r="C464" s="5">
        <v>71</v>
      </c>
      <c r="D464" s="5">
        <v>0.97</v>
      </c>
      <c r="E464" s="5">
        <v>32.26</v>
      </c>
      <c r="F464" s="6">
        <v>1535</v>
      </c>
      <c r="G464" s="5">
        <v>100</v>
      </c>
      <c r="H464" s="6">
        <v>642</v>
      </c>
      <c r="I464" s="5">
        <v>7.7</v>
      </c>
      <c r="J464" s="6">
        <v>2140</v>
      </c>
      <c r="K464" s="5">
        <v>12.06</v>
      </c>
      <c r="L464" s="6">
        <v>632</v>
      </c>
      <c r="M464" s="5">
        <v>32.729999999999997</v>
      </c>
      <c r="N464" s="6">
        <v>1610</v>
      </c>
      <c r="O464" s="5">
        <v>0</v>
      </c>
      <c r="P464" s="7">
        <v>25.75065</v>
      </c>
      <c r="Q464" s="7">
        <v>10</v>
      </c>
      <c r="S464" s="22"/>
    </row>
    <row r="465" spans="1:20">
      <c r="A465" s="13">
        <v>9</v>
      </c>
      <c r="B465" s="5">
        <v>23.06</v>
      </c>
      <c r="C465" s="5">
        <v>66.13</v>
      </c>
      <c r="D465" s="31">
        <v>1.107</v>
      </c>
      <c r="E465" s="5">
        <v>32.64</v>
      </c>
      <c r="F465" s="6">
        <v>1404</v>
      </c>
      <c r="G465" s="5">
        <v>100</v>
      </c>
      <c r="H465" s="6">
        <v>636</v>
      </c>
      <c r="I465" s="5">
        <v>7.7</v>
      </c>
      <c r="J465" s="6">
        <v>2045</v>
      </c>
      <c r="K465" s="5">
        <v>13.38</v>
      </c>
      <c r="L465" s="6">
        <v>633</v>
      </c>
      <c r="M465" s="5">
        <v>34.26</v>
      </c>
      <c r="N465" s="6">
        <v>1505</v>
      </c>
      <c r="O465" s="5">
        <v>0</v>
      </c>
      <c r="P465" s="7">
        <v>25.673970000000001</v>
      </c>
      <c r="Q465" s="7">
        <v>9.99</v>
      </c>
      <c r="R465" s="23"/>
      <c r="S465" s="22"/>
    </row>
    <row r="466" spans="1:20">
      <c r="A466" s="13">
        <v>10</v>
      </c>
      <c r="B466" s="5">
        <v>23.66</v>
      </c>
      <c r="C466" s="5">
        <v>62.68</v>
      </c>
      <c r="D466" s="30">
        <v>1.056</v>
      </c>
      <c r="E466" s="5">
        <v>33.25</v>
      </c>
      <c r="F466" s="6">
        <v>1539</v>
      </c>
      <c r="G466" s="5">
        <v>100</v>
      </c>
      <c r="H466" s="6">
        <v>635</v>
      </c>
      <c r="I466" s="5">
        <v>6.95</v>
      </c>
      <c r="J466" s="6">
        <v>2130</v>
      </c>
      <c r="K466" s="5">
        <v>12.58</v>
      </c>
      <c r="L466" s="6">
        <v>632</v>
      </c>
      <c r="M466" s="5">
        <v>31.73</v>
      </c>
      <c r="N466" s="6">
        <v>1512</v>
      </c>
      <c r="O466" s="5">
        <v>0</v>
      </c>
      <c r="P466" s="7">
        <v>25.492850000000001</v>
      </c>
      <c r="Q466" s="7">
        <v>9.51</v>
      </c>
      <c r="R466" s="23"/>
      <c r="S466" s="22"/>
    </row>
    <row r="467" spans="1:20">
      <c r="A467" s="13">
        <v>11</v>
      </c>
      <c r="B467" s="5">
        <v>23.62</v>
      </c>
      <c r="C467" s="5">
        <v>69.489999999999995</v>
      </c>
      <c r="D467" s="5">
        <v>0.77</v>
      </c>
      <c r="E467" s="5">
        <v>32.78</v>
      </c>
      <c r="F467" s="6">
        <v>1606</v>
      </c>
      <c r="G467" s="5">
        <v>100</v>
      </c>
      <c r="H467" s="6">
        <v>637</v>
      </c>
      <c r="I467" s="5">
        <v>5.45</v>
      </c>
      <c r="J467" s="6">
        <v>2002</v>
      </c>
      <c r="K467" s="5">
        <v>13.88</v>
      </c>
      <c r="L467" s="6">
        <v>633</v>
      </c>
      <c r="M467" s="5">
        <v>33.86</v>
      </c>
      <c r="N467" s="6">
        <v>1542</v>
      </c>
      <c r="O467" s="5">
        <v>0</v>
      </c>
      <c r="P467" s="7">
        <v>25.049689999999998</v>
      </c>
      <c r="Q467" s="7">
        <v>9.52</v>
      </c>
      <c r="S467" s="22"/>
    </row>
    <row r="468" spans="1:20">
      <c r="A468" s="13">
        <v>12</v>
      </c>
      <c r="B468" s="5">
        <v>23.01</v>
      </c>
      <c r="C468" s="5">
        <v>64.84</v>
      </c>
      <c r="D468" s="5">
        <v>1.0609999999999999</v>
      </c>
      <c r="E468" s="5">
        <v>31.68</v>
      </c>
      <c r="F468" s="6">
        <v>1358</v>
      </c>
      <c r="G468" s="5">
        <v>100</v>
      </c>
      <c r="H468" s="6">
        <v>450</v>
      </c>
      <c r="I468" s="5">
        <v>8.4499999999999993</v>
      </c>
      <c r="J468" s="6">
        <v>939</v>
      </c>
      <c r="K468" s="5">
        <v>14.13</v>
      </c>
      <c r="L468" s="6">
        <v>609</v>
      </c>
      <c r="M468" s="5">
        <v>30.26</v>
      </c>
      <c r="N468" s="6">
        <v>1545</v>
      </c>
      <c r="O468" s="5">
        <v>0</v>
      </c>
      <c r="P468" s="7">
        <v>26.501519999999999</v>
      </c>
      <c r="Q468" s="7">
        <v>9.82</v>
      </c>
      <c r="R468" s="22"/>
      <c r="S468" s="22"/>
      <c r="T468" s="29"/>
    </row>
    <row r="469" spans="1:20">
      <c r="A469" s="13">
        <v>13</v>
      </c>
      <c r="B469" s="5">
        <v>22.65</v>
      </c>
      <c r="C469" s="5">
        <v>61.35</v>
      </c>
      <c r="D469" s="5">
        <v>0.70099999999999996</v>
      </c>
      <c r="E469" s="5">
        <v>31.81</v>
      </c>
      <c r="F469" s="6">
        <v>1434</v>
      </c>
      <c r="G469" s="5">
        <v>100</v>
      </c>
      <c r="H469" s="6">
        <v>606</v>
      </c>
      <c r="I469" s="5">
        <v>6.2</v>
      </c>
      <c r="J469" s="6">
        <v>1014</v>
      </c>
      <c r="K469" s="5">
        <v>12.78</v>
      </c>
      <c r="L469" s="6">
        <v>604</v>
      </c>
      <c r="M469" s="5">
        <v>24.46</v>
      </c>
      <c r="N469" s="6">
        <v>1641</v>
      </c>
      <c r="O469" s="5">
        <v>0</v>
      </c>
      <c r="P469" s="7">
        <v>26.225719999999999</v>
      </c>
      <c r="Q469" s="7">
        <v>9.65</v>
      </c>
      <c r="R469" s="22"/>
      <c r="S469" s="22"/>
    </row>
    <row r="470" spans="1:20">
      <c r="A470" s="13">
        <v>14</v>
      </c>
      <c r="B470" s="5">
        <v>23.08</v>
      </c>
      <c r="C470" s="5">
        <v>60.81</v>
      </c>
      <c r="D470" s="5">
        <v>0.82799999999999996</v>
      </c>
      <c r="E470" s="5">
        <v>32.56</v>
      </c>
      <c r="F470" s="6">
        <v>1533</v>
      </c>
      <c r="G470" s="5">
        <v>100</v>
      </c>
      <c r="H470" s="6">
        <v>623</v>
      </c>
      <c r="I470" s="5">
        <v>5.45</v>
      </c>
      <c r="J470" s="6">
        <v>1301</v>
      </c>
      <c r="K470" s="5">
        <v>12.21</v>
      </c>
      <c r="L470" s="6">
        <v>617</v>
      </c>
      <c r="M470" s="5">
        <v>29.86</v>
      </c>
      <c r="N470" s="6">
        <v>1512</v>
      </c>
      <c r="O470" s="5">
        <v>0</v>
      </c>
      <c r="P470" s="7">
        <v>26.278369999999999</v>
      </c>
      <c r="Q470" s="7">
        <v>9.68</v>
      </c>
      <c r="R470" s="22"/>
      <c r="S470" s="22"/>
    </row>
    <row r="471" spans="1:20">
      <c r="A471" s="13">
        <v>15</v>
      </c>
      <c r="B471" s="5">
        <v>24.02</v>
      </c>
      <c r="C471" s="5">
        <v>61.55</v>
      </c>
      <c r="D471" s="5">
        <v>0.86299999999999999</v>
      </c>
      <c r="E471" s="5">
        <v>33.340000000000003</v>
      </c>
      <c r="F471" s="6">
        <v>1430</v>
      </c>
      <c r="G471" s="5">
        <v>99.8</v>
      </c>
      <c r="H471" s="6">
        <v>620</v>
      </c>
      <c r="I471" s="5">
        <v>6.2</v>
      </c>
      <c r="J471" s="6">
        <v>1118</v>
      </c>
      <c r="K471" s="5">
        <v>13.62</v>
      </c>
      <c r="L471" s="6">
        <v>620</v>
      </c>
      <c r="M471" s="5">
        <v>31.47</v>
      </c>
      <c r="N471" s="6">
        <v>1219</v>
      </c>
      <c r="O471" s="5">
        <v>0</v>
      </c>
      <c r="P471" s="7">
        <v>22.454630000000002</v>
      </c>
      <c r="Q471" s="7">
        <v>8.01</v>
      </c>
      <c r="R471" s="22"/>
      <c r="S471" s="22"/>
    </row>
    <row r="472" spans="1:20">
      <c r="A472" s="13">
        <v>16</v>
      </c>
      <c r="B472" s="5">
        <v>23.37</v>
      </c>
      <c r="C472" s="5">
        <v>74.599999999999994</v>
      </c>
      <c r="D472" s="5">
        <v>1.3580000000000001</v>
      </c>
      <c r="E472" s="5">
        <v>34.39</v>
      </c>
      <c r="F472" s="6">
        <v>1204</v>
      </c>
      <c r="G472" s="5">
        <v>100</v>
      </c>
      <c r="H472" s="6">
        <v>2348</v>
      </c>
      <c r="I472" s="5">
        <v>18.2</v>
      </c>
      <c r="J472" s="6">
        <v>2042</v>
      </c>
      <c r="K472" s="5">
        <v>15.34</v>
      </c>
      <c r="L472" s="6">
        <v>522</v>
      </c>
      <c r="M472" s="5">
        <v>34.6</v>
      </c>
      <c r="N472" s="6">
        <v>1326</v>
      </c>
      <c r="O472" s="5">
        <v>2.1</v>
      </c>
      <c r="P472" s="7">
        <v>16.690190000000001</v>
      </c>
      <c r="Q472" s="7">
        <v>5.5279999999999996</v>
      </c>
      <c r="R472" s="23"/>
      <c r="S472" s="22"/>
    </row>
    <row r="473" spans="1:20">
      <c r="A473" s="13">
        <v>17</v>
      </c>
      <c r="B473" s="5">
        <v>20.13</v>
      </c>
      <c r="C473" s="5">
        <v>99.9</v>
      </c>
      <c r="D473" s="5">
        <v>0.93500000000000005</v>
      </c>
      <c r="E473" s="5">
        <v>22.27</v>
      </c>
      <c r="F473" s="6">
        <v>1345</v>
      </c>
      <c r="G473" s="5">
        <v>100</v>
      </c>
      <c r="H473" s="6">
        <v>551</v>
      </c>
      <c r="I473" s="5">
        <v>7.7</v>
      </c>
      <c r="J473" s="6">
        <v>1156</v>
      </c>
      <c r="K473" s="5">
        <v>18.36</v>
      </c>
      <c r="L473" s="6">
        <v>10</v>
      </c>
      <c r="M473" s="5">
        <v>100.7</v>
      </c>
      <c r="N473" s="6">
        <v>1329</v>
      </c>
      <c r="O473" s="5">
        <v>14.7</v>
      </c>
      <c r="P473" s="7">
        <v>3.1022099999999999</v>
      </c>
      <c r="Q473" s="7">
        <v>-0.56000000000000005</v>
      </c>
      <c r="R473" s="22"/>
      <c r="S473" s="22"/>
    </row>
    <row r="474" spans="1:20">
      <c r="A474" s="13">
        <v>18</v>
      </c>
      <c r="B474" s="5">
        <v>20.440000000000001</v>
      </c>
      <c r="C474" s="5">
        <v>99.9</v>
      </c>
      <c r="D474" s="5">
        <v>1.0569999999999999</v>
      </c>
      <c r="E474" s="5">
        <v>24.1</v>
      </c>
      <c r="F474" s="6">
        <v>1523</v>
      </c>
      <c r="G474" s="5">
        <v>100</v>
      </c>
      <c r="H474" s="6">
        <v>643</v>
      </c>
      <c r="I474" s="5">
        <v>5.45</v>
      </c>
      <c r="J474" s="6">
        <v>1849</v>
      </c>
      <c r="K474" s="5">
        <v>18.45</v>
      </c>
      <c r="L474" s="6">
        <v>702</v>
      </c>
      <c r="M474" s="5">
        <v>96</v>
      </c>
      <c r="N474" s="6">
        <v>1509</v>
      </c>
      <c r="O474" s="5">
        <v>1</v>
      </c>
      <c r="P474" s="7">
        <v>7.9771299999999998</v>
      </c>
      <c r="Q474" s="7">
        <v>2.9950000000000001</v>
      </c>
      <c r="R474" s="22"/>
      <c r="S474" s="22"/>
    </row>
    <row r="475" spans="1:20">
      <c r="A475" s="13">
        <v>19</v>
      </c>
      <c r="B475" s="5">
        <v>23.04</v>
      </c>
      <c r="C475" s="5">
        <v>94.5</v>
      </c>
      <c r="D475" s="5">
        <v>1.48</v>
      </c>
      <c r="E475" s="5">
        <v>31.1</v>
      </c>
      <c r="F475" s="6">
        <v>1405</v>
      </c>
      <c r="G475" s="5">
        <v>100</v>
      </c>
      <c r="H475" s="6">
        <v>647</v>
      </c>
      <c r="I475" s="5">
        <v>6.95</v>
      </c>
      <c r="J475" s="6">
        <v>1909</v>
      </c>
      <c r="K475" s="5">
        <v>17.47</v>
      </c>
      <c r="L475" s="6">
        <v>522</v>
      </c>
      <c r="M475" s="5">
        <v>71.7</v>
      </c>
      <c r="N475" s="6">
        <v>1554</v>
      </c>
      <c r="O475" s="5">
        <v>1.1000000000000001</v>
      </c>
      <c r="P475" s="7">
        <v>22.494890000000002</v>
      </c>
      <c r="Q475" s="7">
        <v>9.6</v>
      </c>
      <c r="S475" s="22"/>
    </row>
    <row r="476" spans="1:20">
      <c r="A476" s="13">
        <v>20</v>
      </c>
      <c r="B476" s="5">
        <v>26.34</v>
      </c>
      <c r="C476" s="5">
        <v>85</v>
      </c>
      <c r="D476" s="5">
        <v>0.98599999999999999</v>
      </c>
      <c r="E476" s="5">
        <v>36.92</v>
      </c>
      <c r="F476" s="6">
        <v>1512</v>
      </c>
      <c r="G476" s="5">
        <v>100</v>
      </c>
      <c r="H476" s="6">
        <v>718</v>
      </c>
      <c r="I476" s="5">
        <v>8.4499999999999993</v>
      </c>
      <c r="J476" s="6">
        <v>1255</v>
      </c>
      <c r="K476" s="5">
        <v>17.13</v>
      </c>
      <c r="L476" s="6">
        <v>616</v>
      </c>
      <c r="M476" s="5">
        <v>46.32</v>
      </c>
      <c r="N476" s="6">
        <v>1615</v>
      </c>
      <c r="O476" s="5">
        <v>0.7</v>
      </c>
      <c r="P476" s="7">
        <v>25.391909999999999</v>
      </c>
      <c r="Q476" s="7">
        <v>10.92</v>
      </c>
      <c r="R476" s="24"/>
      <c r="S476" s="22"/>
    </row>
    <row r="477" spans="1:20">
      <c r="A477" s="13">
        <v>21</v>
      </c>
      <c r="B477" s="5">
        <v>29.9</v>
      </c>
      <c r="C477" s="5">
        <v>65.88</v>
      </c>
      <c r="D477" s="5">
        <v>2.04</v>
      </c>
      <c r="E477" s="5">
        <v>37.840000000000003</v>
      </c>
      <c r="F477" s="6">
        <v>1354</v>
      </c>
      <c r="G477" s="5">
        <v>100</v>
      </c>
      <c r="H477" s="6">
        <v>142</v>
      </c>
      <c r="I477" s="5">
        <v>9.9499999999999993</v>
      </c>
      <c r="J477" s="6">
        <v>649</v>
      </c>
      <c r="K477" s="5">
        <v>21.98</v>
      </c>
      <c r="L477" s="6">
        <v>144</v>
      </c>
      <c r="M477" s="5">
        <v>39.520000000000003</v>
      </c>
      <c r="N477" s="6">
        <v>1529</v>
      </c>
      <c r="O477" s="5">
        <v>0</v>
      </c>
      <c r="P477" s="7">
        <v>26.01962</v>
      </c>
      <c r="Q477" s="7">
        <v>11.43</v>
      </c>
      <c r="S477" s="22"/>
    </row>
    <row r="478" spans="1:20">
      <c r="A478" s="13">
        <v>22</v>
      </c>
      <c r="B478" s="5">
        <v>26.18</v>
      </c>
      <c r="C478" s="5">
        <v>84.7</v>
      </c>
      <c r="D478" s="5">
        <v>1.3979999999999999</v>
      </c>
      <c r="E478" s="5">
        <v>35.409999999999997</v>
      </c>
      <c r="F478" s="6">
        <v>1503</v>
      </c>
      <c r="G478" s="5">
        <v>100</v>
      </c>
      <c r="H478" s="6">
        <v>2321</v>
      </c>
      <c r="I478" s="5">
        <v>12.2</v>
      </c>
      <c r="J478" s="6">
        <v>1728</v>
      </c>
      <c r="K478" s="5">
        <v>19.97</v>
      </c>
      <c r="L478" s="6">
        <v>2359</v>
      </c>
      <c r="M478" s="5">
        <v>49.86</v>
      </c>
      <c r="N478" s="6">
        <v>1506</v>
      </c>
      <c r="O478" s="5">
        <v>0</v>
      </c>
      <c r="P478" s="7">
        <v>13.71917</v>
      </c>
      <c r="Q478" s="7">
        <v>5.4390000000000001</v>
      </c>
      <c r="S478" s="22"/>
    </row>
    <row r="479" spans="1:20">
      <c r="A479" s="13">
        <v>23</v>
      </c>
      <c r="B479" s="5">
        <v>22.54</v>
      </c>
      <c r="C479" s="5">
        <v>91.3</v>
      </c>
      <c r="D479" s="5">
        <v>1.2150000000000001</v>
      </c>
      <c r="E479" s="5">
        <v>30.24</v>
      </c>
      <c r="F479" s="6">
        <v>1416</v>
      </c>
      <c r="G479" s="5">
        <v>100</v>
      </c>
      <c r="H479" s="6">
        <v>700</v>
      </c>
      <c r="I479" s="5">
        <v>7.7</v>
      </c>
      <c r="J479" s="6">
        <v>1526</v>
      </c>
      <c r="K479" s="5">
        <v>17.670000000000002</v>
      </c>
      <c r="L479" s="6">
        <v>548</v>
      </c>
      <c r="M479" s="5">
        <v>58.8</v>
      </c>
      <c r="N479" s="6">
        <v>1432</v>
      </c>
      <c r="O479" s="5">
        <v>0</v>
      </c>
      <c r="P479" s="7">
        <v>17.427769999999999</v>
      </c>
      <c r="Q479" s="7">
        <v>6.8739999999999997</v>
      </c>
      <c r="R479" s="24"/>
      <c r="S479" s="22"/>
    </row>
    <row r="480" spans="1:20">
      <c r="A480" s="13">
        <v>24</v>
      </c>
      <c r="B480" s="5">
        <v>19.5</v>
      </c>
      <c r="C480" s="5">
        <v>96.3</v>
      </c>
      <c r="D480" s="5">
        <v>1.927</v>
      </c>
      <c r="E480" s="5">
        <v>23.65</v>
      </c>
      <c r="F480" s="6">
        <v>1206</v>
      </c>
      <c r="G480" s="5">
        <v>100</v>
      </c>
      <c r="H480" s="6">
        <v>557</v>
      </c>
      <c r="I480" s="5">
        <v>8.4499999999999993</v>
      </c>
      <c r="J480" s="6">
        <v>1455</v>
      </c>
      <c r="K480" s="5">
        <v>15.61</v>
      </c>
      <c r="L480" s="6">
        <v>2359</v>
      </c>
      <c r="M480" s="5">
        <v>82.8</v>
      </c>
      <c r="N480" s="6">
        <v>1205</v>
      </c>
      <c r="O480" s="5">
        <v>0</v>
      </c>
      <c r="P480" s="7">
        <v>9.2583900000000003</v>
      </c>
      <c r="Q480" s="7">
        <v>2.8</v>
      </c>
      <c r="S480" s="22"/>
    </row>
    <row r="481" spans="1:19">
      <c r="A481" s="13">
        <v>25</v>
      </c>
      <c r="B481" s="5">
        <v>16.11</v>
      </c>
      <c r="C481" s="5">
        <v>81.099999999999994</v>
      </c>
      <c r="D481" s="5">
        <v>2.3849999999999998</v>
      </c>
      <c r="E481" s="5">
        <v>23.08</v>
      </c>
      <c r="F481" s="6">
        <v>1431</v>
      </c>
      <c r="G481" s="5">
        <v>100</v>
      </c>
      <c r="H481" s="6">
        <v>626</v>
      </c>
      <c r="I481" s="5">
        <v>10.7</v>
      </c>
      <c r="J481" s="6">
        <v>1730</v>
      </c>
      <c r="K481" s="5">
        <v>10.6</v>
      </c>
      <c r="L481" s="6">
        <v>623</v>
      </c>
      <c r="M481" s="5">
        <v>43.88</v>
      </c>
      <c r="N481" s="6">
        <v>1324</v>
      </c>
      <c r="O481" s="5">
        <v>0</v>
      </c>
      <c r="P481" s="7">
        <v>30</v>
      </c>
      <c r="Q481" s="7">
        <v>10.59</v>
      </c>
      <c r="S481" s="22"/>
    </row>
    <row r="482" spans="1:19">
      <c r="A482" s="13">
        <v>26</v>
      </c>
      <c r="B482" s="5">
        <v>16.88</v>
      </c>
      <c r="C482" s="5">
        <v>75.7</v>
      </c>
      <c r="D482" s="5">
        <v>2.7759999999999998</v>
      </c>
      <c r="E482" s="5">
        <v>24.61</v>
      </c>
      <c r="F482" s="6">
        <v>1504</v>
      </c>
      <c r="G482" s="5">
        <v>100</v>
      </c>
      <c r="H482" s="6">
        <v>411</v>
      </c>
      <c r="I482" s="5">
        <v>10.7</v>
      </c>
      <c r="J482" s="6">
        <v>1806</v>
      </c>
      <c r="K482" s="5">
        <v>11.4</v>
      </c>
      <c r="L482" s="6">
        <v>411</v>
      </c>
      <c r="M482" s="5">
        <v>39.14</v>
      </c>
      <c r="N482" s="6">
        <v>1534</v>
      </c>
      <c r="O482" s="5">
        <v>0</v>
      </c>
      <c r="P482" s="7">
        <v>29.698810000000002</v>
      </c>
      <c r="Q482" s="7">
        <v>9.74</v>
      </c>
      <c r="S482" s="22"/>
    </row>
    <row r="483" spans="1:19">
      <c r="A483" s="13">
        <v>27</v>
      </c>
      <c r="B483" s="5">
        <v>18.420000000000002</v>
      </c>
      <c r="C483" s="5">
        <v>71.8</v>
      </c>
      <c r="D483" s="5">
        <v>1.847</v>
      </c>
      <c r="E483" s="5">
        <v>29.38</v>
      </c>
      <c r="F483" s="6">
        <v>1524</v>
      </c>
      <c r="G483" s="5">
        <v>99.1</v>
      </c>
      <c r="H483" s="6">
        <v>351</v>
      </c>
      <c r="I483" s="5">
        <v>7.7</v>
      </c>
      <c r="J483" s="6">
        <v>1934</v>
      </c>
      <c r="K483" s="5">
        <v>9.93</v>
      </c>
      <c r="L483" s="6">
        <v>350</v>
      </c>
      <c r="M483" s="5">
        <v>33.33</v>
      </c>
      <c r="N483" s="6">
        <v>1545</v>
      </c>
      <c r="O483" s="5">
        <v>0</v>
      </c>
      <c r="P483" s="7">
        <v>29.76023</v>
      </c>
      <c r="Q483" s="7">
        <v>9.82</v>
      </c>
      <c r="R483" s="24"/>
      <c r="S483" s="22"/>
    </row>
    <row r="484" spans="1:19">
      <c r="A484" s="13">
        <v>28</v>
      </c>
      <c r="B484" s="5">
        <v>20.260000000000002</v>
      </c>
      <c r="C484" s="5">
        <v>81.5</v>
      </c>
      <c r="D484" s="5">
        <v>1.5089999999999999</v>
      </c>
      <c r="E484" s="5">
        <v>33.64</v>
      </c>
      <c r="F484" s="6">
        <v>1604</v>
      </c>
      <c r="G484" s="5">
        <v>100</v>
      </c>
      <c r="H484" s="6">
        <v>618</v>
      </c>
      <c r="I484" s="5">
        <v>13.7</v>
      </c>
      <c r="J484" s="6">
        <v>1844</v>
      </c>
      <c r="K484" s="5">
        <v>10.57</v>
      </c>
      <c r="L484" s="6">
        <v>550</v>
      </c>
      <c r="M484" s="5">
        <v>41.33</v>
      </c>
      <c r="N484" s="6">
        <v>1559</v>
      </c>
      <c r="O484" s="5">
        <v>0.3</v>
      </c>
      <c r="P484" s="7">
        <v>27.009640000000001</v>
      </c>
      <c r="Q484" s="7">
        <v>9.94</v>
      </c>
      <c r="S484" s="22"/>
    </row>
    <row r="485" spans="1:19">
      <c r="A485" s="13">
        <v>29</v>
      </c>
      <c r="B485" s="5">
        <v>19.2</v>
      </c>
      <c r="C485" s="5">
        <v>99.9</v>
      </c>
      <c r="D485" s="5">
        <v>0.92</v>
      </c>
      <c r="E485" s="5">
        <v>24</v>
      </c>
      <c r="F485" s="6">
        <v>1411</v>
      </c>
      <c r="G485" s="5">
        <v>100</v>
      </c>
      <c r="H485" s="6">
        <v>604</v>
      </c>
      <c r="I485" s="5">
        <v>6.95</v>
      </c>
      <c r="J485" s="6">
        <v>235</v>
      </c>
      <c r="K485" s="5">
        <v>15.28</v>
      </c>
      <c r="L485" s="6">
        <v>338</v>
      </c>
      <c r="M485" s="5">
        <v>91.8</v>
      </c>
      <c r="N485" s="6">
        <v>1405</v>
      </c>
      <c r="O485" s="5">
        <v>3.8</v>
      </c>
      <c r="P485" s="7">
        <v>7.7617599999999998</v>
      </c>
      <c r="Q485" s="7">
        <v>1.73</v>
      </c>
      <c r="S485" s="22"/>
    </row>
    <row r="486" spans="1:19">
      <c r="A486" s="13">
        <v>30</v>
      </c>
      <c r="B486" s="5">
        <v>21.36</v>
      </c>
      <c r="C486" s="5">
        <v>99.9</v>
      </c>
      <c r="D486" s="5">
        <v>0.82899999999999996</v>
      </c>
      <c r="E486" s="5">
        <v>27.37</v>
      </c>
      <c r="F486" s="6">
        <v>1239</v>
      </c>
      <c r="G486" s="5">
        <v>100</v>
      </c>
      <c r="H486" s="6">
        <v>523</v>
      </c>
      <c r="I486" s="5">
        <v>4.7</v>
      </c>
      <c r="J486" s="6">
        <v>1127</v>
      </c>
      <c r="K486" s="5">
        <v>15.86</v>
      </c>
      <c r="L486" s="6">
        <v>548</v>
      </c>
      <c r="M486" s="5">
        <v>77.400000000000006</v>
      </c>
      <c r="N486" s="6">
        <v>1338</v>
      </c>
      <c r="O486" s="5">
        <v>3.4</v>
      </c>
      <c r="P486" s="7">
        <v>12.398680000000001</v>
      </c>
      <c r="Q486" s="7">
        <v>4.0229999999999997</v>
      </c>
      <c r="R486" s="24"/>
      <c r="S486" s="22"/>
    </row>
    <row r="487" spans="1:19" hidden="1">
      <c r="A487" s="13" t="s">
        <v>3</v>
      </c>
      <c r="B487" s="5"/>
      <c r="C487" s="5"/>
      <c r="D487" s="5"/>
      <c r="E487" s="5"/>
      <c r="F487" s="6"/>
      <c r="G487" s="5"/>
      <c r="H487" s="6"/>
      <c r="I487" s="5"/>
      <c r="J487" s="6"/>
      <c r="K487" s="5"/>
      <c r="L487" s="6"/>
      <c r="M487" s="5"/>
      <c r="N487" s="6"/>
      <c r="O487" s="5"/>
      <c r="P487" s="7"/>
      <c r="Q487" s="7"/>
    </row>
    <row r="488" spans="1:19" hidden="1">
      <c r="A488" s="1" t="s">
        <v>4</v>
      </c>
      <c r="B488" s="2" t="s">
        <v>4</v>
      </c>
      <c r="C488" s="2" t="s">
        <v>4</v>
      </c>
      <c r="D488" s="2" t="s">
        <v>4</v>
      </c>
      <c r="E488" s="2" t="s">
        <v>4</v>
      </c>
      <c r="F488" s="3" t="s">
        <v>4</v>
      </c>
      <c r="G488" s="2" t="s">
        <v>4</v>
      </c>
      <c r="H488" s="3" t="s">
        <v>4</v>
      </c>
      <c r="I488" s="2" t="s">
        <v>4</v>
      </c>
      <c r="J488" s="3" t="s">
        <v>4</v>
      </c>
      <c r="K488" s="2" t="s">
        <v>4</v>
      </c>
      <c r="L488" s="3" t="s">
        <v>4</v>
      </c>
      <c r="M488" s="2" t="s">
        <v>4</v>
      </c>
      <c r="N488" s="3" t="s">
        <v>4</v>
      </c>
      <c r="O488" s="2" t="s">
        <v>4</v>
      </c>
      <c r="P488" s="4" t="s">
        <v>4</v>
      </c>
      <c r="Q488" s="4" t="s">
        <v>4</v>
      </c>
    </row>
    <row r="489" spans="1:19" hidden="1">
      <c r="A489" s="12"/>
      <c r="B489" s="9" t="s">
        <v>6</v>
      </c>
      <c r="C489" s="9" t="s">
        <v>7</v>
      </c>
      <c r="D489" s="9" t="s">
        <v>8</v>
      </c>
      <c r="E489" s="9" t="s">
        <v>9</v>
      </c>
      <c r="F489" s="10" t="s">
        <v>10</v>
      </c>
      <c r="G489" s="9" t="s">
        <v>11</v>
      </c>
      <c r="H489" s="10" t="s">
        <v>10</v>
      </c>
      <c r="I489" s="9" t="s">
        <v>12</v>
      </c>
      <c r="J489" s="10" t="s">
        <v>10</v>
      </c>
      <c r="K489" s="9" t="s">
        <v>13</v>
      </c>
      <c r="L489" s="10" t="s">
        <v>10</v>
      </c>
      <c r="M489" s="9" t="s">
        <v>14</v>
      </c>
      <c r="N489" s="10" t="s">
        <v>10</v>
      </c>
      <c r="O489" s="9" t="s">
        <v>15</v>
      </c>
      <c r="P489" s="11" t="s">
        <v>16</v>
      </c>
      <c r="Q489" s="4" t="s">
        <v>3</v>
      </c>
    </row>
    <row r="490" spans="1:19" hidden="1">
      <c r="A490" s="1" t="s">
        <v>4</v>
      </c>
      <c r="B490" s="2" t="s">
        <v>4</v>
      </c>
      <c r="C490" s="2" t="s">
        <v>4</v>
      </c>
      <c r="D490" s="2" t="s">
        <v>4</v>
      </c>
      <c r="E490" s="2" t="s">
        <v>4</v>
      </c>
      <c r="F490" s="3" t="s">
        <v>4</v>
      </c>
      <c r="G490" s="2" t="s">
        <v>4</v>
      </c>
      <c r="H490" s="3" t="s">
        <v>4</v>
      </c>
      <c r="I490" s="2" t="s">
        <v>4</v>
      </c>
      <c r="J490" s="3" t="s">
        <v>4</v>
      </c>
      <c r="K490" s="2" t="s">
        <v>4</v>
      </c>
      <c r="L490" s="3" t="s">
        <v>4</v>
      </c>
      <c r="M490" s="2" t="s">
        <v>4</v>
      </c>
      <c r="N490" s="3" t="s">
        <v>4</v>
      </c>
      <c r="O490" s="2" t="s">
        <v>4</v>
      </c>
      <c r="P490" s="4" t="s">
        <v>4</v>
      </c>
      <c r="Q490" s="4" t="s">
        <v>4</v>
      </c>
    </row>
    <row r="491" spans="1:19" hidden="1">
      <c r="A491" s="1" t="s">
        <v>24</v>
      </c>
      <c r="B491" s="14">
        <f>AVERAGE(B457:B487)</f>
        <v>21.902333333333331</v>
      </c>
      <c r="C491" s="14">
        <f>AVERAGE(C457:C487)</f>
        <v>79.603666666666683</v>
      </c>
      <c r="D491" s="14">
        <f>AVERAGE(D457:D487)</f>
        <v>1.2628333333333335</v>
      </c>
      <c r="E491" s="14">
        <f>AVERAGE(E457:E487)</f>
        <v>30.108000000000001</v>
      </c>
      <c r="F491" s="3" t="s">
        <v>3</v>
      </c>
      <c r="G491" s="14">
        <f>AVERAGE(G457:G487)</f>
        <v>99.963333333333338</v>
      </c>
      <c r="H491" s="3" t="s">
        <v>3</v>
      </c>
      <c r="I491" s="14">
        <f>AVERAGE(I457:I487)</f>
        <v>8.1249999999999964</v>
      </c>
      <c r="J491" s="3" t="s">
        <v>3</v>
      </c>
      <c r="K491" s="14">
        <f>AVERAGE(K457:K487)</f>
        <v>14.516000000000002</v>
      </c>
      <c r="L491" s="3" t="s">
        <v>3</v>
      </c>
      <c r="M491" s="14">
        <f>AVERAGE(M457:M487)</f>
        <v>50.016666666666673</v>
      </c>
      <c r="N491" s="3" t="s">
        <v>3</v>
      </c>
      <c r="O491" s="14">
        <f>SUM(O457:O487)</f>
        <v>30.099999999999998</v>
      </c>
      <c r="P491" s="15">
        <f>AVERAGE(P457:P487)</f>
        <v>20.586739000000001</v>
      </c>
      <c r="Q491" s="15">
        <f>AVERAGE(Q457:Q487)</f>
        <v>7.5652333333333335</v>
      </c>
    </row>
    <row r="492" spans="1:19" hidden="1">
      <c r="A492" s="1" t="s">
        <v>25</v>
      </c>
      <c r="B492" s="14"/>
      <c r="C492" s="14"/>
      <c r="D492" s="14"/>
      <c r="E492" s="14">
        <f>MAX(E457:E487)</f>
        <v>37.840000000000003</v>
      </c>
      <c r="F492" s="16"/>
      <c r="G492" s="14">
        <f>MAX(G457:G487)</f>
        <v>100</v>
      </c>
      <c r="H492" s="3" t="s">
        <v>3</v>
      </c>
      <c r="I492" s="14">
        <f>MAX(I457:I487)</f>
        <v>18.2</v>
      </c>
      <c r="J492" s="3" t="s">
        <v>3</v>
      </c>
      <c r="K492" s="14">
        <f>MIN(K457:K487)</f>
        <v>9.93</v>
      </c>
      <c r="L492" s="16"/>
      <c r="M492" s="14">
        <f>MIN(M457:M487)</f>
        <v>24.46</v>
      </c>
      <c r="N492" s="16"/>
      <c r="O492" s="14">
        <f>MAX(O457:O487)</f>
        <v>14.7</v>
      </c>
      <c r="P492" s="15"/>
      <c r="Q492" s="15"/>
    </row>
    <row r="493" spans="1:19" hidden="1">
      <c r="A493" s="1" t="s">
        <v>4</v>
      </c>
      <c r="B493" s="2" t="s">
        <v>4</v>
      </c>
      <c r="C493" s="2" t="s">
        <v>4</v>
      </c>
      <c r="D493" s="2" t="s">
        <v>4</v>
      </c>
      <c r="E493" s="2" t="s">
        <v>4</v>
      </c>
      <c r="F493" s="3" t="s">
        <v>4</v>
      </c>
      <c r="G493" s="2" t="s">
        <v>4</v>
      </c>
      <c r="H493" s="3" t="s">
        <v>4</v>
      </c>
      <c r="I493" s="2" t="s">
        <v>4</v>
      </c>
      <c r="J493" s="3" t="s">
        <v>4</v>
      </c>
      <c r="K493" s="2" t="s">
        <v>4</v>
      </c>
      <c r="L493" s="3" t="s">
        <v>4</v>
      </c>
      <c r="M493" s="2" t="s">
        <v>4</v>
      </c>
      <c r="N493" s="3" t="s">
        <v>4</v>
      </c>
      <c r="O493" s="2" t="s">
        <v>4</v>
      </c>
      <c r="P493" s="4" t="s">
        <v>4</v>
      </c>
      <c r="Q493" s="4" t="s">
        <v>4</v>
      </c>
    </row>
    <row r="494" spans="1:19" hidden="1">
      <c r="A494" s="1" t="s">
        <v>26</v>
      </c>
      <c r="B494" s="14">
        <f>AVERAGE(B457:B461)</f>
        <v>20.968</v>
      </c>
      <c r="C494" s="14">
        <f>AVERAGE(C457:C461)</f>
        <v>81.656000000000006</v>
      </c>
      <c r="D494" s="14">
        <f>AVERAGE(D457:D461)</f>
        <v>1.1789999999999998</v>
      </c>
      <c r="E494" s="14">
        <f>AVERAGE(E457:E461)</f>
        <v>28.7</v>
      </c>
      <c r="F494" s="3" t="s">
        <v>3</v>
      </c>
      <c r="G494" s="14">
        <f>AVERAGE(G457:G461)</f>
        <v>100</v>
      </c>
      <c r="H494" s="3" t="s">
        <v>27</v>
      </c>
      <c r="I494" s="14">
        <f>AVERAGE(I457:I461)</f>
        <v>7.4</v>
      </c>
      <c r="J494" s="3" t="s">
        <v>3</v>
      </c>
      <c r="K494" s="14">
        <f>AVERAGE(K457:K461)</f>
        <v>13.936000000000002</v>
      </c>
      <c r="L494" s="3" t="s">
        <v>3</v>
      </c>
      <c r="M494" s="14">
        <f>AVERAGE(M457:M461)</f>
        <v>52.832000000000008</v>
      </c>
      <c r="N494" s="3" t="s">
        <v>3</v>
      </c>
      <c r="O494" s="14">
        <f>SUM(O457:O461)</f>
        <v>3</v>
      </c>
      <c r="P494" s="15">
        <f>SUM(P457:P461)</f>
        <v>84.128979999999999</v>
      </c>
      <c r="Q494" s="15">
        <f>SUM(Q457:Q461)</f>
        <v>29.417999999999999</v>
      </c>
    </row>
    <row r="495" spans="1:19" hidden="1">
      <c r="A495" s="13">
        <v>2</v>
      </c>
      <c r="B495" s="14">
        <f>AVERAGE(B462:B466)</f>
        <v>22.436</v>
      </c>
      <c r="C495" s="14">
        <f>AVERAGE(C462:C466)</f>
        <v>71.962000000000003</v>
      </c>
      <c r="D495" s="14">
        <f>AVERAGE(D462:D464)</f>
        <v>0.98066666666666669</v>
      </c>
      <c r="E495" s="14">
        <f>AVERAGE(E462:E466)</f>
        <v>31.913999999999998</v>
      </c>
      <c r="F495" s="3" t="s">
        <v>3</v>
      </c>
      <c r="G495" s="14">
        <f>AVERAGE(G462:G466)</f>
        <v>100</v>
      </c>
      <c r="H495" s="3" t="s">
        <v>3</v>
      </c>
      <c r="I495" s="14">
        <f>AVERAGE(I462:I466)</f>
        <v>7.1</v>
      </c>
      <c r="J495" s="3" t="s">
        <v>3</v>
      </c>
      <c r="K495" s="14">
        <f>AVERAGE(K462:K466)</f>
        <v>12.712</v>
      </c>
      <c r="L495" s="3" t="s">
        <v>3</v>
      </c>
      <c r="M495" s="14">
        <f>AVERAGE(M462:M466)</f>
        <v>35.849999999999994</v>
      </c>
      <c r="N495" s="3" t="s">
        <v>3</v>
      </c>
      <c r="O495" s="14">
        <f>SUM(O462:O466)</f>
        <v>0</v>
      </c>
      <c r="P495" s="15">
        <f>SUM(P462:P466)</f>
        <v>128.25286</v>
      </c>
      <c r="Q495" s="15">
        <f>SUM(Q462:Q466)</f>
        <v>49.99</v>
      </c>
    </row>
    <row r="496" spans="1:19" hidden="1">
      <c r="A496" s="13">
        <v>3</v>
      </c>
      <c r="B496" s="14">
        <f>AVERAGE(B467:B471)</f>
        <v>23.276</v>
      </c>
      <c r="C496" s="14">
        <f>AVERAGE(C467:C471)</f>
        <v>63.608000000000004</v>
      </c>
      <c r="D496" s="14">
        <f>AVERAGE(D467:D471)</f>
        <v>0.84460000000000002</v>
      </c>
      <c r="E496" s="14">
        <f>AVERAGE(E467:E471)</f>
        <v>32.434000000000005</v>
      </c>
      <c r="F496" s="3" t="s">
        <v>3</v>
      </c>
      <c r="G496" s="14">
        <f>AVERAGE(G467:G471)</f>
        <v>99.960000000000008</v>
      </c>
      <c r="H496" s="3" t="s">
        <v>3</v>
      </c>
      <c r="I496" s="14">
        <f>AVERAGE(I467:I471)</f>
        <v>6.35</v>
      </c>
      <c r="J496" s="3" t="s">
        <v>3</v>
      </c>
      <c r="K496" s="14">
        <f>AVERAGE(K467:K471)</f>
        <v>13.324000000000002</v>
      </c>
      <c r="L496" s="3" t="s">
        <v>3</v>
      </c>
      <c r="M496" s="14">
        <f>AVERAGE(M467:M471)</f>
        <v>29.982000000000006</v>
      </c>
      <c r="N496" s="3" t="s">
        <v>3</v>
      </c>
      <c r="O496" s="14">
        <f>SUM(O467:O471)</f>
        <v>0</v>
      </c>
      <c r="P496" s="15">
        <f>SUM(P467:P471)</f>
        <v>126.50993</v>
      </c>
      <c r="Q496" s="15">
        <f>SUM(Q467:Q471)</f>
        <v>46.68</v>
      </c>
    </row>
    <row r="497" spans="1:17" hidden="1">
      <c r="A497" s="13">
        <v>4</v>
      </c>
      <c r="B497" s="14">
        <f>AVERAGE(B472:B476)</f>
        <v>22.663999999999998</v>
      </c>
      <c r="C497" s="14">
        <f>AVERAGE(C472:C476)</f>
        <v>90.78</v>
      </c>
      <c r="D497" s="14">
        <f>AVERAGE(D472:D476)</f>
        <v>1.1632</v>
      </c>
      <c r="E497" s="14">
        <f>AVERAGE(E472:E476)</f>
        <v>29.755999999999993</v>
      </c>
      <c r="F497" s="3" t="s">
        <v>27</v>
      </c>
      <c r="G497" s="14">
        <f>AVERAGE(G472:G476)</f>
        <v>100</v>
      </c>
      <c r="H497" s="3" t="s">
        <v>3</v>
      </c>
      <c r="I497" s="14">
        <f>AVERAGE(I472:I476)</f>
        <v>9.35</v>
      </c>
      <c r="J497" s="3" t="s">
        <v>3</v>
      </c>
      <c r="K497" s="14">
        <f>AVERAGE(K472:K476)</f>
        <v>17.350000000000001</v>
      </c>
      <c r="L497" s="3" t="s">
        <v>3</v>
      </c>
      <c r="M497" s="14">
        <f>AVERAGE(M472:M476)</f>
        <v>69.864000000000004</v>
      </c>
      <c r="N497" s="3" t="s">
        <v>3</v>
      </c>
      <c r="O497" s="14">
        <f>SUM(O472:O476)</f>
        <v>19.600000000000001</v>
      </c>
      <c r="P497" s="15">
        <f>SUM(P472:P476)</f>
        <v>75.656329999999997</v>
      </c>
      <c r="Q497" s="15">
        <f>SUM(Q472:Q476)</f>
        <v>28.482999999999997</v>
      </c>
    </row>
    <row r="498" spans="1:17" hidden="1">
      <c r="A498" s="13">
        <v>5</v>
      </c>
      <c r="B498" s="14">
        <f>AVERAGE(B477:B481)</f>
        <v>22.846</v>
      </c>
      <c r="C498" s="14">
        <f>AVERAGE(C477:C481)</f>
        <v>83.855999999999995</v>
      </c>
      <c r="D498" s="14">
        <f>AVERAGE(D477:D481)</f>
        <v>1.7929999999999999</v>
      </c>
      <c r="E498" s="14">
        <f>AVERAGE(E477:E481)</f>
        <v>30.043999999999993</v>
      </c>
      <c r="F498" s="3" t="s">
        <v>27</v>
      </c>
      <c r="G498" s="14">
        <f>AVERAGE(G477:G481)</f>
        <v>100</v>
      </c>
      <c r="H498" s="3" t="s">
        <v>3</v>
      </c>
      <c r="I498" s="14">
        <f>AVERAGE(I477:I481)</f>
        <v>9.8000000000000007</v>
      </c>
      <c r="J498" s="3" t="s">
        <v>3</v>
      </c>
      <c r="K498" s="14">
        <f>AVERAGE(K477:K481)</f>
        <v>17.166</v>
      </c>
      <c r="L498" s="3" t="s">
        <v>3</v>
      </c>
      <c r="M498" s="14">
        <f>AVERAGE(M477:M481)</f>
        <v>54.972000000000001</v>
      </c>
      <c r="N498" s="3" t="s">
        <v>3</v>
      </c>
      <c r="O498" s="14">
        <f>SUM(O477:O481)</f>
        <v>0</v>
      </c>
      <c r="P498" s="15">
        <f>SUM(P477:P481)</f>
        <v>96.42495000000001</v>
      </c>
      <c r="Q498" s="15">
        <f>SUM(Q477:Q481)</f>
        <v>37.132999999999996</v>
      </c>
    </row>
    <row r="499" spans="1:17" hidden="1">
      <c r="A499" s="13">
        <v>6</v>
      </c>
      <c r="B499" s="14">
        <f>AVERAGE(B482:B487)</f>
        <v>19.224</v>
      </c>
      <c r="C499" s="14">
        <f>AVERAGE(C482:C487)</f>
        <v>85.759999999999991</v>
      </c>
      <c r="D499" s="14">
        <f>AVERAGE(D482:D487)</f>
        <v>1.5761999999999998</v>
      </c>
      <c r="E499" s="14">
        <f>AVERAGE(E482:E487)</f>
        <v>27.8</v>
      </c>
      <c r="F499" s="3" t="s">
        <v>27</v>
      </c>
      <c r="G499" s="14">
        <f>AVERAGE(G482:G487)</f>
        <v>99.820000000000007</v>
      </c>
      <c r="H499" s="3" t="s">
        <v>3</v>
      </c>
      <c r="I499" s="14">
        <f>AVERAGE(I482:I487)</f>
        <v>8.75</v>
      </c>
      <c r="J499" s="3" t="s">
        <v>3</v>
      </c>
      <c r="K499" s="14">
        <f>AVERAGE(K482:K487)</f>
        <v>12.608000000000001</v>
      </c>
      <c r="L499" s="3" t="s">
        <v>3</v>
      </c>
      <c r="M499" s="14">
        <f>AVERAGE(M482:M487)</f>
        <v>56.6</v>
      </c>
      <c r="N499" s="3" t="s">
        <v>3</v>
      </c>
      <c r="O499" s="14">
        <f>SUM(O482:O487)</f>
        <v>7.5</v>
      </c>
      <c r="P499" s="15">
        <f>SUM(P482:P487)</f>
        <v>106.62912</v>
      </c>
      <c r="Q499" s="15">
        <f>SUM(Q482:Q487)</f>
        <v>35.253</v>
      </c>
    </row>
    <row r="500" spans="1:17" hidden="1">
      <c r="A500" s="1" t="s">
        <v>4</v>
      </c>
      <c r="B500" s="2" t="s">
        <v>4</v>
      </c>
      <c r="C500" s="2" t="s">
        <v>4</v>
      </c>
      <c r="D500" s="2" t="s">
        <v>4</v>
      </c>
      <c r="E500" s="2" t="s">
        <v>4</v>
      </c>
      <c r="F500" s="3" t="s">
        <v>4</v>
      </c>
      <c r="G500" s="2" t="s">
        <v>4</v>
      </c>
      <c r="H500" s="3" t="s">
        <v>4</v>
      </c>
      <c r="I500" s="2" t="s">
        <v>4</v>
      </c>
      <c r="J500" s="3" t="s">
        <v>4</v>
      </c>
      <c r="K500" s="2" t="s">
        <v>4</v>
      </c>
      <c r="L500" s="3" t="s">
        <v>4</v>
      </c>
      <c r="M500" s="2" t="s">
        <v>4</v>
      </c>
      <c r="N500" s="3" t="s">
        <v>4</v>
      </c>
      <c r="O500" s="2" t="s">
        <v>4</v>
      </c>
      <c r="P500" s="4" t="s">
        <v>4</v>
      </c>
      <c r="Q500" s="4" t="s">
        <v>4</v>
      </c>
    </row>
    <row r="501" spans="1:17" hidden="1">
      <c r="A501" s="1" t="s">
        <v>28</v>
      </c>
      <c r="B501" s="14">
        <f>AVERAGE(B457:B466)</f>
        <v>21.701999999999998</v>
      </c>
      <c r="C501" s="14">
        <f>AVERAGE(C457:C466)</f>
        <v>76.808999999999997</v>
      </c>
      <c r="D501" s="14">
        <f>AVERAGE(D457:D464)</f>
        <v>1.104625</v>
      </c>
      <c r="E501" s="14">
        <f>AVERAGE(E457:E466)</f>
        <v>30.306999999999999</v>
      </c>
      <c r="F501" s="3" t="s">
        <v>3</v>
      </c>
      <c r="G501" s="14">
        <f>AVERAGE(G457:G466)</f>
        <v>100</v>
      </c>
      <c r="H501" s="3" t="s">
        <v>3</v>
      </c>
      <c r="I501" s="14">
        <f>AVERAGE(I457:I466)</f>
        <v>7.2500000000000018</v>
      </c>
      <c r="J501" s="3" t="s">
        <v>3</v>
      </c>
      <c r="K501" s="14">
        <f>AVERAGE(K457:K466)</f>
        <v>13.324000000000002</v>
      </c>
      <c r="L501" s="3" t="s">
        <v>3</v>
      </c>
      <c r="M501" s="14">
        <f>AVERAGE(M457:M466)</f>
        <v>44.341000000000008</v>
      </c>
      <c r="N501" s="3" t="s">
        <v>3</v>
      </c>
      <c r="O501" s="14">
        <f>SUM(O457:O466)</f>
        <v>3</v>
      </c>
      <c r="P501" s="15">
        <f>SUM(P457:P466)</f>
        <v>212.38184000000001</v>
      </c>
      <c r="Q501" s="15">
        <f>SUM(Q457:Q466)</f>
        <v>79.408000000000001</v>
      </c>
    </row>
    <row r="502" spans="1:17" hidden="1">
      <c r="A502" s="13">
        <v>2</v>
      </c>
      <c r="B502" s="14">
        <f>AVERAGE(B467:B476)</f>
        <v>22.97</v>
      </c>
      <c r="C502" s="14">
        <f>AVERAGE(C467:C476)</f>
        <v>77.193999999999988</v>
      </c>
      <c r="D502" s="14">
        <f>AVERAGE(D467:D476)</f>
        <v>1.0039000000000002</v>
      </c>
      <c r="E502" s="14">
        <f>AVERAGE(E467:E476)</f>
        <v>31.095000000000006</v>
      </c>
      <c r="F502" s="3" t="s">
        <v>3</v>
      </c>
      <c r="G502" s="14">
        <f>AVERAGE(G467:G476)</f>
        <v>99.97999999999999</v>
      </c>
      <c r="H502" s="3" t="s">
        <v>3</v>
      </c>
      <c r="I502" s="14">
        <f>AVERAGE(I467:I476)</f>
        <v>7.85</v>
      </c>
      <c r="J502" s="3" t="s">
        <v>3</v>
      </c>
      <c r="K502" s="14">
        <f>AVERAGE(K467:K476)</f>
        <v>15.337</v>
      </c>
      <c r="L502" s="3" t="s">
        <v>3</v>
      </c>
      <c r="M502" s="14">
        <f>AVERAGE(M467:M476)</f>
        <v>49.923000000000002</v>
      </c>
      <c r="N502" s="3" t="s">
        <v>3</v>
      </c>
      <c r="O502" s="14">
        <f>SUM(O467:O476)</f>
        <v>19.600000000000001</v>
      </c>
      <c r="P502" s="15">
        <f>SUM(P467:P476)</f>
        <v>202.16625999999999</v>
      </c>
      <c r="Q502" s="15">
        <f>SUM(Q467:Q476)</f>
        <v>75.162999999999997</v>
      </c>
    </row>
    <row r="503" spans="1:17" hidden="1">
      <c r="A503" s="13">
        <v>3</v>
      </c>
      <c r="B503" s="14">
        <f>AVERAGE(B477:B487)</f>
        <v>21.035000000000004</v>
      </c>
      <c r="C503" s="14">
        <f>AVERAGE(C477:C487)</f>
        <v>84.807999999999993</v>
      </c>
      <c r="D503" s="14">
        <f>AVERAGE(D477:D487)</f>
        <v>1.6846000000000001</v>
      </c>
      <c r="E503" s="14">
        <f>AVERAGE(E477:E487)</f>
        <v>28.921999999999997</v>
      </c>
      <c r="F503" s="3" t="s">
        <v>3</v>
      </c>
      <c r="G503" s="14">
        <f>AVERAGE(G477:G487)</f>
        <v>99.91</v>
      </c>
      <c r="H503" s="3" t="s">
        <v>3</v>
      </c>
      <c r="I503" s="14">
        <f>AVERAGE(I477:I487)</f>
        <v>9.2750000000000021</v>
      </c>
      <c r="J503" s="3" t="s">
        <v>3</v>
      </c>
      <c r="K503" s="14">
        <f>AVERAGE(K477:K487)</f>
        <v>14.887</v>
      </c>
      <c r="L503" s="3" t="s">
        <v>3</v>
      </c>
      <c r="M503" s="14">
        <f>AVERAGE(M477:M487)</f>
        <v>55.786000000000001</v>
      </c>
      <c r="N503" s="3" t="s">
        <v>3</v>
      </c>
      <c r="O503" s="14">
        <f>SUM(O477:O487)</f>
        <v>7.5</v>
      </c>
      <c r="P503" s="15">
        <f>SUM(P477:P487)</f>
        <v>203.05407000000002</v>
      </c>
      <c r="Q503" s="15">
        <f>SUM(Q477:Q487)</f>
        <v>72.385999999999996</v>
      </c>
    </row>
    <row r="504" spans="1:17" hidden="1">
      <c r="A504" s="1" t="s">
        <v>4</v>
      </c>
      <c r="B504" s="2" t="s">
        <v>4</v>
      </c>
      <c r="C504" s="2" t="s">
        <v>4</v>
      </c>
      <c r="D504" s="2" t="s">
        <v>4</v>
      </c>
      <c r="E504" s="2" t="s">
        <v>4</v>
      </c>
      <c r="F504" s="3" t="s">
        <v>4</v>
      </c>
      <c r="G504" s="2" t="s">
        <v>4</v>
      </c>
      <c r="H504" s="3" t="s">
        <v>4</v>
      </c>
      <c r="I504" s="2" t="s">
        <v>4</v>
      </c>
      <c r="J504" s="3" t="s">
        <v>4</v>
      </c>
      <c r="K504" s="2" t="s">
        <v>4</v>
      </c>
      <c r="L504" s="3" t="s">
        <v>4</v>
      </c>
      <c r="M504" s="2" t="s">
        <v>4</v>
      </c>
      <c r="N504" s="3" t="s">
        <v>4</v>
      </c>
      <c r="O504" s="2" t="s">
        <v>4</v>
      </c>
      <c r="P504" s="4" t="s">
        <v>4</v>
      </c>
      <c r="Q504" s="4" t="s">
        <v>4</v>
      </c>
    </row>
    <row r="505" spans="1:17" hidden="1">
      <c r="A505" s="1" t="s">
        <v>0</v>
      </c>
      <c r="B505" s="2"/>
      <c r="C505" s="2"/>
      <c r="D505" s="2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4"/>
    </row>
    <row r="506" spans="1:17" hidden="1">
      <c r="A506" s="1" t="s">
        <v>1</v>
      </c>
      <c r="B506" s="2"/>
      <c r="C506" s="2"/>
      <c r="D506" s="2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4"/>
    </row>
    <row r="507" spans="1:17" hidden="1">
      <c r="A507" s="1" t="s">
        <v>2</v>
      </c>
      <c r="B507" s="2"/>
      <c r="C507" s="2"/>
      <c r="D507" s="2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4"/>
    </row>
    <row r="508" spans="1:17" hidden="1">
      <c r="A508" s="1" t="s">
        <v>38</v>
      </c>
      <c r="B508" s="5"/>
      <c r="C508" s="5"/>
      <c r="D508" s="5"/>
      <c r="E508" s="5"/>
      <c r="F508" s="3" t="s">
        <v>3</v>
      </c>
      <c r="G508" s="5"/>
      <c r="H508" s="6"/>
      <c r="I508" s="5"/>
      <c r="J508" s="6"/>
      <c r="K508" s="5"/>
      <c r="L508" s="6"/>
      <c r="M508" s="5"/>
      <c r="N508" s="6"/>
      <c r="O508" s="5"/>
      <c r="P508" s="7"/>
      <c r="Q508" s="7"/>
    </row>
    <row r="509" spans="1:17" hidden="1">
      <c r="A509" s="1" t="s">
        <v>4</v>
      </c>
      <c r="B509" s="2" t="s">
        <v>4</v>
      </c>
      <c r="C509" s="2" t="s">
        <v>4</v>
      </c>
      <c r="D509" s="2" t="s">
        <v>4</v>
      </c>
      <c r="E509" s="2" t="s">
        <v>4</v>
      </c>
      <c r="F509" s="3" t="s">
        <v>4</v>
      </c>
      <c r="G509" s="2" t="s">
        <v>4</v>
      </c>
      <c r="H509" s="3" t="s">
        <v>4</v>
      </c>
      <c r="I509" s="2" t="s">
        <v>4</v>
      </c>
      <c r="J509" s="3" t="s">
        <v>4</v>
      </c>
      <c r="K509" s="2" t="s">
        <v>4</v>
      </c>
      <c r="L509" s="3" t="s">
        <v>4</v>
      </c>
      <c r="M509" s="2" t="s">
        <v>4</v>
      </c>
      <c r="N509" s="3" t="s">
        <v>4</v>
      </c>
      <c r="O509" s="2" t="s">
        <v>4</v>
      </c>
      <c r="P509" s="4" t="s">
        <v>4</v>
      </c>
      <c r="Q509" s="4" t="s">
        <v>4</v>
      </c>
    </row>
    <row r="510" spans="1:17" hidden="1">
      <c r="A510" s="8" t="s">
        <v>5</v>
      </c>
      <c r="B510" s="9" t="s">
        <v>6</v>
      </c>
      <c r="C510" s="9" t="s">
        <v>7</v>
      </c>
      <c r="D510" s="9" t="s">
        <v>8</v>
      </c>
      <c r="E510" s="9" t="s">
        <v>9</v>
      </c>
      <c r="F510" s="10" t="s">
        <v>10</v>
      </c>
      <c r="G510" s="9" t="s">
        <v>11</v>
      </c>
      <c r="H510" s="10" t="s">
        <v>10</v>
      </c>
      <c r="I510" s="9" t="s">
        <v>12</v>
      </c>
      <c r="J510" s="10" t="s">
        <v>10</v>
      </c>
      <c r="K510" s="9" t="s">
        <v>13</v>
      </c>
      <c r="L510" s="10" t="s">
        <v>10</v>
      </c>
      <c r="M510" s="9" t="s">
        <v>14</v>
      </c>
      <c r="N510" s="10" t="s">
        <v>10</v>
      </c>
      <c r="O510" s="9" t="s">
        <v>15</v>
      </c>
      <c r="P510" s="11" t="s">
        <v>16</v>
      </c>
      <c r="Q510" s="4" t="s">
        <v>17</v>
      </c>
    </row>
    <row r="511" spans="1:17" hidden="1">
      <c r="A511" s="12"/>
      <c r="B511" s="9" t="s">
        <v>18</v>
      </c>
      <c r="C511" s="9" t="s">
        <v>19</v>
      </c>
      <c r="D511" s="9" t="s">
        <v>20</v>
      </c>
      <c r="E511" s="9" t="s">
        <v>18</v>
      </c>
      <c r="F511" s="6"/>
      <c r="G511" s="9" t="s">
        <v>19</v>
      </c>
      <c r="H511" s="6"/>
      <c r="I511" s="9" t="s">
        <v>21</v>
      </c>
      <c r="J511" s="6"/>
      <c r="K511" s="9" t="s">
        <v>18</v>
      </c>
      <c r="L511" s="6"/>
      <c r="M511" s="9" t="s">
        <v>19</v>
      </c>
      <c r="N511" s="6"/>
      <c r="O511" s="9" t="s">
        <v>22</v>
      </c>
      <c r="P511" s="11" t="s">
        <v>23</v>
      </c>
      <c r="Q511" s="11" t="s">
        <v>23</v>
      </c>
    </row>
    <row r="512" spans="1:17" hidden="1">
      <c r="A512" s="1" t="s">
        <v>4</v>
      </c>
      <c r="B512" s="2" t="s">
        <v>4</v>
      </c>
      <c r="C512" s="2" t="s">
        <v>4</v>
      </c>
      <c r="D512" s="2" t="s">
        <v>4</v>
      </c>
      <c r="E512" s="2" t="s">
        <v>4</v>
      </c>
      <c r="F512" s="3" t="s">
        <v>4</v>
      </c>
      <c r="G512" s="2" t="s">
        <v>4</v>
      </c>
      <c r="H512" s="3" t="s">
        <v>4</v>
      </c>
      <c r="I512" s="2" t="s">
        <v>4</v>
      </c>
      <c r="J512" s="3" t="s">
        <v>4</v>
      </c>
      <c r="K512" s="2" t="s">
        <v>4</v>
      </c>
      <c r="L512" s="3" t="s">
        <v>4</v>
      </c>
      <c r="M512" s="2" t="s">
        <v>4</v>
      </c>
      <c r="N512" s="3" t="s">
        <v>4</v>
      </c>
      <c r="O512" s="2" t="s">
        <v>4</v>
      </c>
      <c r="P512" s="4" t="s">
        <v>4</v>
      </c>
      <c r="Q512" s="4" t="s">
        <v>4</v>
      </c>
    </row>
    <row r="513" spans="1:19">
      <c r="A513" s="13">
        <v>1</v>
      </c>
      <c r="B513" s="5">
        <v>23.75</v>
      </c>
      <c r="C513" s="5">
        <v>97.4</v>
      </c>
      <c r="D513" s="5">
        <v>1.2390000000000001</v>
      </c>
      <c r="E513" s="5">
        <v>29.03</v>
      </c>
      <c r="F513" s="6">
        <v>1528</v>
      </c>
      <c r="G513" s="5">
        <v>100</v>
      </c>
      <c r="H513" s="6">
        <v>108</v>
      </c>
      <c r="I513" s="5">
        <v>10.7</v>
      </c>
      <c r="J513" s="6">
        <v>720</v>
      </c>
      <c r="K513" s="5">
        <v>20.2</v>
      </c>
      <c r="L513" s="6">
        <v>205</v>
      </c>
      <c r="M513" s="5">
        <v>76.900000000000006</v>
      </c>
      <c r="N513" s="6">
        <v>1531</v>
      </c>
      <c r="O513" s="5">
        <v>3.5</v>
      </c>
      <c r="P513" s="7">
        <v>17.13325</v>
      </c>
      <c r="Q513" s="7">
        <v>6.8479999999999999</v>
      </c>
      <c r="R513" s="23"/>
      <c r="S513" s="22"/>
    </row>
    <row r="514" spans="1:19">
      <c r="A514" s="13">
        <v>2</v>
      </c>
      <c r="B514" s="5">
        <v>22.57</v>
      </c>
      <c r="C514" s="5">
        <v>99.9</v>
      </c>
      <c r="D514" s="5">
        <v>0.84299999999999997</v>
      </c>
      <c r="E514" s="5">
        <v>27.14</v>
      </c>
      <c r="F514" s="6">
        <v>1534</v>
      </c>
      <c r="G514" s="5">
        <v>100</v>
      </c>
      <c r="H514" s="6">
        <v>741</v>
      </c>
      <c r="I514" s="5">
        <v>8.4499999999999993</v>
      </c>
      <c r="J514" s="6">
        <v>446</v>
      </c>
      <c r="K514" s="5">
        <v>18.29</v>
      </c>
      <c r="L514" s="6">
        <v>517</v>
      </c>
      <c r="M514" s="5">
        <v>88</v>
      </c>
      <c r="N514" s="6">
        <v>1540</v>
      </c>
      <c r="O514" s="5">
        <v>25.7</v>
      </c>
      <c r="P514" s="7">
        <v>11.73461</v>
      </c>
      <c r="Q514" s="7">
        <v>4.4080000000000004</v>
      </c>
      <c r="R514" s="22"/>
      <c r="S514" s="22"/>
    </row>
    <row r="515" spans="1:19">
      <c r="A515" s="13">
        <v>3</v>
      </c>
      <c r="B515" s="5">
        <v>23.7</v>
      </c>
      <c r="C515" s="5">
        <v>99.3</v>
      </c>
      <c r="D515" s="5">
        <v>1.349</v>
      </c>
      <c r="E515" s="5">
        <v>30.34</v>
      </c>
      <c r="F515" s="6">
        <v>1323</v>
      </c>
      <c r="G515" s="5">
        <v>100</v>
      </c>
      <c r="H515" s="6">
        <v>656</v>
      </c>
      <c r="I515" s="5">
        <v>7.7</v>
      </c>
      <c r="J515" s="6">
        <v>1649</v>
      </c>
      <c r="K515" s="5">
        <v>20.7</v>
      </c>
      <c r="L515" s="6">
        <v>620</v>
      </c>
      <c r="M515" s="5">
        <v>78</v>
      </c>
      <c r="N515" s="6">
        <v>1323</v>
      </c>
      <c r="O515" s="5">
        <v>0.5</v>
      </c>
      <c r="P515" s="7">
        <v>15.981019999999999</v>
      </c>
      <c r="Q515" s="7">
        <v>5.8460000000000001</v>
      </c>
      <c r="R515" s="22"/>
      <c r="S515" s="22"/>
    </row>
    <row r="516" spans="1:19">
      <c r="A516" s="13">
        <v>4</v>
      </c>
      <c r="B516" s="5">
        <v>21.52</v>
      </c>
      <c r="C516" s="5">
        <v>99.9</v>
      </c>
      <c r="D516" s="5">
        <v>1.843</v>
      </c>
      <c r="E516" s="5">
        <v>25.24</v>
      </c>
      <c r="F516" s="6">
        <v>1517</v>
      </c>
      <c r="G516" s="5">
        <v>100</v>
      </c>
      <c r="H516" s="6">
        <v>454</v>
      </c>
      <c r="I516" s="5">
        <v>9.9499999999999993</v>
      </c>
      <c r="J516" s="6">
        <v>112</v>
      </c>
      <c r="K516" s="5">
        <v>19.510000000000002</v>
      </c>
      <c r="L516" s="6">
        <v>342</v>
      </c>
      <c r="M516" s="5">
        <v>91.7</v>
      </c>
      <c r="N516" s="6">
        <v>1540</v>
      </c>
      <c r="O516" s="5">
        <v>21.4</v>
      </c>
      <c r="P516" s="7">
        <v>6.78416</v>
      </c>
      <c r="Q516" s="7">
        <v>1.0840000000000001</v>
      </c>
      <c r="R516" s="23"/>
      <c r="S516" s="22"/>
    </row>
    <row r="517" spans="1:19">
      <c r="A517" s="13">
        <v>5</v>
      </c>
      <c r="B517" s="5">
        <v>22.98</v>
      </c>
      <c r="C517" s="5">
        <v>89.3</v>
      </c>
      <c r="D517" s="5">
        <v>1.4630000000000001</v>
      </c>
      <c r="E517" s="5">
        <v>30.69</v>
      </c>
      <c r="F517" s="6">
        <v>1533</v>
      </c>
      <c r="G517" s="5">
        <v>100</v>
      </c>
      <c r="H517" s="6">
        <v>451</v>
      </c>
      <c r="I517" s="5">
        <v>6.95</v>
      </c>
      <c r="J517" s="6">
        <v>1919</v>
      </c>
      <c r="K517" s="5">
        <v>16.75</v>
      </c>
      <c r="L517" s="6">
        <v>2359</v>
      </c>
      <c r="M517" s="5">
        <v>52.2</v>
      </c>
      <c r="N517" s="6">
        <v>1511</v>
      </c>
      <c r="O517" s="5">
        <v>0</v>
      </c>
      <c r="P517" s="7">
        <v>25.237269999999999</v>
      </c>
      <c r="Q517" s="7">
        <v>10.59</v>
      </c>
      <c r="R517" s="22"/>
      <c r="S517" s="22"/>
    </row>
    <row r="518" spans="1:19">
      <c r="A518" s="13">
        <v>6</v>
      </c>
      <c r="B518" s="5">
        <v>19.84</v>
      </c>
      <c r="C518" s="5">
        <v>78.8</v>
      </c>
      <c r="D518" s="5">
        <v>2.4380000000000002</v>
      </c>
      <c r="E518" s="5">
        <v>27.97</v>
      </c>
      <c r="F518" s="6">
        <v>1408</v>
      </c>
      <c r="G518" s="5">
        <v>100</v>
      </c>
      <c r="H518" s="6">
        <v>435</v>
      </c>
      <c r="I518" s="5">
        <v>10.7</v>
      </c>
      <c r="J518" s="6">
        <v>2216</v>
      </c>
      <c r="K518" s="5">
        <v>13.34</v>
      </c>
      <c r="L518" s="6">
        <v>552</v>
      </c>
      <c r="M518" s="5">
        <v>42.27</v>
      </c>
      <c r="N518" s="6">
        <v>1454</v>
      </c>
      <c r="O518" s="5">
        <v>0</v>
      </c>
      <c r="P518" s="7">
        <v>30</v>
      </c>
      <c r="Q518" s="7">
        <v>11.55</v>
      </c>
      <c r="S518" s="22"/>
    </row>
    <row r="519" spans="1:19">
      <c r="A519" s="13">
        <v>7</v>
      </c>
      <c r="B519" s="25">
        <v>18.399999999999999</v>
      </c>
      <c r="C519" s="25">
        <v>84.9</v>
      </c>
      <c r="D519" s="25">
        <v>3.3109999999999999</v>
      </c>
      <c r="E519" s="25">
        <v>25.93</v>
      </c>
      <c r="F519" s="26">
        <v>1313</v>
      </c>
      <c r="G519" s="5">
        <v>100</v>
      </c>
      <c r="H519" s="26">
        <v>553</v>
      </c>
      <c r="I519" s="25">
        <v>12.2</v>
      </c>
      <c r="J519" s="26">
        <v>1602</v>
      </c>
      <c r="K519" s="25">
        <v>14.35</v>
      </c>
      <c r="L519" s="26">
        <v>553</v>
      </c>
      <c r="M519" s="25">
        <v>57.15</v>
      </c>
      <c r="N519" s="26">
        <v>1303</v>
      </c>
      <c r="O519" s="25">
        <v>0</v>
      </c>
      <c r="P519" s="27">
        <v>24.597999999999999</v>
      </c>
      <c r="Q519" s="27">
        <v>8.9600000000000009</v>
      </c>
      <c r="R519" s="12"/>
      <c r="S519" s="22"/>
    </row>
    <row r="520" spans="1:19">
      <c r="A520" s="13">
        <v>8</v>
      </c>
      <c r="B520" s="25">
        <v>19.850000000000001</v>
      </c>
      <c r="C520" s="25">
        <v>81.5</v>
      </c>
      <c r="D520" s="25">
        <v>2.96</v>
      </c>
      <c r="E520" s="25">
        <v>26.78</v>
      </c>
      <c r="F520" s="26">
        <v>1300</v>
      </c>
      <c r="G520" s="5">
        <v>99.7</v>
      </c>
      <c r="H520" s="26">
        <v>422</v>
      </c>
      <c r="I520" s="25">
        <v>8.4499999999999993</v>
      </c>
      <c r="J520" s="26">
        <v>12</v>
      </c>
      <c r="K520" s="25">
        <v>14.36</v>
      </c>
      <c r="L520" s="26">
        <v>433</v>
      </c>
      <c r="M520" s="25">
        <v>57.54</v>
      </c>
      <c r="N520" s="26">
        <v>1313</v>
      </c>
      <c r="O520" s="25">
        <v>0</v>
      </c>
      <c r="P520" s="27">
        <v>23.554600000000001</v>
      </c>
      <c r="Q520" s="27">
        <v>8.99</v>
      </c>
      <c r="S520" s="22"/>
    </row>
    <row r="521" spans="1:19">
      <c r="A521" s="13">
        <v>9</v>
      </c>
      <c r="B521" s="25">
        <v>21.35</v>
      </c>
      <c r="C521" s="25">
        <v>78.3</v>
      </c>
      <c r="D521" s="25">
        <v>1.6160000000000001</v>
      </c>
      <c r="E521" s="25">
        <v>29.75</v>
      </c>
      <c r="F521" s="26">
        <v>1522</v>
      </c>
      <c r="G521" s="5">
        <v>100</v>
      </c>
      <c r="H521" s="26">
        <v>548</v>
      </c>
      <c r="I521" s="25">
        <v>8.4499999999999993</v>
      </c>
      <c r="J521" s="26">
        <v>1948</v>
      </c>
      <c r="K521" s="25">
        <v>13.42</v>
      </c>
      <c r="L521" s="26">
        <v>543</v>
      </c>
      <c r="M521" s="25">
        <v>43.6</v>
      </c>
      <c r="N521" s="26">
        <v>1704</v>
      </c>
      <c r="O521" s="25">
        <v>0</v>
      </c>
      <c r="P521" s="27">
        <v>29.53369</v>
      </c>
      <c r="Q521" s="27">
        <v>11.67</v>
      </c>
      <c r="S521" s="22"/>
    </row>
    <row r="522" spans="1:19">
      <c r="A522" s="13">
        <v>10</v>
      </c>
      <c r="B522" s="25">
        <v>21.82</v>
      </c>
      <c r="C522" s="25">
        <v>76.3</v>
      </c>
      <c r="D522" s="25">
        <v>1.377</v>
      </c>
      <c r="E522" s="25">
        <v>29.37</v>
      </c>
      <c r="F522" s="26">
        <v>1523</v>
      </c>
      <c r="G522" s="5">
        <v>100</v>
      </c>
      <c r="H522" s="26">
        <v>601</v>
      </c>
      <c r="I522" s="25">
        <v>9.1999999999999993</v>
      </c>
      <c r="J522" s="26">
        <v>2148</v>
      </c>
      <c r="K522" s="25">
        <v>13.25</v>
      </c>
      <c r="L522" s="26">
        <v>552</v>
      </c>
      <c r="M522" s="25">
        <v>40.53</v>
      </c>
      <c r="N522" s="26">
        <v>1637</v>
      </c>
      <c r="O522" s="25">
        <v>0</v>
      </c>
      <c r="P522" s="27">
        <v>30</v>
      </c>
      <c r="Q522" s="27">
        <v>11.96</v>
      </c>
      <c r="R522" s="22"/>
      <c r="S522" s="22"/>
    </row>
    <row r="523" spans="1:19">
      <c r="A523" s="13">
        <v>11</v>
      </c>
      <c r="B523" s="5">
        <v>22.01</v>
      </c>
      <c r="C523" s="5">
        <v>72.8</v>
      </c>
      <c r="D523" s="5">
        <v>0.97099999999999997</v>
      </c>
      <c r="E523" s="5">
        <v>30.03</v>
      </c>
      <c r="F523" s="6">
        <v>1418</v>
      </c>
      <c r="G523" s="5">
        <v>100</v>
      </c>
      <c r="H523" s="6">
        <v>533</v>
      </c>
      <c r="I523" s="5">
        <v>6.2</v>
      </c>
      <c r="J523" s="6">
        <v>946</v>
      </c>
      <c r="K523" s="5">
        <v>13.93</v>
      </c>
      <c r="L523" s="6">
        <v>506</v>
      </c>
      <c r="M523" s="5">
        <v>39.47</v>
      </c>
      <c r="N523" s="6">
        <v>1335</v>
      </c>
      <c r="O523" s="5">
        <v>0</v>
      </c>
      <c r="P523" s="7">
        <v>28.628520000000002</v>
      </c>
      <c r="Q523" s="7">
        <v>11.32</v>
      </c>
      <c r="R523" s="23"/>
      <c r="S523" s="22"/>
    </row>
    <row r="524" spans="1:19">
      <c r="A524" s="13">
        <v>12</v>
      </c>
      <c r="B524" s="5">
        <v>21.99</v>
      </c>
      <c r="C524" s="5">
        <v>73.7</v>
      </c>
      <c r="D524" s="5">
        <v>0.88800000000000001</v>
      </c>
      <c r="E524" s="5">
        <v>28.7</v>
      </c>
      <c r="F524" s="6">
        <v>1206</v>
      </c>
      <c r="G524" s="5">
        <v>100</v>
      </c>
      <c r="H524" s="6">
        <v>319</v>
      </c>
      <c r="I524" s="5">
        <v>5.45</v>
      </c>
      <c r="J524" s="6">
        <v>1000</v>
      </c>
      <c r="K524" s="5">
        <v>15.55</v>
      </c>
      <c r="L524" s="6">
        <v>430</v>
      </c>
      <c r="M524" s="5">
        <v>43.74</v>
      </c>
      <c r="N524" s="6">
        <v>1209</v>
      </c>
      <c r="O524" s="5">
        <v>0</v>
      </c>
      <c r="P524" s="7">
        <v>14.72681</v>
      </c>
      <c r="Q524" s="7">
        <v>5.4470000000000001</v>
      </c>
      <c r="R524" s="22"/>
      <c r="S524" s="22"/>
    </row>
    <row r="525" spans="1:19">
      <c r="A525" s="13">
        <v>13</v>
      </c>
      <c r="B525" s="5">
        <v>25.06</v>
      </c>
      <c r="C525" s="5">
        <v>71.5</v>
      </c>
      <c r="D525" s="5">
        <v>1.097</v>
      </c>
      <c r="E525" s="5">
        <v>33.68</v>
      </c>
      <c r="F525" s="6">
        <v>1428</v>
      </c>
      <c r="G525" s="5">
        <v>100</v>
      </c>
      <c r="H525" s="6">
        <v>515</v>
      </c>
      <c r="I525" s="5">
        <v>6.95</v>
      </c>
      <c r="J525" s="6">
        <v>1133</v>
      </c>
      <c r="K525" s="5">
        <v>15.2</v>
      </c>
      <c r="L525" s="6">
        <v>509</v>
      </c>
      <c r="M525" s="5">
        <v>41.39</v>
      </c>
      <c r="N525" s="6">
        <v>1429</v>
      </c>
      <c r="O525" s="5">
        <v>0</v>
      </c>
      <c r="P525" s="7">
        <v>26.21048</v>
      </c>
      <c r="Q525" s="7">
        <v>11.89</v>
      </c>
      <c r="R525" s="22"/>
      <c r="S525" s="22"/>
    </row>
    <row r="526" spans="1:19">
      <c r="A526" s="13">
        <v>14</v>
      </c>
      <c r="B526" s="5">
        <v>26.9</v>
      </c>
      <c r="C526" s="5">
        <v>70.599999999999994</v>
      </c>
      <c r="D526" s="5">
        <v>1.179</v>
      </c>
      <c r="E526" s="5">
        <v>34.86</v>
      </c>
      <c r="F526" s="6">
        <v>1323</v>
      </c>
      <c r="G526" s="5">
        <v>100</v>
      </c>
      <c r="H526" s="6">
        <v>504</v>
      </c>
      <c r="I526" s="5">
        <v>6.2</v>
      </c>
      <c r="J526" s="6">
        <v>1228</v>
      </c>
      <c r="K526" s="5">
        <v>19.64</v>
      </c>
      <c r="L526" s="6">
        <v>505</v>
      </c>
      <c r="M526" s="5">
        <v>39.46</v>
      </c>
      <c r="N526" s="6">
        <v>1243</v>
      </c>
      <c r="O526" s="5">
        <v>0</v>
      </c>
      <c r="P526" s="7">
        <v>25.563939999999999</v>
      </c>
      <c r="Q526" s="7">
        <v>11.59</v>
      </c>
      <c r="R526" s="23"/>
      <c r="S526" s="22"/>
    </row>
    <row r="527" spans="1:19">
      <c r="A527" s="13">
        <v>15</v>
      </c>
      <c r="B527" s="5">
        <v>24.91</v>
      </c>
      <c r="C527" s="5">
        <v>87.2</v>
      </c>
      <c r="D527" s="5">
        <v>1.2190000000000001</v>
      </c>
      <c r="E527" s="5">
        <v>32.72</v>
      </c>
      <c r="F527" s="6">
        <v>1501</v>
      </c>
      <c r="G527" s="5">
        <v>100</v>
      </c>
      <c r="H527" s="6">
        <v>2234</v>
      </c>
      <c r="I527" s="5">
        <v>9.1999999999999993</v>
      </c>
      <c r="J527" s="6">
        <v>1729</v>
      </c>
      <c r="K527" s="5">
        <v>19.54</v>
      </c>
      <c r="L527" s="6">
        <v>447</v>
      </c>
      <c r="M527" s="5">
        <v>54.53</v>
      </c>
      <c r="N527" s="6">
        <v>1436</v>
      </c>
      <c r="O527" s="5">
        <v>8.1999999999999993</v>
      </c>
      <c r="P527" s="7">
        <v>22.211010000000002</v>
      </c>
      <c r="Q527" s="7">
        <v>9.67</v>
      </c>
      <c r="R527" s="22"/>
      <c r="S527" s="22"/>
    </row>
    <row r="528" spans="1:19">
      <c r="A528" s="13">
        <v>16</v>
      </c>
      <c r="B528" s="5">
        <v>21.28</v>
      </c>
      <c r="C528" s="5">
        <v>99.9</v>
      </c>
      <c r="D528" s="5">
        <v>1.254</v>
      </c>
      <c r="E528" s="5">
        <v>23.04</v>
      </c>
      <c r="F528" s="6">
        <v>1411</v>
      </c>
      <c r="G528" s="5">
        <v>100</v>
      </c>
      <c r="H528" s="6">
        <v>449</v>
      </c>
      <c r="I528" s="5">
        <v>5.45</v>
      </c>
      <c r="J528" s="6">
        <v>321</v>
      </c>
      <c r="K528" s="5">
        <v>20.079999999999998</v>
      </c>
      <c r="L528" s="6">
        <v>445</v>
      </c>
      <c r="M528" s="5">
        <v>102.7</v>
      </c>
      <c r="N528" s="6">
        <v>1607</v>
      </c>
      <c r="O528" s="5">
        <v>5.3</v>
      </c>
      <c r="P528" s="7">
        <v>4.9503300000000001</v>
      </c>
      <c r="Q528" s="7">
        <v>-0.45900000000000002</v>
      </c>
      <c r="R528" s="22"/>
      <c r="S528" s="22"/>
    </row>
    <row r="529" spans="1:19">
      <c r="A529" s="13">
        <v>17</v>
      </c>
      <c r="B529" s="5">
        <v>24.08</v>
      </c>
      <c r="C529" s="5">
        <v>97</v>
      </c>
      <c r="D529" s="5">
        <v>1.0589999999999999</v>
      </c>
      <c r="E529" s="5">
        <v>29.86</v>
      </c>
      <c r="F529" s="6">
        <v>1357</v>
      </c>
      <c r="G529" s="5">
        <v>100</v>
      </c>
      <c r="H529" s="6">
        <v>23</v>
      </c>
      <c r="I529" s="5">
        <v>6.2</v>
      </c>
      <c r="J529" s="6">
        <v>1530</v>
      </c>
      <c r="K529" s="5">
        <v>20</v>
      </c>
      <c r="L529" s="6">
        <v>603</v>
      </c>
      <c r="M529" s="5">
        <v>76.3</v>
      </c>
      <c r="N529" s="6">
        <v>1616</v>
      </c>
      <c r="O529" s="5">
        <v>0.1</v>
      </c>
      <c r="P529" s="7">
        <v>21.06307</v>
      </c>
      <c r="Q529" s="7">
        <v>9.07</v>
      </c>
      <c r="R529" s="22"/>
      <c r="S529" s="22"/>
    </row>
    <row r="530" spans="1:19">
      <c r="A530" s="13">
        <v>18</v>
      </c>
      <c r="B530" s="5">
        <v>22.24</v>
      </c>
      <c r="C530" s="5">
        <v>99.9</v>
      </c>
      <c r="D530" s="5">
        <v>1.0640000000000001</v>
      </c>
      <c r="E530" s="5">
        <v>30.47</v>
      </c>
      <c r="F530" s="6">
        <v>1428</v>
      </c>
      <c r="G530" s="5">
        <v>100</v>
      </c>
      <c r="H530" s="6">
        <v>2249</v>
      </c>
      <c r="I530" s="5">
        <v>10.7</v>
      </c>
      <c r="J530" s="6">
        <v>1642</v>
      </c>
      <c r="K530" s="5">
        <v>18.09</v>
      </c>
      <c r="L530" s="6">
        <v>2226</v>
      </c>
      <c r="M530" s="5">
        <v>71.900000000000006</v>
      </c>
      <c r="N530" s="6">
        <v>1429</v>
      </c>
      <c r="O530" s="5">
        <v>9.1</v>
      </c>
      <c r="P530" s="7">
        <v>16.83634</v>
      </c>
      <c r="Q530" s="7">
        <v>5.9880000000000004</v>
      </c>
      <c r="R530" s="23"/>
      <c r="S530" s="22"/>
    </row>
    <row r="531" spans="1:19">
      <c r="A531" s="13">
        <v>19</v>
      </c>
      <c r="B531" s="5">
        <v>24.53</v>
      </c>
      <c r="C531" s="5">
        <v>82</v>
      </c>
      <c r="D531" s="5">
        <v>1.0289999999999999</v>
      </c>
      <c r="E531" s="5">
        <v>33.130000000000003</v>
      </c>
      <c r="F531" s="6">
        <v>1450</v>
      </c>
      <c r="G531" s="5">
        <v>100</v>
      </c>
      <c r="H531" s="6">
        <v>634</v>
      </c>
      <c r="I531" s="5">
        <v>6.95</v>
      </c>
      <c r="J531" s="6">
        <v>1234</v>
      </c>
      <c r="K531" s="5">
        <v>17.02</v>
      </c>
      <c r="L531" s="6">
        <v>456</v>
      </c>
      <c r="M531" s="5">
        <v>36.67</v>
      </c>
      <c r="N531" s="6">
        <v>1326</v>
      </c>
      <c r="O531" s="5">
        <v>0.1</v>
      </c>
      <c r="P531" s="7">
        <v>30</v>
      </c>
      <c r="Q531" s="7">
        <v>13.78</v>
      </c>
      <c r="R531" s="22"/>
      <c r="S531" s="22"/>
    </row>
    <row r="532" spans="1:19">
      <c r="A532" s="13">
        <v>20</v>
      </c>
      <c r="B532" s="5">
        <v>26.15</v>
      </c>
      <c r="C532" s="5">
        <v>73.5</v>
      </c>
      <c r="D532" s="5">
        <v>1.1519999999999999</v>
      </c>
      <c r="E532" s="5">
        <v>35.79</v>
      </c>
      <c r="F532" s="6">
        <v>1440</v>
      </c>
      <c r="G532" s="5">
        <v>100</v>
      </c>
      <c r="H532" s="6">
        <v>557</v>
      </c>
      <c r="I532" s="5">
        <v>8.4499999999999993</v>
      </c>
      <c r="J532" s="6">
        <v>1139</v>
      </c>
      <c r="K532" s="5">
        <v>16.59</v>
      </c>
      <c r="L532" s="6">
        <v>552</v>
      </c>
      <c r="M532" s="5">
        <v>30.93</v>
      </c>
      <c r="N532" s="6">
        <v>1345</v>
      </c>
      <c r="O532" s="5">
        <v>0</v>
      </c>
      <c r="P532" s="7">
        <v>30</v>
      </c>
      <c r="Q532" s="7">
        <v>13.97</v>
      </c>
      <c r="R532" s="22"/>
      <c r="S532" s="22"/>
    </row>
    <row r="533" spans="1:19">
      <c r="A533" s="13">
        <v>21</v>
      </c>
      <c r="B533" s="5">
        <v>27.71</v>
      </c>
      <c r="C533" s="5">
        <v>78.2</v>
      </c>
      <c r="D533" s="5">
        <v>1.423</v>
      </c>
      <c r="E533" s="5">
        <v>36.270000000000003</v>
      </c>
      <c r="F533" s="6">
        <v>1353</v>
      </c>
      <c r="G533" s="5">
        <v>100</v>
      </c>
      <c r="H533" s="6">
        <v>528</v>
      </c>
      <c r="I533" s="5">
        <v>10.7</v>
      </c>
      <c r="J533" s="6">
        <v>2354</v>
      </c>
      <c r="K533" s="5">
        <v>17.45</v>
      </c>
      <c r="L533" s="6">
        <v>526</v>
      </c>
      <c r="M533" s="5">
        <v>48.33</v>
      </c>
      <c r="N533" s="6">
        <v>1621</v>
      </c>
      <c r="O533" s="5">
        <v>0</v>
      </c>
      <c r="P533" s="7">
        <v>30</v>
      </c>
      <c r="Q533" s="7">
        <v>14.07</v>
      </c>
      <c r="R533" s="22"/>
      <c r="S533" s="22"/>
    </row>
    <row r="534" spans="1:19">
      <c r="A534" s="13">
        <v>22</v>
      </c>
      <c r="B534" s="5">
        <v>25.57</v>
      </c>
      <c r="C534" s="5">
        <v>92.9</v>
      </c>
      <c r="D534" s="5">
        <v>1.6</v>
      </c>
      <c r="E534" s="5">
        <v>36.119999999999997</v>
      </c>
      <c r="F534" s="6">
        <v>1432</v>
      </c>
      <c r="G534" s="5">
        <v>100</v>
      </c>
      <c r="H534" s="6">
        <v>255</v>
      </c>
      <c r="I534" s="5">
        <v>12.2</v>
      </c>
      <c r="J534" s="6">
        <v>1547</v>
      </c>
      <c r="K534" s="5">
        <v>19.87</v>
      </c>
      <c r="L534" s="6">
        <v>204</v>
      </c>
      <c r="M534" s="5">
        <v>58.26</v>
      </c>
      <c r="N534" s="6">
        <v>1453</v>
      </c>
      <c r="O534" s="5">
        <v>18.8</v>
      </c>
      <c r="P534" s="7">
        <v>27.33502</v>
      </c>
      <c r="Q534" s="7">
        <v>11.91</v>
      </c>
      <c r="R534" s="22"/>
      <c r="S534" s="22"/>
    </row>
    <row r="535" spans="1:19">
      <c r="A535" s="13">
        <v>23</v>
      </c>
      <c r="B535" s="5">
        <v>26.92</v>
      </c>
      <c r="C535" s="5">
        <v>89.6</v>
      </c>
      <c r="D535" s="5">
        <v>0.91</v>
      </c>
      <c r="E535" s="5">
        <v>35.9</v>
      </c>
      <c r="F535" s="6">
        <v>1442</v>
      </c>
      <c r="G535" s="5">
        <v>100</v>
      </c>
      <c r="H535" s="6">
        <v>541</v>
      </c>
      <c r="I535" s="5">
        <v>6.2</v>
      </c>
      <c r="J535" s="6">
        <v>1138</v>
      </c>
      <c r="K535" s="5">
        <v>20.43</v>
      </c>
      <c r="L535" s="6">
        <v>532</v>
      </c>
      <c r="M535" s="5">
        <v>57.92</v>
      </c>
      <c r="N535" s="6">
        <v>1443</v>
      </c>
      <c r="O535" s="5">
        <v>0</v>
      </c>
      <c r="P535" s="7">
        <v>27.74887</v>
      </c>
      <c r="Q535" s="7">
        <v>13.01</v>
      </c>
      <c r="R535" s="22"/>
      <c r="S535" s="22"/>
    </row>
    <row r="536" spans="1:19">
      <c r="A536" s="13">
        <v>24</v>
      </c>
      <c r="B536" s="5">
        <v>28.3</v>
      </c>
      <c r="C536" s="5">
        <v>83.7</v>
      </c>
      <c r="D536" s="5">
        <v>1.407</v>
      </c>
      <c r="E536" s="5">
        <v>37.200000000000003</v>
      </c>
      <c r="F536" s="6">
        <v>1458</v>
      </c>
      <c r="G536" s="5">
        <v>100</v>
      </c>
      <c r="H536" s="6">
        <v>2315</v>
      </c>
      <c r="I536" s="5">
        <v>9.1999999999999993</v>
      </c>
      <c r="J536" s="6">
        <v>1846</v>
      </c>
      <c r="K536" s="5">
        <v>21.03</v>
      </c>
      <c r="L536" s="6">
        <v>537</v>
      </c>
      <c r="M536" s="5">
        <v>46.52</v>
      </c>
      <c r="N536" s="6">
        <v>1518</v>
      </c>
      <c r="O536" s="5">
        <v>46.7</v>
      </c>
      <c r="P536" s="7">
        <v>27.619730000000001</v>
      </c>
      <c r="Q536" s="7">
        <v>12.9</v>
      </c>
      <c r="R536" s="22"/>
      <c r="S536" s="22"/>
    </row>
    <row r="537" spans="1:19">
      <c r="A537" s="13">
        <v>25</v>
      </c>
      <c r="B537" s="5">
        <v>25.51</v>
      </c>
      <c r="C537" s="5">
        <v>93.6</v>
      </c>
      <c r="D537" s="5">
        <v>2.9449999999999998</v>
      </c>
      <c r="E537" s="5">
        <v>30.72</v>
      </c>
      <c r="F537" s="6">
        <v>1155</v>
      </c>
      <c r="G537" s="5">
        <v>100</v>
      </c>
      <c r="H537" s="6">
        <v>14</v>
      </c>
      <c r="I537" s="5">
        <v>9.9499999999999993</v>
      </c>
      <c r="J537" s="6">
        <v>118</v>
      </c>
      <c r="K537" s="5">
        <v>22.26</v>
      </c>
      <c r="L537" s="6">
        <v>2357</v>
      </c>
      <c r="M537" s="5">
        <v>71.7</v>
      </c>
      <c r="N537" s="6">
        <v>1323</v>
      </c>
      <c r="O537" s="5">
        <v>4.0999999999999996</v>
      </c>
      <c r="P537" s="7">
        <v>20.26351</v>
      </c>
      <c r="Q537" s="7">
        <v>8.57</v>
      </c>
      <c r="R537" s="23"/>
      <c r="S537" s="22"/>
    </row>
    <row r="538" spans="1:19">
      <c r="A538" s="13">
        <v>26</v>
      </c>
      <c r="B538" s="5">
        <v>28.28</v>
      </c>
      <c r="C538" s="5">
        <v>75.599999999999994</v>
      </c>
      <c r="D538" s="5">
        <v>1.1819999999999999</v>
      </c>
      <c r="E538" s="5">
        <v>36.24</v>
      </c>
      <c r="F538" s="6">
        <v>1447</v>
      </c>
      <c r="G538" s="5">
        <v>100</v>
      </c>
      <c r="H538" s="6">
        <v>539</v>
      </c>
      <c r="I538" s="5">
        <v>7.7</v>
      </c>
      <c r="J538" s="6">
        <v>1340</v>
      </c>
      <c r="K538" s="5">
        <v>20.53</v>
      </c>
      <c r="L538" s="6">
        <v>536</v>
      </c>
      <c r="M538" s="5">
        <v>43.6</v>
      </c>
      <c r="N538" s="6">
        <v>1355</v>
      </c>
      <c r="O538" s="5">
        <v>0</v>
      </c>
      <c r="P538" s="7">
        <v>29.800719999999998</v>
      </c>
      <c r="Q538" s="7">
        <v>14.1</v>
      </c>
      <c r="R538" s="22"/>
      <c r="S538" s="22"/>
    </row>
    <row r="539" spans="1:19">
      <c r="A539" s="13">
        <v>27</v>
      </c>
      <c r="B539" s="5">
        <v>26.09</v>
      </c>
      <c r="C539" s="5">
        <v>87.5</v>
      </c>
      <c r="D539" s="5">
        <v>1.61</v>
      </c>
      <c r="E539" s="5">
        <v>35.1</v>
      </c>
      <c r="F539" s="6">
        <v>1211</v>
      </c>
      <c r="G539" s="5">
        <v>100</v>
      </c>
      <c r="H539" s="6">
        <v>706</v>
      </c>
      <c r="I539" s="5">
        <v>10.7</v>
      </c>
      <c r="J539" s="6">
        <v>1411</v>
      </c>
      <c r="K539" s="5">
        <v>19.850000000000001</v>
      </c>
      <c r="L539" s="6">
        <v>0</v>
      </c>
      <c r="M539" s="5">
        <v>56.67</v>
      </c>
      <c r="N539" s="6">
        <v>1212</v>
      </c>
      <c r="O539" s="5">
        <v>5.0999999999999996</v>
      </c>
      <c r="P539" s="7">
        <v>20.271660000000001</v>
      </c>
      <c r="Q539" s="7">
        <v>8.3000000000000007</v>
      </c>
      <c r="R539" s="22"/>
      <c r="S539" s="22"/>
    </row>
    <row r="540" spans="1:19">
      <c r="A540" s="13">
        <v>28</v>
      </c>
      <c r="B540" s="5">
        <v>20.99</v>
      </c>
      <c r="C540" s="5">
        <v>77.599999999999994</v>
      </c>
      <c r="D540" s="5">
        <v>2.694</v>
      </c>
      <c r="E540" s="5">
        <v>28.44</v>
      </c>
      <c r="F540" s="6">
        <v>1422</v>
      </c>
      <c r="G540" s="5">
        <v>97.4</v>
      </c>
      <c r="H540" s="6">
        <v>228</v>
      </c>
      <c r="I540" s="5">
        <v>10.7</v>
      </c>
      <c r="J540" s="6">
        <v>1744</v>
      </c>
      <c r="K540" s="5">
        <v>14.85</v>
      </c>
      <c r="L540" s="6">
        <v>2359</v>
      </c>
      <c r="M540" s="5">
        <v>48.54</v>
      </c>
      <c r="N540" s="6">
        <v>1342</v>
      </c>
      <c r="O540" s="5">
        <v>0.1</v>
      </c>
      <c r="P540" s="7">
        <v>30</v>
      </c>
      <c r="Q540" s="7">
        <v>13.43</v>
      </c>
      <c r="R540" s="22"/>
      <c r="S540" s="22"/>
    </row>
    <row r="541" spans="1:19">
      <c r="A541" s="13">
        <v>29</v>
      </c>
      <c r="B541" s="5">
        <v>20.74</v>
      </c>
      <c r="C541" s="5">
        <v>82.3</v>
      </c>
      <c r="D541" s="5">
        <v>1.7529999999999999</v>
      </c>
      <c r="E541" s="5">
        <v>31.01</v>
      </c>
      <c r="F541" s="6">
        <v>1450</v>
      </c>
      <c r="G541" s="5">
        <v>100</v>
      </c>
      <c r="H541" s="6">
        <v>2345</v>
      </c>
      <c r="I541" s="5">
        <v>10.7</v>
      </c>
      <c r="J541" s="6">
        <v>1626</v>
      </c>
      <c r="K541" s="5">
        <v>13.73</v>
      </c>
      <c r="L541" s="6">
        <v>502</v>
      </c>
      <c r="M541" s="5">
        <v>46.2</v>
      </c>
      <c r="N541" s="6">
        <v>1521</v>
      </c>
      <c r="O541" s="5">
        <v>0</v>
      </c>
      <c r="P541" s="7">
        <v>30</v>
      </c>
      <c r="Q541" s="7">
        <v>13.59</v>
      </c>
      <c r="R541" s="24"/>
      <c r="S541" s="22"/>
    </row>
    <row r="542" spans="1:19">
      <c r="A542" s="13">
        <v>30</v>
      </c>
      <c r="B542" s="5">
        <v>21.72</v>
      </c>
      <c r="C542" s="5">
        <v>84.9</v>
      </c>
      <c r="D542" s="5">
        <v>1.645</v>
      </c>
      <c r="E542" s="5">
        <v>30.85</v>
      </c>
      <c r="F542" s="6">
        <v>1507</v>
      </c>
      <c r="G542" s="5">
        <v>100</v>
      </c>
      <c r="H542" s="6">
        <v>416</v>
      </c>
      <c r="I542" s="5">
        <v>9.1999999999999993</v>
      </c>
      <c r="J542" s="6">
        <v>1832</v>
      </c>
      <c r="K542" s="5">
        <v>15.34</v>
      </c>
      <c r="L542" s="6">
        <v>414</v>
      </c>
      <c r="M542" s="5">
        <v>50.07</v>
      </c>
      <c r="N542" s="6">
        <v>1723</v>
      </c>
      <c r="O542" s="5">
        <v>0</v>
      </c>
      <c r="P542" s="7">
        <v>28.116599999999998</v>
      </c>
      <c r="Q542" s="7">
        <v>12.31</v>
      </c>
      <c r="S542" s="22"/>
    </row>
    <row r="543" spans="1:19">
      <c r="A543" s="13">
        <v>31</v>
      </c>
      <c r="B543" s="5">
        <v>22.12</v>
      </c>
      <c r="C543" s="5">
        <v>87.4</v>
      </c>
      <c r="D543" s="5">
        <v>2.09</v>
      </c>
      <c r="E543" s="5">
        <v>30.25</v>
      </c>
      <c r="F543" s="6">
        <v>1423</v>
      </c>
      <c r="G543" s="5">
        <v>100</v>
      </c>
      <c r="H543" s="6">
        <v>533</v>
      </c>
      <c r="I543" s="5">
        <v>9.9499999999999993</v>
      </c>
      <c r="J543" s="6">
        <v>1743</v>
      </c>
      <c r="K543" s="5">
        <v>16.48</v>
      </c>
      <c r="L543" s="6">
        <v>533</v>
      </c>
      <c r="M543" s="5">
        <v>62.53</v>
      </c>
      <c r="N543" s="6">
        <v>1418</v>
      </c>
      <c r="O543" s="5">
        <v>0</v>
      </c>
      <c r="P543" s="7">
        <v>24.229990000000001</v>
      </c>
      <c r="Q543" s="7">
        <v>9.91</v>
      </c>
      <c r="S543" s="22"/>
    </row>
    <row r="544" spans="1:19" hidden="1">
      <c r="A544" s="1" t="s">
        <v>4</v>
      </c>
      <c r="B544" s="2" t="s">
        <v>4</v>
      </c>
      <c r="C544" s="2" t="s">
        <v>4</v>
      </c>
      <c r="D544" s="2" t="s">
        <v>4</v>
      </c>
      <c r="E544" s="2" t="s">
        <v>4</v>
      </c>
      <c r="F544" s="3" t="s">
        <v>4</v>
      </c>
      <c r="G544" s="2" t="s">
        <v>4</v>
      </c>
      <c r="H544" s="3" t="s">
        <v>4</v>
      </c>
      <c r="I544" s="2" t="s">
        <v>4</v>
      </c>
      <c r="J544" s="3" t="s">
        <v>4</v>
      </c>
      <c r="K544" s="2" t="s">
        <v>4</v>
      </c>
      <c r="L544" s="3" t="s">
        <v>4</v>
      </c>
      <c r="M544" s="2" t="s">
        <v>4</v>
      </c>
      <c r="N544" s="3" t="s">
        <v>4</v>
      </c>
      <c r="O544" s="2" t="s">
        <v>4</v>
      </c>
      <c r="P544" s="4" t="s">
        <v>4</v>
      </c>
      <c r="Q544" s="4" t="s">
        <v>4</v>
      </c>
    </row>
    <row r="545" spans="1:17" hidden="1">
      <c r="A545" s="12"/>
      <c r="B545" s="9" t="s">
        <v>6</v>
      </c>
      <c r="C545" s="9" t="s">
        <v>7</v>
      </c>
      <c r="D545" s="9" t="s">
        <v>8</v>
      </c>
      <c r="E545" s="9" t="s">
        <v>9</v>
      </c>
      <c r="F545" s="10" t="s">
        <v>10</v>
      </c>
      <c r="G545" s="9" t="s">
        <v>11</v>
      </c>
      <c r="H545" s="10" t="s">
        <v>10</v>
      </c>
      <c r="I545" s="9" t="s">
        <v>12</v>
      </c>
      <c r="J545" s="10" t="s">
        <v>10</v>
      </c>
      <c r="K545" s="9" t="s">
        <v>13</v>
      </c>
      <c r="L545" s="10" t="s">
        <v>10</v>
      </c>
      <c r="M545" s="9" t="s">
        <v>14</v>
      </c>
      <c r="N545" s="10" t="s">
        <v>10</v>
      </c>
      <c r="O545" s="9" t="s">
        <v>15</v>
      </c>
      <c r="P545" s="11" t="s">
        <v>16</v>
      </c>
      <c r="Q545" s="4" t="s">
        <v>3</v>
      </c>
    </row>
    <row r="546" spans="1:17" hidden="1">
      <c r="A546" s="1" t="s">
        <v>4</v>
      </c>
      <c r="B546" s="2" t="s">
        <v>4</v>
      </c>
      <c r="C546" s="2" t="s">
        <v>4</v>
      </c>
      <c r="D546" s="2" t="s">
        <v>4</v>
      </c>
      <c r="E546" s="2" t="s">
        <v>4</v>
      </c>
      <c r="F546" s="3" t="s">
        <v>4</v>
      </c>
      <c r="G546" s="2" t="s">
        <v>4</v>
      </c>
      <c r="H546" s="3" t="s">
        <v>4</v>
      </c>
      <c r="I546" s="2" t="s">
        <v>4</v>
      </c>
      <c r="J546" s="3" t="s">
        <v>4</v>
      </c>
      <c r="K546" s="2" t="s">
        <v>4</v>
      </c>
      <c r="L546" s="3" t="s">
        <v>4</v>
      </c>
      <c r="M546" s="2" t="s">
        <v>4</v>
      </c>
      <c r="N546" s="3" t="s">
        <v>4</v>
      </c>
      <c r="O546" s="2" t="s">
        <v>4</v>
      </c>
      <c r="P546" s="4" t="s">
        <v>4</v>
      </c>
      <c r="Q546" s="4" t="s">
        <v>4</v>
      </c>
    </row>
    <row r="547" spans="1:17" hidden="1">
      <c r="A547" s="1" t="s">
        <v>24</v>
      </c>
      <c r="B547" s="14">
        <f>AVERAGE(B513:B543)</f>
        <v>23.512258064516125</v>
      </c>
      <c r="C547" s="14">
        <f>AVERAGE(C513:C543)</f>
        <v>85.387096774193552</v>
      </c>
      <c r="D547" s="14">
        <f>AVERAGE(D513:D543)</f>
        <v>1.5680645161290327</v>
      </c>
      <c r="E547" s="14">
        <f>AVERAGE(E513:E543)</f>
        <v>31.052258064516131</v>
      </c>
      <c r="F547" s="3" t="s">
        <v>3</v>
      </c>
      <c r="G547" s="14">
        <f>AVERAGE(G513:G543)</f>
        <v>99.906451612903226</v>
      </c>
      <c r="H547" s="3" t="s">
        <v>3</v>
      </c>
      <c r="I547" s="14">
        <f>AVERAGE(I513:I543)</f>
        <v>8.7645161290322537</v>
      </c>
      <c r="J547" s="3" t="s">
        <v>3</v>
      </c>
      <c r="K547" s="14">
        <f>AVERAGE(K513:K543)</f>
        <v>17.471935483870968</v>
      </c>
      <c r="L547" s="3" t="s">
        <v>3</v>
      </c>
      <c r="M547" s="14">
        <f>AVERAGE(M513:M543)</f>
        <v>56.623225806451622</v>
      </c>
      <c r="N547" s="3" t="s">
        <v>3</v>
      </c>
      <c r="O547" s="14">
        <f>SUM(O513:O543)</f>
        <v>148.69999999999996</v>
      </c>
      <c r="P547" s="15">
        <f>AVERAGE(P513:P543)</f>
        <v>23.552683870967737</v>
      </c>
      <c r="Q547" s="15">
        <f>AVERAGE(Q513:Q543)</f>
        <v>9.8797419354838709</v>
      </c>
    </row>
    <row r="548" spans="1:17" hidden="1">
      <c r="A548" s="1" t="s">
        <v>25</v>
      </c>
      <c r="B548" s="14"/>
      <c r="C548" s="14"/>
      <c r="D548" s="14"/>
      <c r="E548" s="14">
        <f>MAX(E513:E543)</f>
        <v>37.200000000000003</v>
      </c>
      <c r="F548" s="16"/>
      <c r="G548" s="14">
        <f>MAX(G513:G543)</f>
        <v>100</v>
      </c>
      <c r="H548" s="3" t="s">
        <v>3</v>
      </c>
      <c r="I548" s="14">
        <f>MAX(I513:I543)</f>
        <v>12.2</v>
      </c>
      <c r="J548" s="3" t="s">
        <v>3</v>
      </c>
      <c r="K548" s="14">
        <f>MIN(K513:K543)</f>
        <v>13.25</v>
      </c>
      <c r="L548" s="16"/>
      <c r="M548" s="14">
        <f>MIN(M513:M543)</f>
        <v>30.93</v>
      </c>
      <c r="N548" s="16"/>
      <c r="O548" s="14">
        <f>MAX(O513:O543)</f>
        <v>46.7</v>
      </c>
      <c r="P548" s="15"/>
      <c r="Q548" s="15"/>
    </row>
    <row r="549" spans="1:17" hidden="1">
      <c r="A549" s="1" t="s">
        <v>4</v>
      </c>
      <c r="B549" s="2" t="s">
        <v>4</v>
      </c>
      <c r="C549" s="2" t="s">
        <v>4</v>
      </c>
      <c r="D549" s="2" t="s">
        <v>4</v>
      </c>
      <c r="E549" s="2" t="s">
        <v>4</v>
      </c>
      <c r="F549" s="3" t="s">
        <v>4</v>
      </c>
      <c r="G549" s="2" t="s">
        <v>4</v>
      </c>
      <c r="H549" s="3" t="s">
        <v>4</v>
      </c>
      <c r="I549" s="2" t="s">
        <v>4</v>
      </c>
      <c r="J549" s="3" t="s">
        <v>4</v>
      </c>
      <c r="K549" s="2" t="s">
        <v>4</v>
      </c>
      <c r="L549" s="3" t="s">
        <v>4</v>
      </c>
      <c r="M549" s="2" t="s">
        <v>4</v>
      </c>
      <c r="N549" s="3" t="s">
        <v>4</v>
      </c>
      <c r="O549" s="2" t="s">
        <v>4</v>
      </c>
      <c r="P549" s="4" t="s">
        <v>4</v>
      </c>
      <c r="Q549" s="4" t="s">
        <v>4</v>
      </c>
    </row>
    <row r="550" spans="1:17" hidden="1">
      <c r="A550" s="1" t="s">
        <v>26</v>
      </c>
      <c r="B550" s="14">
        <f>AVERAGE(B513:B517)</f>
        <v>22.904</v>
      </c>
      <c r="C550" s="14">
        <f>AVERAGE(C513:C517)</f>
        <v>97.16</v>
      </c>
      <c r="D550" s="14">
        <f>AVERAGE(D513:D517)</f>
        <v>1.3473999999999999</v>
      </c>
      <c r="E550" s="14">
        <f>AVERAGE(E513:E517)</f>
        <v>28.488</v>
      </c>
      <c r="F550" s="3" t="s">
        <v>3</v>
      </c>
      <c r="G550" s="14">
        <f>AVERAGE(G513:G517)</f>
        <v>100</v>
      </c>
      <c r="H550" s="3" t="s">
        <v>27</v>
      </c>
      <c r="I550" s="14">
        <f>AVERAGE(I513:I517)</f>
        <v>8.75</v>
      </c>
      <c r="J550" s="3" t="s">
        <v>3</v>
      </c>
      <c r="K550" s="14">
        <f>AVERAGE(K513:K517)</f>
        <v>19.09</v>
      </c>
      <c r="L550" s="3" t="s">
        <v>3</v>
      </c>
      <c r="M550" s="14">
        <f>AVERAGE(M513:M517)</f>
        <v>77.36</v>
      </c>
      <c r="N550" s="3" t="s">
        <v>3</v>
      </c>
      <c r="O550" s="14">
        <f>SUM(O513:O517)</f>
        <v>51.099999999999994</v>
      </c>
      <c r="P550" s="15">
        <f>SUM(P513:P517)</f>
        <v>76.870310000000003</v>
      </c>
      <c r="Q550" s="15">
        <f>SUM(Q513:Q517)</f>
        <v>28.776</v>
      </c>
    </row>
    <row r="551" spans="1:17" hidden="1">
      <c r="A551" s="13">
        <v>2</v>
      </c>
      <c r="B551" s="14">
        <f>AVERAGE(B518:B522)</f>
        <v>20.251999999999999</v>
      </c>
      <c r="C551" s="14">
        <f>AVERAGE(C518:C522)</f>
        <v>79.960000000000008</v>
      </c>
      <c r="D551" s="14">
        <f>AVERAGE(D518:D522)</f>
        <v>2.3403999999999998</v>
      </c>
      <c r="E551" s="14">
        <f>AVERAGE(E518:E522)</f>
        <v>27.96</v>
      </c>
      <c r="F551" s="3" t="s">
        <v>3</v>
      </c>
      <c r="G551" s="14">
        <f>AVERAGE(G518:G522)</f>
        <v>99.94</v>
      </c>
      <c r="H551" s="3" t="s">
        <v>3</v>
      </c>
      <c r="I551" s="14">
        <f>AVERAGE(I518:I522)</f>
        <v>9.8000000000000007</v>
      </c>
      <c r="J551" s="3" t="s">
        <v>3</v>
      </c>
      <c r="K551" s="14">
        <f>AVERAGE(K518:K522)</f>
        <v>13.744</v>
      </c>
      <c r="L551" s="3" t="s">
        <v>3</v>
      </c>
      <c r="M551" s="14">
        <f>AVERAGE(M518:M522)</f>
        <v>48.218000000000004</v>
      </c>
      <c r="N551" s="3" t="s">
        <v>3</v>
      </c>
      <c r="O551" s="14">
        <f>SUM(O518:O522)</f>
        <v>0</v>
      </c>
      <c r="P551" s="15">
        <f>SUM(P518:P522)</f>
        <v>137.68629000000001</v>
      </c>
      <c r="Q551" s="15">
        <f>SUM(Q518:Q522)</f>
        <v>53.13</v>
      </c>
    </row>
    <row r="552" spans="1:17" hidden="1">
      <c r="A552" s="13">
        <v>3</v>
      </c>
      <c r="B552" s="14">
        <f>AVERAGE(B523:B527)</f>
        <v>24.173999999999999</v>
      </c>
      <c r="C552" s="14">
        <f>AVERAGE(C523:C527)</f>
        <v>75.16</v>
      </c>
      <c r="D552" s="14">
        <f>AVERAGE(D523:D527)</f>
        <v>1.0708</v>
      </c>
      <c r="E552" s="14">
        <f>AVERAGE(E523:E527)</f>
        <v>31.998000000000001</v>
      </c>
      <c r="F552" s="3" t="s">
        <v>3</v>
      </c>
      <c r="G552" s="14">
        <f>AVERAGE(G523:G527)</f>
        <v>100</v>
      </c>
      <c r="H552" s="3" t="s">
        <v>3</v>
      </c>
      <c r="I552" s="14">
        <f>AVERAGE(I523:I527)</f>
        <v>6.8</v>
      </c>
      <c r="J552" s="3" t="s">
        <v>3</v>
      </c>
      <c r="K552" s="14">
        <f>AVERAGE(K523:K527)</f>
        <v>16.771999999999998</v>
      </c>
      <c r="L552" s="3" t="s">
        <v>3</v>
      </c>
      <c r="M552" s="14">
        <f>AVERAGE(M523:M527)</f>
        <v>43.718000000000004</v>
      </c>
      <c r="N552" s="3" t="s">
        <v>3</v>
      </c>
      <c r="O552" s="14">
        <f>SUM(O523:O527)</f>
        <v>8.1999999999999993</v>
      </c>
      <c r="P552" s="15">
        <f>SUM(P523:P527)</f>
        <v>117.34076</v>
      </c>
      <c r="Q552" s="15">
        <f>SUM(Q523:Q527)</f>
        <v>49.917000000000002</v>
      </c>
    </row>
    <row r="553" spans="1:17" hidden="1">
      <c r="A553" s="13">
        <v>4</v>
      </c>
      <c r="B553" s="14">
        <f>AVERAGE(B528:B532)</f>
        <v>23.655999999999999</v>
      </c>
      <c r="C553" s="14">
        <f>AVERAGE(C528:C532)</f>
        <v>90.460000000000008</v>
      </c>
      <c r="D553" s="14">
        <f>AVERAGE(D528:D532)</f>
        <v>1.1115999999999999</v>
      </c>
      <c r="E553" s="14">
        <f>AVERAGE(E528:E532)</f>
        <v>30.457999999999998</v>
      </c>
      <c r="F553" s="3" t="s">
        <v>27</v>
      </c>
      <c r="G553" s="14">
        <f>AVERAGE(G528:G532)</f>
        <v>100</v>
      </c>
      <c r="H553" s="3" t="s">
        <v>3</v>
      </c>
      <c r="I553" s="14">
        <f>AVERAGE(I528:I532)</f>
        <v>7.55</v>
      </c>
      <c r="J553" s="3" t="s">
        <v>3</v>
      </c>
      <c r="K553" s="14">
        <f>AVERAGE(K528:K532)</f>
        <v>18.356000000000002</v>
      </c>
      <c r="L553" s="3" t="s">
        <v>3</v>
      </c>
      <c r="M553" s="14">
        <f>AVERAGE(M528:M532)</f>
        <v>63.7</v>
      </c>
      <c r="N553" s="3" t="s">
        <v>3</v>
      </c>
      <c r="O553" s="14">
        <f>SUM(O528:O532)</f>
        <v>14.6</v>
      </c>
      <c r="P553" s="15">
        <f>SUM(P528:P532)</f>
        <v>102.84974</v>
      </c>
      <c r="Q553" s="15">
        <f>SUM(Q528:Q532)</f>
        <v>42.348999999999997</v>
      </c>
    </row>
    <row r="554" spans="1:17" hidden="1">
      <c r="A554" s="13">
        <v>5</v>
      </c>
      <c r="B554" s="14">
        <f>AVERAGE(B533:B537)</f>
        <v>26.802</v>
      </c>
      <c r="C554" s="14">
        <f>AVERAGE(C533:C537)</f>
        <v>87.6</v>
      </c>
      <c r="D554" s="14">
        <f>AVERAGE(D533:D537)</f>
        <v>1.657</v>
      </c>
      <c r="E554" s="14">
        <f>AVERAGE(E533:E537)</f>
        <v>35.242000000000004</v>
      </c>
      <c r="F554" s="3" t="s">
        <v>27</v>
      </c>
      <c r="G554" s="14">
        <f>AVERAGE(G533:G537)</f>
        <v>100</v>
      </c>
      <c r="H554" s="3" t="s">
        <v>3</v>
      </c>
      <c r="I554" s="14">
        <f>AVERAGE(I533:I537)</f>
        <v>9.65</v>
      </c>
      <c r="J554" s="3" t="s">
        <v>3</v>
      </c>
      <c r="K554" s="14">
        <f>AVERAGE(K533:K537)</f>
        <v>20.208000000000002</v>
      </c>
      <c r="L554" s="3" t="s">
        <v>3</v>
      </c>
      <c r="M554" s="14">
        <f>AVERAGE(M533:M537)</f>
        <v>56.546000000000006</v>
      </c>
      <c r="N554" s="3" t="s">
        <v>3</v>
      </c>
      <c r="O554" s="14">
        <f>SUM(O533:O537)</f>
        <v>69.599999999999994</v>
      </c>
      <c r="P554" s="15">
        <f>SUM(P533:P537)</f>
        <v>132.96713</v>
      </c>
      <c r="Q554" s="15">
        <f>SUM(Q533:Q537)</f>
        <v>60.46</v>
      </c>
    </row>
    <row r="555" spans="1:17" hidden="1">
      <c r="A555" s="13">
        <v>6</v>
      </c>
      <c r="B555" s="14">
        <f>AVERAGE(B538:B543)</f>
        <v>23.323333333333334</v>
      </c>
      <c r="C555" s="14">
        <f>AVERAGE(C538:C543)</f>
        <v>82.55</v>
      </c>
      <c r="D555" s="14">
        <f>AVERAGE(D538:D543)</f>
        <v>1.829</v>
      </c>
      <c r="E555" s="14">
        <f>AVERAGE(E538:E543)</f>
        <v>31.981666666666666</v>
      </c>
      <c r="F555" s="3" t="s">
        <v>27</v>
      </c>
      <c r="G555" s="14">
        <f>AVERAGE(G538:G543)</f>
        <v>99.566666666666663</v>
      </c>
      <c r="H555" s="3" t="s">
        <v>3</v>
      </c>
      <c r="I555" s="14">
        <f>AVERAGE(I538:I543)</f>
        <v>9.8250000000000011</v>
      </c>
      <c r="J555" s="3" t="s">
        <v>3</v>
      </c>
      <c r="K555" s="14">
        <f>AVERAGE(K538:K543)</f>
        <v>16.79666666666667</v>
      </c>
      <c r="L555" s="3" t="s">
        <v>3</v>
      </c>
      <c r="M555" s="14">
        <f>AVERAGE(M538:M543)</f>
        <v>51.268333333333338</v>
      </c>
      <c r="N555" s="3" t="s">
        <v>3</v>
      </c>
      <c r="O555" s="14">
        <f>SUM(O538:O543)</f>
        <v>5.1999999999999993</v>
      </c>
      <c r="P555" s="15">
        <f>SUM(P538:P543)</f>
        <v>162.41897</v>
      </c>
      <c r="Q555" s="15">
        <f>SUM(Q538:Q543)</f>
        <v>71.64</v>
      </c>
    </row>
    <row r="556" spans="1:17" hidden="1">
      <c r="A556" s="1" t="s">
        <v>4</v>
      </c>
      <c r="B556" s="2" t="s">
        <v>4</v>
      </c>
      <c r="C556" s="2" t="s">
        <v>4</v>
      </c>
      <c r="D556" s="2" t="s">
        <v>4</v>
      </c>
      <c r="E556" s="2" t="s">
        <v>4</v>
      </c>
      <c r="F556" s="3" t="s">
        <v>4</v>
      </c>
      <c r="G556" s="2" t="s">
        <v>4</v>
      </c>
      <c r="H556" s="3" t="s">
        <v>4</v>
      </c>
      <c r="I556" s="2" t="s">
        <v>4</v>
      </c>
      <c r="J556" s="3" t="s">
        <v>4</v>
      </c>
      <c r="K556" s="2" t="s">
        <v>4</v>
      </c>
      <c r="L556" s="3" t="s">
        <v>4</v>
      </c>
      <c r="M556" s="2" t="s">
        <v>4</v>
      </c>
      <c r="N556" s="3" t="s">
        <v>4</v>
      </c>
      <c r="O556" s="2" t="s">
        <v>4</v>
      </c>
      <c r="P556" s="4" t="s">
        <v>4</v>
      </c>
      <c r="Q556" s="4" t="s">
        <v>4</v>
      </c>
    </row>
    <row r="557" spans="1:17" hidden="1">
      <c r="A557" s="1" t="s">
        <v>28</v>
      </c>
      <c r="B557" s="14">
        <f>AVERAGE(B513:B522)</f>
        <v>21.577999999999996</v>
      </c>
      <c r="C557" s="14">
        <f>AVERAGE(C513:C522)</f>
        <v>88.559999999999988</v>
      </c>
      <c r="D557" s="14">
        <f>AVERAGE(D513:D522)</f>
        <v>1.8439000000000001</v>
      </c>
      <c r="E557" s="14">
        <f>AVERAGE(E513:E522)</f>
        <v>28.224</v>
      </c>
      <c r="F557" s="3" t="s">
        <v>3</v>
      </c>
      <c r="G557" s="14">
        <f>AVERAGE(G513:G522)</f>
        <v>99.97</v>
      </c>
      <c r="H557" s="3" t="s">
        <v>3</v>
      </c>
      <c r="I557" s="14">
        <f>AVERAGE(I513:I522)</f>
        <v>9.2750000000000021</v>
      </c>
      <c r="J557" s="3" t="s">
        <v>3</v>
      </c>
      <c r="K557" s="14">
        <f>AVERAGE(K513:K522)</f>
        <v>16.416999999999998</v>
      </c>
      <c r="L557" s="3" t="s">
        <v>3</v>
      </c>
      <c r="M557" s="14">
        <f>AVERAGE(M513:M522)</f>
        <v>62.789000000000001</v>
      </c>
      <c r="N557" s="3" t="s">
        <v>3</v>
      </c>
      <c r="O557" s="14">
        <f>SUM(O513:O522)</f>
        <v>51.099999999999994</v>
      </c>
      <c r="P557" s="15">
        <f>SUM(P513:P522)</f>
        <v>214.5566</v>
      </c>
      <c r="Q557" s="15">
        <f>SUM(Q513:Q522)</f>
        <v>81.906000000000006</v>
      </c>
    </row>
    <row r="558" spans="1:17" hidden="1">
      <c r="A558" s="13">
        <v>2</v>
      </c>
      <c r="B558" s="14">
        <f>AVERAGE(B523:B532)</f>
        <v>23.915000000000003</v>
      </c>
      <c r="C558" s="14">
        <f>AVERAGE(C523:C532)</f>
        <v>82.81</v>
      </c>
      <c r="D558" s="14">
        <f>AVERAGE(D523:D532)</f>
        <v>1.0912000000000002</v>
      </c>
      <c r="E558" s="14">
        <f>AVERAGE(E523:E532)</f>
        <v>31.228000000000002</v>
      </c>
      <c r="F558" s="3" t="s">
        <v>3</v>
      </c>
      <c r="G558" s="14">
        <f>AVERAGE(G523:G532)</f>
        <v>100</v>
      </c>
      <c r="H558" s="3" t="s">
        <v>3</v>
      </c>
      <c r="I558" s="14">
        <f>AVERAGE(I523:I532)</f>
        <v>7.1750000000000016</v>
      </c>
      <c r="J558" s="3" t="s">
        <v>3</v>
      </c>
      <c r="K558" s="14">
        <f>AVERAGE(K523:K532)</f>
        <v>17.564</v>
      </c>
      <c r="L558" s="3" t="s">
        <v>3</v>
      </c>
      <c r="M558" s="14">
        <f>AVERAGE(M523:M532)</f>
        <v>53.709000000000003</v>
      </c>
      <c r="N558" s="3" t="s">
        <v>3</v>
      </c>
      <c r="O558" s="14">
        <f>SUM(O523:O532)</f>
        <v>22.8</v>
      </c>
      <c r="P558" s="15">
        <f>SUM(P523:P532)</f>
        <v>220.19050000000001</v>
      </c>
      <c r="Q558" s="15">
        <f>SUM(Q523:Q532)</f>
        <v>92.266000000000005</v>
      </c>
    </row>
    <row r="559" spans="1:17" hidden="1">
      <c r="A559" s="13">
        <v>3</v>
      </c>
      <c r="B559" s="14">
        <f>AVERAGE(B533:B543)</f>
        <v>24.904545454545453</v>
      </c>
      <c r="C559" s="14">
        <f>AVERAGE(C533:C543)</f>
        <v>84.845454545454544</v>
      </c>
      <c r="D559" s="14">
        <f>AVERAGE(D533:D543)</f>
        <v>1.7508181818181818</v>
      </c>
      <c r="E559" s="14">
        <f>AVERAGE(E533:E543)</f>
        <v>33.463636363636368</v>
      </c>
      <c r="F559" s="3" t="s">
        <v>3</v>
      </c>
      <c r="G559" s="14">
        <f>AVERAGE(G533:G543)</f>
        <v>99.763636363636365</v>
      </c>
      <c r="H559" s="3" t="s">
        <v>3</v>
      </c>
      <c r="I559" s="14">
        <f>AVERAGE(I533:I543)</f>
        <v>9.7454545454545478</v>
      </c>
      <c r="J559" s="3" t="s">
        <v>3</v>
      </c>
      <c r="K559" s="14">
        <f>AVERAGE(K533:K543)</f>
        <v>18.347272727272728</v>
      </c>
      <c r="L559" s="3" t="s">
        <v>3</v>
      </c>
      <c r="M559" s="14">
        <f>AVERAGE(M533:M543)</f>
        <v>53.667272727272731</v>
      </c>
      <c r="N559" s="3" t="s">
        <v>3</v>
      </c>
      <c r="O559" s="14">
        <f>SUM(O533:O543)</f>
        <v>74.799999999999983</v>
      </c>
      <c r="P559" s="15">
        <f>SUM(P533:P543)</f>
        <v>295.3861</v>
      </c>
      <c r="Q559" s="15">
        <f>SUM(Q533:Q543)</f>
        <v>132.1</v>
      </c>
    </row>
    <row r="560" spans="1:17" hidden="1">
      <c r="A560" s="1" t="s">
        <v>4</v>
      </c>
      <c r="B560" s="2" t="s">
        <v>4</v>
      </c>
      <c r="C560" s="2" t="s">
        <v>4</v>
      </c>
      <c r="D560" s="2" t="s">
        <v>4</v>
      </c>
      <c r="E560" s="2" t="s">
        <v>4</v>
      </c>
      <c r="F560" s="3" t="s">
        <v>4</v>
      </c>
      <c r="G560" s="2" t="s">
        <v>4</v>
      </c>
      <c r="H560" s="3" t="s">
        <v>4</v>
      </c>
      <c r="I560" s="2" t="s">
        <v>4</v>
      </c>
      <c r="J560" s="3" t="s">
        <v>4</v>
      </c>
      <c r="K560" s="2" t="s">
        <v>4</v>
      </c>
      <c r="L560" s="3" t="s">
        <v>4</v>
      </c>
      <c r="M560" s="2" t="s">
        <v>4</v>
      </c>
      <c r="N560" s="3" t="s">
        <v>4</v>
      </c>
      <c r="O560" s="2" t="s">
        <v>4</v>
      </c>
      <c r="P560" s="4" t="s">
        <v>4</v>
      </c>
      <c r="Q560" s="4" t="s">
        <v>4</v>
      </c>
    </row>
    <row r="561" spans="1:19" hidden="1">
      <c r="A561" s="1" t="s">
        <v>0</v>
      </c>
      <c r="B561" s="2"/>
      <c r="C561" s="2"/>
      <c r="D561" s="2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4"/>
    </row>
    <row r="562" spans="1:19" hidden="1">
      <c r="A562" s="1" t="s">
        <v>1</v>
      </c>
      <c r="B562" s="2"/>
      <c r="C562" s="2"/>
      <c r="D562" s="2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4"/>
    </row>
    <row r="563" spans="1:19" hidden="1">
      <c r="A563" s="1" t="s">
        <v>2</v>
      </c>
      <c r="B563" s="2"/>
      <c r="C563" s="2"/>
      <c r="D563" s="2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4"/>
    </row>
    <row r="564" spans="1:19" hidden="1">
      <c r="A564" s="1" t="s">
        <v>39</v>
      </c>
      <c r="B564" s="5"/>
      <c r="C564" s="5"/>
      <c r="D564" s="5"/>
      <c r="E564" s="5"/>
      <c r="F564" s="3" t="s">
        <v>3</v>
      </c>
      <c r="G564" s="5"/>
      <c r="H564" s="6"/>
      <c r="I564" s="5"/>
      <c r="J564" s="6"/>
      <c r="K564" s="5"/>
      <c r="L564" s="6"/>
      <c r="M564" s="5"/>
      <c r="N564" s="6"/>
      <c r="O564" s="5"/>
      <c r="P564" s="7"/>
      <c r="Q564" s="7"/>
    </row>
    <row r="565" spans="1:19" hidden="1">
      <c r="A565" s="1" t="s">
        <v>4</v>
      </c>
      <c r="B565" s="2" t="s">
        <v>4</v>
      </c>
      <c r="C565" s="2" t="s">
        <v>4</v>
      </c>
      <c r="D565" s="2" t="s">
        <v>4</v>
      </c>
      <c r="E565" s="2" t="s">
        <v>4</v>
      </c>
      <c r="F565" s="3" t="s">
        <v>4</v>
      </c>
      <c r="G565" s="2" t="s">
        <v>4</v>
      </c>
      <c r="H565" s="3" t="s">
        <v>4</v>
      </c>
      <c r="I565" s="2" t="s">
        <v>4</v>
      </c>
      <c r="J565" s="3" t="s">
        <v>4</v>
      </c>
      <c r="K565" s="2" t="s">
        <v>4</v>
      </c>
      <c r="L565" s="3" t="s">
        <v>4</v>
      </c>
      <c r="M565" s="2" t="s">
        <v>4</v>
      </c>
      <c r="N565" s="3" t="s">
        <v>4</v>
      </c>
      <c r="O565" s="2" t="s">
        <v>4</v>
      </c>
      <c r="P565" s="4" t="s">
        <v>4</v>
      </c>
      <c r="Q565" s="4" t="s">
        <v>4</v>
      </c>
    </row>
    <row r="566" spans="1:19" hidden="1">
      <c r="A566" s="8" t="s">
        <v>5</v>
      </c>
      <c r="B566" s="9" t="s">
        <v>6</v>
      </c>
      <c r="C566" s="9" t="s">
        <v>7</v>
      </c>
      <c r="D566" s="9" t="s">
        <v>8</v>
      </c>
      <c r="E566" s="9" t="s">
        <v>9</v>
      </c>
      <c r="F566" s="10" t="s">
        <v>10</v>
      </c>
      <c r="G566" s="9" t="s">
        <v>11</v>
      </c>
      <c r="H566" s="10" t="s">
        <v>10</v>
      </c>
      <c r="I566" s="9" t="s">
        <v>12</v>
      </c>
      <c r="J566" s="10" t="s">
        <v>10</v>
      </c>
      <c r="K566" s="9" t="s">
        <v>13</v>
      </c>
      <c r="L566" s="10" t="s">
        <v>10</v>
      </c>
      <c r="M566" s="9" t="s">
        <v>14</v>
      </c>
      <c r="N566" s="10" t="s">
        <v>10</v>
      </c>
      <c r="O566" s="9" t="s">
        <v>15</v>
      </c>
      <c r="P566" s="11" t="s">
        <v>16</v>
      </c>
      <c r="Q566" s="4" t="s">
        <v>17</v>
      </c>
    </row>
    <row r="567" spans="1:19" hidden="1">
      <c r="A567" s="12"/>
      <c r="B567" s="9" t="s">
        <v>18</v>
      </c>
      <c r="C567" s="9" t="s">
        <v>19</v>
      </c>
      <c r="D567" s="9" t="s">
        <v>20</v>
      </c>
      <c r="E567" s="9" t="s">
        <v>18</v>
      </c>
      <c r="F567" s="6"/>
      <c r="G567" s="9" t="s">
        <v>19</v>
      </c>
      <c r="H567" s="6"/>
      <c r="I567" s="9" t="s">
        <v>21</v>
      </c>
      <c r="J567" s="6"/>
      <c r="K567" s="9" t="s">
        <v>18</v>
      </c>
      <c r="L567" s="6"/>
      <c r="M567" s="9" t="s">
        <v>19</v>
      </c>
      <c r="N567" s="6"/>
      <c r="O567" s="9" t="s">
        <v>22</v>
      </c>
      <c r="P567" s="11" t="s">
        <v>23</v>
      </c>
      <c r="Q567" s="11" t="s">
        <v>23</v>
      </c>
    </row>
    <row r="568" spans="1:19" hidden="1">
      <c r="A568" s="1" t="s">
        <v>4</v>
      </c>
      <c r="B568" s="2" t="s">
        <v>4</v>
      </c>
      <c r="C568" s="2" t="s">
        <v>4</v>
      </c>
      <c r="D568" s="2" t="s">
        <v>4</v>
      </c>
      <c r="E568" s="2" t="s">
        <v>4</v>
      </c>
      <c r="F568" s="3" t="s">
        <v>4</v>
      </c>
      <c r="G568" s="2" t="s">
        <v>4</v>
      </c>
      <c r="H568" s="3" t="s">
        <v>4</v>
      </c>
      <c r="I568" s="2" t="s">
        <v>4</v>
      </c>
      <c r="J568" s="3" t="s">
        <v>4</v>
      </c>
      <c r="K568" s="2" t="s">
        <v>4</v>
      </c>
      <c r="L568" s="3" t="s">
        <v>4</v>
      </c>
      <c r="M568" s="2" t="s">
        <v>4</v>
      </c>
      <c r="N568" s="3" t="s">
        <v>4</v>
      </c>
      <c r="O568" s="2" t="s">
        <v>4</v>
      </c>
      <c r="P568" s="4" t="s">
        <v>4</v>
      </c>
      <c r="Q568" s="4" t="s">
        <v>4</v>
      </c>
    </row>
    <row r="569" spans="1:19">
      <c r="A569" s="13">
        <v>1</v>
      </c>
      <c r="B569" s="5">
        <v>23.8</v>
      </c>
      <c r="C569" s="5">
        <v>82.2</v>
      </c>
      <c r="D569" s="5">
        <v>1.8819999999999999</v>
      </c>
      <c r="E569" s="5">
        <v>31.86</v>
      </c>
      <c r="F569" s="6">
        <v>1412</v>
      </c>
      <c r="G569" s="5">
        <v>100</v>
      </c>
      <c r="H569" s="6">
        <v>324</v>
      </c>
      <c r="I569" s="5">
        <v>9.1999999999999993</v>
      </c>
      <c r="J569" s="6">
        <v>1748</v>
      </c>
      <c r="K569" s="5">
        <v>17.93</v>
      </c>
      <c r="L569" s="6">
        <v>321</v>
      </c>
      <c r="M569" s="5">
        <v>54.12</v>
      </c>
      <c r="N569" s="6">
        <v>1502</v>
      </c>
      <c r="O569" s="5">
        <v>0</v>
      </c>
      <c r="P569" s="7">
        <v>30</v>
      </c>
      <c r="Q569" s="7">
        <v>13.91</v>
      </c>
      <c r="R569" s="24"/>
      <c r="S569" s="22"/>
    </row>
    <row r="570" spans="1:19">
      <c r="A570" s="13">
        <v>2</v>
      </c>
      <c r="B570" s="5">
        <v>24.95</v>
      </c>
      <c r="C570" s="5">
        <v>77.900000000000006</v>
      </c>
      <c r="D570" s="5">
        <v>0.92800000000000005</v>
      </c>
      <c r="E570" s="5">
        <v>32.72</v>
      </c>
      <c r="F570" s="6">
        <v>1542</v>
      </c>
      <c r="G570" s="5">
        <v>100</v>
      </c>
      <c r="H570" s="6">
        <v>554</v>
      </c>
      <c r="I570" s="5">
        <v>5.45</v>
      </c>
      <c r="J570" s="6">
        <v>844</v>
      </c>
      <c r="K570" s="5">
        <v>16.75</v>
      </c>
      <c r="L570" s="6">
        <v>518</v>
      </c>
      <c r="M570" s="5">
        <v>44.59</v>
      </c>
      <c r="N570" s="6">
        <v>1637</v>
      </c>
      <c r="O570" s="5">
        <v>0</v>
      </c>
      <c r="P570" s="7">
        <v>28.94388</v>
      </c>
      <c r="Q570" s="7">
        <v>12.36</v>
      </c>
      <c r="S570" s="22"/>
    </row>
    <row r="571" spans="1:19">
      <c r="A571" s="13">
        <v>3</v>
      </c>
      <c r="B571" s="5">
        <v>26.75</v>
      </c>
      <c r="C571" s="5">
        <v>74.599999999999994</v>
      </c>
      <c r="D571" s="5">
        <v>1.2070000000000001</v>
      </c>
      <c r="E571" s="5">
        <v>34.31</v>
      </c>
      <c r="F571" s="6">
        <v>1647</v>
      </c>
      <c r="G571" s="5">
        <v>100</v>
      </c>
      <c r="H571" s="6">
        <v>556</v>
      </c>
      <c r="I571" s="5">
        <v>9.9499999999999993</v>
      </c>
      <c r="J571" s="6">
        <v>2246</v>
      </c>
      <c r="K571" s="5">
        <v>17.77</v>
      </c>
      <c r="L571" s="6">
        <v>551</v>
      </c>
      <c r="M571" s="5">
        <v>41.59</v>
      </c>
      <c r="N571" s="6">
        <v>1446</v>
      </c>
      <c r="O571" s="5">
        <v>0</v>
      </c>
      <c r="P571" s="7">
        <v>30</v>
      </c>
      <c r="Q571" s="7">
        <v>14</v>
      </c>
      <c r="S571" s="22"/>
    </row>
    <row r="572" spans="1:19">
      <c r="A572" s="13">
        <v>4</v>
      </c>
      <c r="B572" s="5">
        <v>22.03</v>
      </c>
      <c r="C572" s="5">
        <v>99.9</v>
      </c>
      <c r="D572" s="5">
        <v>1.101</v>
      </c>
      <c r="E572" s="5">
        <v>24.48</v>
      </c>
      <c r="F572" s="6">
        <v>13</v>
      </c>
      <c r="G572" s="5">
        <v>100</v>
      </c>
      <c r="H572" s="6">
        <v>857</v>
      </c>
      <c r="I572" s="5">
        <v>8.4499999999999993</v>
      </c>
      <c r="J572" s="6">
        <v>2140</v>
      </c>
      <c r="K572" s="5">
        <v>19.39</v>
      </c>
      <c r="L572" s="6">
        <v>2357</v>
      </c>
      <c r="M572" s="5">
        <v>90.4</v>
      </c>
      <c r="N572" s="6">
        <v>14</v>
      </c>
      <c r="O572" s="5">
        <v>45.3</v>
      </c>
      <c r="P572" s="7">
        <v>4.5794499999999996</v>
      </c>
      <c r="Q572" s="7">
        <v>0.23300000000000001</v>
      </c>
      <c r="R572" s="24"/>
      <c r="S572" s="22"/>
    </row>
    <row r="573" spans="1:19">
      <c r="A573" s="13">
        <v>5</v>
      </c>
      <c r="B573" s="5">
        <v>20.56</v>
      </c>
      <c r="C573" s="5">
        <v>94.5</v>
      </c>
      <c r="D573" s="5">
        <v>2.7210000000000001</v>
      </c>
      <c r="E573" s="5">
        <v>25.36</v>
      </c>
      <c r="F573" s="6">
        <v>1401</v>
      </c>
      <c r="G573" s="5">
        <v>100</v>
      </c>
      <c r="H573" s="6">
        <v>18</v>
      </c>
      <c r="I573" s="5">
        <v>9.1999999999999993</v>
      </c>
      <c r="J573" s="6">
        <v>1418</v>
      </c>
      <c r="K573" s="5">
        <v>17.88</v>
      </c>
      <c r="L573" s="6">
        <v>618</v>
      </c>
      <c r="M573" s="5">
        <v>80.5</v>
      </c>
      <c r="N573" s="6">
        <v>1354</v>
      </c>
      <c r="O573" s="5">
        <v>0.1</v>
      </c>
      <c r="P573" s="7">
        <v>12.74507</v>
      </c>
      <c r="Q573" s="7">
        <v>4.6470000000000002</v>
      </c>
      <c r="S573" s="22"/>
    </row>
    <row r="574" spans="1:19">
      <c r="A574" s="13">
        <v>6</v>
      </c>
      <c r="B574" s="5">
        <v>19.100000000000001</v>
      </c>
      <c r="C574" s="5">
        <v>99.9</v>
      </c>
      <c r="D574" s="5">
        <v>2.86</v>
      </c>
      <c r="E574" s="5">
        <v>20.51</v>
      </c>
      <c r="F574" s="6">
        <v>1245</v>
      </c>
      <c r="G574" s="5">
        <v>100</v>
      </c>
      <c r="H574" s="6">
        <v>2344</v>
      </c>
      <c r="I574" s="5">
        <v>9.9499999999999993</v>
      </c>
      <c r="J574" s="6">
        <v>1135</v>
      </c>
      <c r="K574" s="5">
        <v>17.46</v>
      </c>
      <c r="L574" s="6">
        <v>2317</v>
      </c>
      <c r="M574" s="5">
        <v>95.1</v>
      </c>
      <c r="N574" s="6">
        <v>721</v>
      </c>
      <c r="O574" s="18">
        <v>6.7</v>
      </c>
      <c r="P574" s="20">
        <v>9.0807300000000009</v>
      </c>
      <c r="Q574" s="7">
        <v>0.74399999999999999</v>
      </c>
      <c r="S574" s="22"/>
    </row>
    <row r="575" spans="1:19">
      <c r="A575" s="13">
        <v>7</v>
      </c>
      <c r="B575" s="5">
        <v>22.58</v>
      </c>
      <c r="C575" s="5">
        <v>94.7</v>
      </c>
      <c r="D575" s="5">
        <v>2.0329999999999999</v>
      </c>
      <c r="E575" s="5">
        <v>30.21</v>
      </c>
      <c r="F575" s="6">
        <v>1545</v>
      </c>
      <c r="G575" s="5">
        <v>100</v>
      </c>
      <c r="H575" s="6">
        <v>46</v>
      </c>
      <c r="I575" s="5">
        <v>8.4499999999999993</v>
      </c>
      <c r="J575" s="6">
        <v>139</v>
      </c>
      <c r="K575" s="5">
        <v>17.48</v>
      </c>
      <c r="L575" s="6">
        <v>38</v>
      </c>
      <c r="M575" s="5">
        <v>68</v>
      </c>
      <c r="N575" s="6">
        <v>1542</v>
      </c>
      <c r="O575" s="5">
        <v>1.3</v>
      </c>
      <c r="P575" s="7">
        <v>22.319649999999999</v>
      </c>
      <c r="Q575" s="7">
        <v>9.3699999999999992</v>
      </c>
      <c r="S575" s="22"/>
    </row>
    <row r="576" spans="1:19">
      <c r="A576" s="13">
        <v>8</v>
      </c>
      <c r="B576" s="5">
        <v>24.63</v>
      </c>
      <c r="C576" s="5">
        <v>84.9</v>
      </c>
      <c r="D576" s="5">
        <v>1.1299999999999999</v>
      </c>
      <c r="E576" s="5">
        <v>32.71</v>
      </c>
      <c r="F576" s="6">
        <v>1521</v>
      </c>
      <c r="G576" s="5">
        <v>100</v>
      </c>
      <c r="H576" s="6">
        <v>533</v>
      </c>
      <c r="I576" s="5">
        <v>7.7</v>
      </c>
      <c r="J576" s="6">
        <v>2041</v>
      </c>
      <c r="K576" s="5">
        <v>17.78</v>
      </c>
      <c r="L576" s="6">
        <v>528</v>
      </c>
      <c r="M576" s="5">
        <v>48.46</v>
      </c>
      <c r="N576" s="6">
        <v>1653</v>
      </c>
      <c r="O576" s="5">
        <v>0</v>
      </c>
      <c r="P576" s="7">
        <v>30</v>
      </c>
      <c r="Q576" s="7">
        <v>13.28</v>
      </c>
      <c r="R576" s="24" t="s">
        <v>3</v>
      </c>
      <c r="S576" s="23"/>
    </row>
    <row r="577" spans="1:19">
      <c r="A577" s="13">
        <v>9</v>
      </c>
      <c r="B577" s="5">
        <v>25.92</v>
      </c>
      <c r="C577" s="5">
        <v>78.900000000000006</v>
      </c>
      <c r="D577" s="5">
        <v>0.73299999999999998</v>
      </c>
      <c r="E577" s="5">
        <v>33.9</v>
      </c>
      <c r="F577" s="6">
        <v>1514</v>
      </c>
      <c r="G577" s="5">
        <v>100</v>
      </c>
      <c r="H577" s="6">
        <v>537</v>
      </c>
      <c r="I577" s="5">
        <v>6.2</v>
      </c>
      <c r="J577" s="6">
        <v>1542</v>
      </c>
      <c r="K577" s="5">
        <v>17.47</v>
      </c>
      <c r="L577" s="6">
        <v>532</v>
      </c>
      <c r="M577" s="5">
        <v>43.93</v>
      </c>
      <c r="N577" s="6">
        <v>1600</v>
      </c>
      <c r="O577" s="5">
        <v>0</v>
      </c>
      <c r="P577" s="7">
        <v>30</v>
      </c>
      <c r="Q577" s="7">
        <v>14.91</v>
      </c>
      <c r="S577" s="23"/>
    </row>
    <row r="578" spans="1:19">
      <c r="A578" s="13">
        <v>10</v>
      </c>
      <c r="B578" s="5">
        <v>27.88</v>
      </c>
      <c r="C578" s="5">
        <v>74.3</v>
      </c>
      <c r="D578" s="5">
        <v>0.64300000000000002</v>
      </c>
      <c r="E578" s="5">
        <v>37.99</v>
      </c>
      <c r="F578" s="6">
        <v>1529</v>
      </c>
      <c r="G578" s="5">
        <v>100</v>
      </c>
      <c r="H578" s="6">
        <v>254</v>
      </c>
      <c r="I578" s="5">
        <v>6.95</v>
      </c>
      <c r="J578" s="6">
        <v>1103</v>
      </c>
      <c r="K578" s="5">
        <v>18.059999999999999</v>
      </c>
      <c r="L578" s="6">
        <v>430</v>
      </c>
      <c r="M578" s="5">
        <v>37.729999999999997</v>
      </c>
      <c r="N578" s="6">
        <v>1553</v>
      </c>
      <c r="O578" s="5">
        <v>0</v>
      </c>
      <c r="P578" s="7">
        <v>30</v>
      </c>
      <c r="Q578" s="7">
        <v>15.5</v>
      </c>
      <c r="S578" s="23"/>
    </row>
    <row r="579" spans="1:19">
      <c r="A579" s="13">
        <v>11</v>
      </c>
      <c r="B579" s="5">
        <v>28.67</v>
      </c>
      <c r="C579" s="5">
        <v>79.2</v>
      </c>
      <c r="D579" s="5">
        <v>1.4950000000000001</v>
      </c>
      <c r="E579" s="5">
        <v>38.659999999999997</v>
      </c>
      <c r="F579" s="6">
        <v>1423</v>
      </c>
      <c r="G579" s="5">
        <v>100</v>
      </c>
      <c r="H579" s="6">
        <v>510</v>
      </c>
      <c r="I579" s="5">
        <v>11.45</v>
      </c>
      <c r="J579" s="6">
        <v>1711</v>
      </c>
      <c r="K579" s="5">
        <v>19.18</v>
      </c>
      <c r="L579" s="6">
        <v>505</v>
      </c>
      <c r="M579" s="5">
        <v>41.39</v>
      </c>
      <c r="N579" s="6">
        <v>1353</v>
      </c>
      <c r="O579" s="5">
        <v>0.5</v>
      </c>
      <c r="P579" s="7">
        <v>30</v>
      </c>
      <c r="Q579" s="7">
        <v>14.28</v>
      </c>
      <c r="R579" s="24"/>
      <c r="S579" s="22"/>
    </row>
    <row r="580" spans="1:19">
      <c r="A580" s="13">
        <v>12</v>
      </c>
      <c r="B580" s="5">
        <v>27.1</v>
      </c>
      <c r="C580" s="5">
        <v>90.7</v>
      </c>
      <c r="D580" s="5">
        <v>1.3340000000000001</v>
      </c>
      <c r="E580" s="5">
        <v>32.06</v>
      </c>
      <c r="F580" s="6">
        <v>1424</v>
      </c>
      <c r="G580" s="5">
        <v>100</v>
      </c>
      <c r="H580" s="6">
        <v>424</v>
      </c>
      <c r="I580" s="5">
        <v>10.7</v>
      </c>
      <c r="J580" s="6">
        <v>1035</v>
      </c>
      <c r="K580" s="5">
        <v>22.74</v>
      </c>
      <c r="L580" s="6">
        <v>423</v>
      </c>
      <c r="M580" s="5">
        <v>63.6</v>
      </c>
      <c r="N580" s="6">
        <v>1340</v>
      </c>
      <c r="O580" s="5">
        <v>0.1</v>
      </c>
      <c r="P580" s="7">
        <v>22.05742</v>
      </c>
      <c r="Q580" s="7">
        <v>9.27</v>
      </c>
      <c r="S580" s="22"/>
    </row>
    <row r="581" spans="1:19">
      <c r="A581" s="13">
        <v>13</v>
      </c>
      <c r="B581" s="5">
        <v>24.83</v>
      </c>
      <c r="C581" s="5">
        <v>68.45</v>
      </c>
      <c r="D581" s="5">
        <v>3.698</v>
      </c>
      <c r="E581" s="5">
        <v>30.86</v>
      </c>
      <c r="F581" s="6">
        <v>1342</v>
      </c>
      <c r="G581" s="5">
        <v>100</v>
      </c>
      <c r="H581" s="6">
        <v>1</v>
      </c>
      <c r="I581" s="5">
        <v>12.2</v>
      </c>
      <c r="J581" s="6">
        <v>727</v>
      </c>
      <c r="K581" s="5">
        <v>18.09</v>
      </c>
      <c r="L581" s="6">
        <v>2359</v>
      </c>
      <c r="M581" s="5">
        <v>45.59</v>
      </c>
      <c r="N581" s="6">
        <v>1536</v>
      </c>
      <c r="O581" s="5">
        <v>0</v>
      </c>
      <c r="P581" s="7">
        <v>30</v>
      </c>
      <c r="Q581" s="7">
        <v>13.99</v>
      </c>
      <c r="R581" s="24" t="s">
        <v>3</v>
      </c>
      <c r="S581" s="22"/>
    </row>
    <row r="582" spans="1:19">
      <c r="A582" s="13">
        <v>14</v>
      </c>
      <c r="B582" s="5">
        <v>23.5</v>
      </c>
      <c r="C582" s="5">
        <v>65.58</v>
      </c>
      <c r="D582" s="5">
        <v>1.9139999999999999</v>
      </c>
      <c r="E582" s="5">
        <v>32.21</v>
      </c>
      <c r="F582" s="6">
        <v>1512</v>
      </c>
      <c r="G582" s="5">
        <v>93.1</v>
      </c>
      <c r="H582" s="6">
        <v>2351</v>
      </c>
      <c r="I582" s="5">
        <v>8.4499999999999993</v>
      </c>
      <c r="J582" s="6">
        <v>1905</v>
      </c>
      <c r="K582" s="5">
        <v>15.56</v>
      </c>
      <c r="L582" s="6">
        <v>513</v>
      </c>
      <c r="M582" s="5">
        <v>41.66</v>
      </c>
      <c r="N582" s="6">
        <v>1628</v>
      </c>
      <c r="O582" s="5">
        <v>0</v>
      </c>
      <c r="P582" s="7">
        <v>34.193260000000002</v>
      </c>
      <c r="Q582" s="7">
        <v>13.87</v>
      </c>
      <c r="R582" s="24"/>
      <c r="S582" s="22"/>
    </row>
    <row r="583" spans="1:19">
      <c r="A583" s="13">
        <v>15</v>
      </c>
      <c r="B583" s="5">
        <v>25.23</v>
      </c>
      <c r="C583" s="5">
        <v>74.599999999999994</v>
      </c>
      <c r="D583" s="5">
        <v>0.96499999999999997</v>
      </c>
      <c r="E583" s="5">
        <v>34.340000000000003</v>
      </c>
      <c r="F583" s="6">
        <v>1615</v>
      </c>
      <c r="G583" s="5">
        <v>100</v>
      </c>
      <c r="H583" s="6">
        <v>526</v>
      </c>
      <c r="I583" s="5">
        <v>9.9499999999999993</v>
      </c>
      <c r="J583" s="6">
        <v>1930</v>
      </c>
      <c r="K583" s="5">
        <v>15.42</v>
      </c>
      <c r="L583" s="6">
        <v>532</v>
      </c>
      <c r="M583" s="5">
        <v>40.26</v>
      </c>
      <c r="N583" s="6">
        <v>1418</v>
      </c>
      <c r="O583" s="5">
        <v>0</v>
      </c>
      <c r="P583" s="7">
        <v>33.836170000000003</v>
      </c>
      <c r="Q583" s="7">
        <v>14.36</v>
      </c>
      <c r="S583" s="22"/>
    </row>
    <row r="584" spans="1:19">
      <c r="A584" s="13">
        <v>16</v>
      </c>
      <c r="B584" s="5">
        <v>24.11</v>
      </c>
      <c r="C584" s="5">
        <v>86.7</v>
      </c>
      <c r="D584" s="5">
        <v>1.323</v>
      </c>
      <c r="E584" s="5">
        <v>32.25</v>
      </c>
      <c r="F584" s="6">
        <v>1114</v>
      </c>
      <c r="G584" s="5">
        <v>100</v>
      </c>
      <c r="H584" s="6">
        <v>524</v>
      </c>
      <c r="I584" s="5">
        <v>9.1999999999999993</v>
      </c>
      <c r="J584" s="6">
        <v>1331</v>
      </c>
      <c r="K584" s="5">
        <v>18.510000000000002</v>
      </c>
      <c r="L584" s="6">
        <v>521</v>
      </c>
      <c r="M584" s="5">
        <v>54.93</v>
      </c>
      <c r="N584" s="6">
        <v>1115</v>
      </c>
      <c r="O584" s="5">
        <v>0</v>
      </c>
      <c r="P584" s="7">
        <v>19.57479</v>
      </c>
      <c r="Q584" s="7">
        <v>7.93</v>
      </c>
      <c r="S584" s="22"/>
    </row>
    <row r="585" spans="1:19">
      <c r="A585" s="13">
        <v>17</v>
      </c>
      <c r="B585" s="5">
        <v>22.99</v>
      </c>
      <c r="C585" s="5">
        <v>90.4</v>
      </c>
      <c r="D585" s="5">
        <v>2.54</v>
      </c>
      <c r="E585" s="5">
        <v>29.23</v>
      </c>
      <c r="F585" s="6">
        <v>1336</v>
      </c>
      <c r="G585" s="5">
        <v>100</v>
      </c>
      <c r="H585" s="6">
        <v>246</v>
      </c>
      <c r="I585" s="5">
        <v>8.4499999999999993</v>
      </c>
      <c r="J585" s="6">
        <v>1556</v>
      </c>
      <c r="K585" s="5">
        <v>19.559999999999999</v>
      </c>
      <c r="L585" s="6">
        <v>2359</v>
      </c>
      <c r="M585" s="5">
        <v>66.33</v>
      </c>
      <c r="N585" s="6">
        <v>1423</v>
      </c>
      <c r="O585" s="5">
        <v>0</v>
      </c>
      <c r="P585" s="7">
        <v>26.51286</v>
      </c>
      <c r="Q585" s="7">
        <v>11.96</v>
      </c>
      <c r="S585" s="22"/>
    </row>
    <row r="586" spans="1:19">
      <c r="A586" s="13">
        <v>18</v>
      </c>
      <c r="B586" s="5">
        <v>23.92</v>
      </c>
      <c r="C586" s="5">
        <v>84.9</v>
      </c>
      <c r="D586" s="5">
        <v>0.93600000000000005</v>
      </c>
      <c r="E586" s="5">
        <v>30.57</v>
      </c>
      <c r="F586" s="6">
        <v>1449</v>
      </c>
      <c r="G586" s="5">
        <v>100</v>
      </c>
      <c r="H586" s="6">
        <v>550</v>
      </c>
      <c r="I586" s="5">
        <v>4.7</v>
      </c>
      <c r="J586" s="6">
        <v>5</v>
      </c>
      <c r="K586" s="5">
        <v>16.920000000000002</v>
      </c>
      <c r="L586" s="6">
        <v>530</v>
      </c>
      <c r="M586" s="5">
        <v>58.27</v>
      </c>
      <c r="N586" s="6">
        <v>1349</v>
      </c>
      <c r="O586" s="5">
        <v>0</v>
      </c>
      <c r="P586" s="7">
        <v>24.219149999999999</v>
      </c>
      <c r="Q586" s="7">
        <v>9.86</v>
      </c>
      <c r="S586" s="22"/>
    </row>
    <row r="587" spans="1:19">
      <c r="A587" s="13">
        <v>19</v>
      </c>
      <c r="B587" s="5">
        <v>25.45</v>
      </c>
      <c r="C587" s="5">
        <v>84.4</v>
      </c>
      <c r="D587" s="5">
        <v>1.03</v>
      </c>
      <c r="E587" s="5">
        <v>33.590000000000003</v>
      </c>
      <c r="F587" s="6">
        <v>1251</v>
      </c>
      <c r="G587" s="5">
        <v>100</v>
      </c>
      <c r="H587" s="6">
        <v>544</v>
      </c>
      <c r="I587" s="5">
        <v>7.7</v>
      </c>
      <c r="J587" s="6">
        <v>1807</v>
      </c>
      <c r="K587" s="5">
        <v>18.399999999999999</v>
      </c>
      <c r="L587" s="6">
        <v>521</v>
      </c>
      <c r="M587" s="5">
        <v>51.59</v>
      </c>
      <c r="N587" s="6">
        <v>1240</v>
      </c>
      <c r="O587" s="5">
        <v>0</v>
      </c>
      <c r="P587" s="7">
        <v>27.277560000000001</v>
      </c>
      <c r="Q587" s="7">
        <v>11.93</v>
      </c>
      <c r="S587" s="22"/>
    </row>
    <row r="588" spans="1:19">
      <c r="A588" s="13">
        <v>20</v>
      </c>
      <c r="B588" s="5">
        <v>26.39</v>
      </c>
      <c r="C588" s="5">
        <v>82.5</v>
      </c>
      <c r="D588" s="5">
        <v>1.23</v>
      </c>
      <c r="E588" s="5">
        <v>34.03</v>
      </c>
      <c r="F588" s="6">
        <v>1453</v>
      </c>
      <c r="G588" s="5">
        <v>100</v>
      </c>
      <c r="H588" s="6">
        <v>543</v>
      </c>
      <c r="I588" s="5">
        <v>6.95</v>
      </c>
      <c r="J588" s="6">
        <v>1117</v>
      </c>
      <c r="K588" s="5">
        <v>19.12</v>
      </c>
      <c r="L588" s="6">
        <v>539</v>
      </c>
      <c r="M588" s="5">
        <v>50.26</v>
      </c>
      <c r="N588" s="6">
        <v>1454</v>
      </c>
      <c r="O588" s="5">
        <v>2</v>
      </c>
      <c r="P588" s="7">
        <v>27.76483</v>
      </c>
      <c r="Q588" s="7">
        <v>12.27</v>
      </c>
      <c r="S588" s="22"/>
    </row>
    <row r="589" spans="1:19">
      <c r="A589" s="13">
        <v>21</v>
      </c>
      <c r="B589" s="5">
        <v>25.24</v>
      </c>
      <c r="C589" s="5">
        <v>91.2</v>
      </c>
      <c r="D589" s="5">
        <v>1.31</v>
      </c>
      <c r="E589" s="5">
        <v>35.369999999999997</v>
      </c>
      <c r="F589" s="6">
        <v>1156</v>
      </c>
      <c r="G589" s="5">
        <v>100</v>
      </c>
      <c r="H589" s="6">
        <v>1932</v>
      </c>
      <c r="I589" s="5">
        <v>12.2</v>
      </c>
      <c r="J589" s="6">
        <v>1229</v>
      </c>
      <c r="K589" s="5">
        <v>20.059999999999999</v>
      </c>
      <c r="L589" s="6">
        <v>444</v>
      </c>
      <c r="M589" s="5">
        <v>46.86</v>
      </c>
      <c r="N589" s="6">
        <v>1158</v>
      </c>
      <c r="O589" s="5">
        <v>3.6</v>
      </c>
      <c r="P589" s="7">
        <v>22.813790000000001</v>
      </c>
      <c r="Q589" s="7">
        <v>9.52</v>
      </c>
      <c r="S589" s="22"/>
    </row>
    <row r="590" spans="1:19">
      <c r="A590" s="13">
        <v>22</v>
      </c>
      <c r="B590" s="5">
        <v>22.55</v>
      </c>
      <c r="C590" s="5">
        <v>99.9</v>
      </c>
      <c r="D590" s="5">
        <v>1.5409999999999999</v>
      </c>
      <c r="E590" s="5">
        <v>26.12</v>
      </c>
      <c r="F590" s="6">
        <v>1516</v>
      </c>
      <c r="G590" s="5">
        <v>100</v>
      </c>
      <c r="H590" s="6">
        <v>551</v>
      </c>
      <c r="I590" s="5">
        <v>7.7</v>
      </c>
      <c r="J590" s="6">
        <v>1956</v>
      </c>
      <c r="K590" s="5">
        <v>20.79</v>
      </c>
      <c r="L590" s="6">
        <v>2057</v>
      </c>
      <c r="M590" s="5">
        <v>91.6</v>
      </c>
      <c r="N590" s="6">
        <v>1527</v>
      </c>
      <c r="O590" s="5">
        <v>9.4</v>
      </c>
      <c r="P590" s="7">
        <v>9.07254</v>
      </c>
      <c r="Q590" s="7">
        <v>1.7749999999999999</v>
      </c>
      <c r="S590" s="22"/>
    </row>
    <row r="591" spans="1:19">
      <c r="A591" s="13">
        <v>23</v>
      </c>
      <c r="B591" s="5">
        <v>22.18</v>
      </c>
      <c r="C591" s="5">
        <v>99.9</v>
      </c>
      <c r="D591" s="5">
        <v>2.3650000000000002</v>
      </c>
      <c r="E591" s="5">
        <v>24.31</v>
      </c>
      <c r="F591" s="6">
        <v>1343</v>
      </c>
      <c r="G591" s="5">
        <v>100</v>
      </c>
      <c r="H591" s="6">
        <v>332</v>
      </c>
      <c r="I591" s="5">
        <v>11.45</v>
      </c>
      <c r="J591" s="6">
        <v>1623</v>
      </c>
      <c r="K591" s="5">
        <v>20.61</v>
      </c>
      <c r="L591" s="6">
        <v>313</v>
      </c>
      <c r="M591" s="5">
        <v>98.3</v>
      </c>
      <c r="N591" s="6">
        <v>1003</v>
      </c>
      <c r="O591" s="5">
        <v>2.6</v>
      </c>
      <c r="P591" s="7">
        <v>7.5903299999999998</v>
      </c>
      <c r="Q591" s="7">
        <v>0.32200000000000001</v>
      </c>
      <c r="S591" s="22"/>
    </row>
    <row r="592" spans="1:19">
      <c r="A592" s="13">
        <v>24</v>
      </c>
      <c r="B592" s="5">
        <v>23.11</v>
      </c>
      <c r="C592" s="5">
        <v>99.9</v>
      </c>
      <c r="D592" s="5">
        <v>1.722</v>
      </c>
      <c r="E592" s="5">
        <v>28.44</v>
      </c>
      <c r="F592" s="6">
        <v>1126</v>
      </c>
      <c r="G592" s="5">
        <v>100</v>
      </c>
      <c r="H592" s="6">
        <v>2351</v>
      </c>
      <c r="I592" s="5">
        <v>7.7</v>
      </c>
      <c r="J592" s="6">
        <v>3</v>
      </c>
      <c r="K592" s="5">
        <v>19.72</v>
      </c>
      <c r="L592" s="6">
        <v>445</v>
      </c>
      <c r="M592" s="5">
        <v>77.099999999999994</v>
      </c>
      <c r="N592" s="6">
        <v>1113</v>
      </c>
      <c r="O592" s="5">
        <v>2</v>
      </c>
      <c r="P592" s="7">
        <v>11.98868</v>
      </c>
      <c r="Q592" s="7">
        <v>3.97</v>
      </c>
      <c r="S592" s="22"/>
    </row>
    <row r="593" spans="1:19">
      <c r="A593" s="13">
        <v>25</v>
      </c>
      <c r="B593" s="5">
        <v>23.68</v>
      </c>
      <c r="C593" s="5">
        <v>99.9</v>
      </c>
      <c r="D593" s="5">
        <v>1.403</v>
      </c>
      <c r="E593" s="5">
        <v>27.37</v>
      </c>
      <c r="F593" s="6">
        <v>1204</v>
      </c>
      <c r="G593" s="5">
        <v>100</v>
      </c>
      <c r="H593" s="6">
        <v>150</v>
      </c>
      <c r="I593" s="5">
        <v>5.45</v>
      </c>
      <c r="J593" s="6">
        <v>1726</v>
      </c>
      <c r="K593" s="5">
        <v>21.4</v>
      </c>
      <c r="L593" s="6">
        <v>53</v>
      </c>
      <c r="M593" s="5">
        <v>90.2</v>
      </c>
      <c r="N593" s="6">
        <v>1243</v>
      </c>
      <c r="O593" s="5">
        <v>1.2</v>
      </c>
      <c r="P593" s="7">
        <v>12.393330000000001</v>
      </c>
      <c r="Q593" s="7">
        <v>4.41</v>
      </c>
      <c r="S593" s="22"/>
    </row>
    <row r="594" spans="1:19">
      <c r="A594" s="13">
        <v>26</v>
      </c>
      <c r="B594" s="5">
        <v>24.49</v>
      </c>
      <c r="C594" s="5">
        <v>94.5</v>
      </c>
      <c r="D594" s="5">
        <v>1.37</v>
      </c>
      <c r="E594" s="5">
        <v>31.54</v>
      </c>
      <c r="F594" s="6">
        <v>1400</v>
      </c>
      <c r="G594" s="5">
        <v>100</v>
      </c>
      <c r="H594" s="6">
        <v>440</v>
      </c>
      <c r="I594" s="5">
        <v>7.7</v>
      </c>
      <c r="J594" s="6">
        <v>1639</v>
      </c>
      <c r="K594" s="5">
        <v>19.59</v>
      </c>
      <c r="L594" s="6">
        <v>321</v>
      </c>
      <c r="M594" s="5">
        <v>70.5</v>
      </c>
      <c r="N594" s="6">
        <v>1634</v>
      </c>
      <c r="O594" s="5">
        <v>0</v>
      </c>
      <c r="P594" s="7">
        <v>21.69847</v>
      </c>
      <c r="Q594" s="7">
        <v>9.2799999999999994</v>
      </c>
      <c r="S594" s="22"/>
    </row>
    <row r="595" spans="1:19">
      <c r="A595" s="13">
        <v>27</v>
      </c>
      <c r="B595" s="5">
        <v>25.57</v>
      </c>
      <c r="C595" s="5">
        <v>88</v>
      </c>
      <c r="D595" s="5">
        <v>0.87</v>
      </c>
      <c r="E595" s="5">
        <v>33.35</v>
      </c>
      <c r="F595" s="6">
        <v>1509</v>
      </c>
      <c r="G595" s="5">
        <v>100</v>
      </c>
      <c r="H595" s="6">
        <v>416</v>
      </c>
      <c r="I595" s="5">
        <v>7.7</v>
      </c>
      <c r="J595" s="6">
        <v>2135</v>
      </c>
      <c r="K595" s="5">
        <v>18.809999999999999</v>
      </c>
      <c r="L595" s="6">
        <v>331</v>
      </c>
      <c r="M595" s="5">
        <v>58.33</v>
      </c>
      <c r="N595" s="6">
        <v>1538</v>
      </c>
      <c r="O595" s="5">
        <v>0</v>
      </c>
      <c r="P595" s="7">
        <v>25.967500000000001</v>
      </c>
      <c r="Q595" s="7">
        <v>11.63</v>
      </c>
      <c r="S595" s="22"/>
    </row>
    <row r="596" spans="1:19">
      <c r="A596" s="13">
        <v>28</v>
      </c>
      <c r="B596" s="5">
        <v>28.49</v>
      </c>
      <c r="C596" s="5">
        <v>78.8</v>
      </c>
      <c r="D596" s="5">
        <v>1.2649999999999999</v>
      </c>
      <c r="E596" s="5">
        <v>36.19</v>
      </c>
      <c r="F596" s="6">
        <v>1404</v>
      </c>
      <c r="G596" s="5">
        <v>100</v>
      </c>
      <c r="H596" s="6">
        <v>517</v>
      </c>
      <c r="I596" s="5">
        <v>6.95</v>
      </c>
      <c r="J596" s="6">
        <v>2306</v>
      </c>
      <c r="K596" s="5">
        <v>19.7</v>
      </c>
      <c r="L596" s="6">
        <v>512</v>
      </c>
      <c r="M596" s="5">
        <v>39.659999999999997</v>
      </c>
      <c r="N596" s="6">
        <v>1645</v>
      </c>
      <c r="O596" s="5">
        <v>0</v>
      </c>
      <c r="P596" s="7">
        <v>30</v>
      </c>
      <c r="Q596" s="7">
        <v>16.8</v>
      </c>
      <c r="S596" s="22"/>
    </row>
    <row r="597" spans="1:19">
      <c r="A597" s="13">
        <v>29</v>
      </c>
      <c r="B597" s="5">
        <v>28.23</v>
      </c>
      <c r="C597" s="5">
        <v>81.099999999999994</v>
      </c>
      <c r="D597" s="5">
        <v>1.403</v>
      </c>
      <c r="E597" s="5">
        <v>36.97</v>
      </c>
      <c r="F597" s="6">
        <v>1645</v>
      </c>
      <c r="G597" s="5">
        <v>100</v>
      </c>
      <c r="H597" s="6">
        <v>1927</v>
      </c>
      <c r="I597" s="5">
        <v>15.95</v>
      </c>
      <c r="J597" s="6">
        <v>1927</v>
      </c>
      <c r="K597" s="5">
        <v>20.49</v>
      </c>
      <c r="L597" s="6">
        <v>1927</v>
      </c>
      <c r="M597" s="5">
        <v>45.72</v>
      </c>
      <c r="N597" s="6">
        <v>1659</v>
      </c>
      <c r="O597" s="5">
        <v>28.6</v>
      </c>
      <c r="P597" s="7">
        <v>29.02319</v>
      </c>
      <c r="Q597" s="7">
        <v>13.38</v>
      </c>
      <c r="S597" s="22"/>
    </row>
    <row r="598" spans="1:19">
      <c r="A598" s="13">
        <v>30</v>
      </c>
      <c r="B598" s="5">
        <v>26.75</v>
      </c>
      <c r="C598" s="5">
        <v>92.9</v>
      </c>
      <c r="D598" s="5">
        <v>2.0699999999999998</v>
      </c>
      <c r="E598" s="5">
        <v>35.08</v>
      </c>
      <c r="F598" s="6">
        <v>1518</v>
      </c>
      <c r="G598" s="5">
        <v>100</v>
      </c>
      <c r="H598" s="6">
        <v>154</v>
      </c>
      <c r="I598" s="5">
        <v>9.9499999999999993</v>
      </c>
      <c r="J598" s="6">
        <v>1647</v>
      </c>
      <c r="K598" s="5">
        <v>22.3</v>
      </c>
      <c r="L598" s="6">
        <v>506</v>
      </c>
      <c r="M598" s="5">
        <v>57.59</v>
      </c>
      <c r="N598" s="6">
        <v>1520</v>
      </c>
      <c r="O598" s="5">
        <v>2.2000000000000002</v>
      </c>
      <c r="P598" s="7">
        <v>25.802679999999999</v>
      </c>
      <c r="Q598" s="7">
        <v>11.3</v>
      </c>
      <c r="S598" s="22"/>
    </row>
    <row r="599" spans="1:19" hidden="1">
      <c r="A599" s="13" t="s">
        <v>3</v>
      </c>
      <c r="B599" s="5"/>
      <c r="C599" s="5"/>
      <c r="D599" s="5"/>
      <c r="E599" s="5"/>
      <c r="F599" s="6"/>
      <c r="G599" s="5"/>
      <c r="H599" s="6"/>
      <c r="I599" s="5"/>
      <c r="J599" s="6"/>
      <c r="K599" s="5"/>
      <c r="L599" s="6"/>
      <c r="M599" s="5"/>
      <c r="N599" s="6"/>
      <c r="O599" s="5"/>
      <c r="P599" s="7"/>
      <c r="Q599" s="7"/>
    </row>
    <row r="600" spans="1:19" hidden="1">
      <c r="A600" s="1" t="s">
        <v>4</v>
      </c>
      <c r="B600" s="2" t="s">
        <v>4</v>
      </c>
      <c r="C600" s="2" t="s">
        <v>4</v>
      </c>
      <c r="D600" s="2" t="s">
        <v>4</v>
      </c>
      <c r="E600" s="2" t="s">
        <v>4</v>
      </c>
      <c r="F600" s="3" t="s">
        <v>4</v>
      </c>
      <c r="G600" s="2" t="s">
        <v>4</v>
      </c>
      <c r="H600" s="3" t="s">
        <v>4</v>
      </c>
      <c r="I600" s="2" t="s">
        <v>4</v>
      </c>
      <c r="J600" s="3" t="s">
        <v>4</v>
      </c>
      <c r="K600" s="2" t="s">
        <v>4</v>
      </c>
      <c r="L600" s="3" t="s">
        <v>4</v>
      </c>
      <c r="M600" s="2" t="s">
        <v>4</v>
      </c>
      <c r="N600" s="3" t="s">
        <v>4</v>
      </c>
      <c r="O600" s="2" t="s">
        <v>4</v>
      </c>
      <c r="P600" s="4" t="s">
        <v>4</v>
      </c>
      <c r="Q600" s="4" t="s">
        <v>4</v>
      </c>
    </row>
    <row r="601" spans="1:19" hidden="1">
      <c r="A601" s="12"/>
      <c r="B601" s="9" t="s">
        <v>6</v>
      </c>
      <c r="C601" s="9" t="s">
        <v>7</v>
      </c>
      <c r="D601" s="9" t="s">
        <v>8</v>
      </c>
      <c r="E601" s="9" t="s">
        <v>9</v>
      </c>
      <c r="F601" s="10" t="s">
        <v>10</v>
      </c>
      <c r="G601" s="9" t="s">
        <v>11</v>
      </c>
      <c r="H601" s="10" t="s">
        <v>10</v>
      </c>
      <c r="I601" s="9" t="s">
        <v>12</v>
      </c>
      <c r="J601" s="10" t="s">
        <v>10</v>
      </c>
      <c r="K601" s="9" t="s">
        <v>13</v>
      </c>
      <c r="L601" s="10" t="s">
        <v>10</v>
      </c>
      <c r="M601" s="9" t="s">
        <v>14</v>
      </c>
      <c r="N601" s="10" t="s">
        <v>10</v>
      </c>
      <c r="O601" s="9" t="s">
        <v>15</v>
      </c>
      <c r="P601" s="11" t="s">
        <v>16</v>
      </c>
      <c r="Q601" s="4" t="s">
        <v>3</v>
      </c>
    </row>
    <row r="602" spans="1:19" hidden="1">
      <c r="A602" s="1" t="s">
        <v>4</v>
      </c>
      <c r="B602" s="2" t="s">
        <v>4</v>
      </c>
      <c r="C602" s="2" t="s">
        <v>4</v>
      </c>
      <c r="D602" s="2" t="s">
        <v>4</v>
      </c>
      <c r="E602" s="2" t="s">
        <v>4</v>
      </c>
      <c r="F602" s="3" t="s">
        <v>4</v>
      </c>
      <c r="G602" s="2" t="s">
        <v>4</v>
      </c>
      <c r="H602" s="3" t="s">
        <v>4</v>
      </c>
      <c r="I602" s="2" t="s">
        <v>4</v>
      </c>
      <c r="J602" s="3" t="s">
        <v>4</v>
      </c>
      <c r="K602" s="2" t="s">
        <v>4</v>
      </c>
      <c r="L602" s="3" t="s">
        <v>4</v>
      </c>
      <c r="M602" s="2" t="s">
        <v>4</v>
      </c>
      <c r="N602" s="3" t="s">
        <v>4</v>
      </c>
      <c r="O602" s="2" t="s">
        <v>4</v>
      </c>
      <c r="P602" s="4" t="s">
        <v>4</v>
      </c>
      <c r="Q602" s="4" t="s">
        <v>4</v>
      </c>
    </row>
    <row r="603" spans="1:19" hidden="1">
      <c r="A603" s="1" t="s">
        <v>24</v>
      </c>
      <c r="B603" s="14">
        <f>AVERAGE(B569:B599)</f>
        <v>24.68933333333333</v>
      </c>
      <c r="C603" s="14">
        <f>AVERAGE(C569:C599)</f>
        <v>86.511000000000024</v>
      </c>
      <c r="D603" s="14">
        <f>AVERAGE(D569:D599)</f>
        <v>1.5673999999999999</v>
      </c>
      <c r="E603" s="14">
        <f>AVERAGE(E569:E599)</f>
        <v>31.553000000000008</v>
      </c>
      <c r="F603" s="3" t="s">
        <v>3</v>
      </c>
      <c r="G603" s="14">
        <f>AVERAGE(G569:G599)</f>
        <v>99.77</v>
      </c>
      <c r="H603" s="3" t="s">
        <v>3</v>
      </c>
      <c r="I603" s="14">
        <f>AVERAGE(I569:I599)</f>
        <v>8.7999999999999954</v>
      </c>
      <c r="J603" s="3" t="s">
        <v>3</v>
      </c>
      <c r="K603" s="14">
        <f>AVERAGE(K569:K599)</f>
        <v>18.831333333333337</v>
      </c>
      <c r="L603" s="3" t="s">
        <v>3</v>
      </c>
      <c r="M603" s="14">
        <f>AVERAGE(M569:M599)</f>
        <v>59.805333333333323</v>
      </c>
      <c r="N603" s="3" t="s">
        <v>3</v>
      </c>
      <c r="O603" s="14">
        <f>SUM(O569:O599)</f>
        <v>105.60000000000001</v>
      </c>
      <c r="P603" s="15">
        <f>AVERAGE(P569:P599)</f>
        <v>23.315177666666667</v>
      </c>
      <c r="Q603" s="15">
        <f>AVERAGE(Q569:Q599)</f>
        <v>10.035366666666668</v>
      </c>
    </row>
    <row r="604" spans="1:19" hidden="1">
      <c r="A604" s="1" t="s">
        <v>25</v>
      </c>
      <c r="B604" s="14"/>
      <c r="C604" s="14"/>
      <c r="D604" s="14"/>
      <c r="E604" s="14">
        <f>MAX(E569:E599)</f>
        <v>38.659999999999997</v>
      </c>
      <c r="F604" s="16"/>
      <c r="G604" s="14">
        <f>MAX(G569:G599)</f>
        <v>100</v>
      </c>
      <c r="H604" s="3" t="s">
        <v>3</v>
      </c>
      <c r="I604" s="14">
        <f>MAX(I569:I599)</f>
        <v>15.95</v>
      </c>
      <c r="J604" s="3" t="s">
        <v>3</v>
      </c>
      <c r="K604" s="14">
        <f>MIN(K569:K599)</f>
        <v>15.42</v>
      </c>
      <c r="L604" s="16"/>
      <c r="M604" s="14">
        <f>MIN(M569:M599)</f>
        <v>37.729999999999997</v>
      </c>
      <c r="N604" s="16"/>
      <c r="O604" s="14">
        <f>MAX(O569:O599)</f>
        <v>45.3</v>
      </c>
      <c r="P604" s="15"/>
      <c r="Q604" s="15"/>
    </row>
    <row r="605" spans="1:19" hidden="1">
      <c r="A605" s="1" t="s">
        <v>4</v>
      </c>
      <c r="B605" s="2" t="s">
        <v>4</v>
      </c>
      <c r="C605" s="2" t="s">
        <v>4</v>
      </c>
      <c r="D605" s="2" t="s">
        <v>4</v>
      </c>
      <c r="E605" s="2" t="s">
        <v>4</v>
      </c>
      <c r="F605" s="3" t="s">
        <v>4</v>
      </c>
      <c r="G605" s="2" t="s">
        <v>4</v>
      </c>
      <c r="H605" s="3" t="s">
        <v>4</v>
      </c>
      <c r="I605" s="2" t="s">
        <v>4</v>
      </c>
      <c r="J605" s="3" t="s">
        <v>4</v>
      </c>
      <c r="K605" s="2" t="s">
        <v>4</v>
      </c>
      <c r="L605" s="3" t="s">
        <v>4</v>
      </c>
      <c r="M605" s="2" t="s">
        <v>4</v>
      </c>
      <c r="N605" s="3" t="s">
        <v>4</v>
      </c>
      <c r="O605" s="2" t="s">
        <v>4</v>
      </c>
      <c r="P605" s="4" t="s">
        <v>4</v>
      </c>
      <c r="Q605" s="4" t="s">
        <v>4</v>
      </c>
    </row>
    <row r="606" spans="1:19" hidden="1">
      <c r="A606" s="1" t="s">
        <v>26</v>
      </c>
      <c r="B606" s="14">
        <f>AVERAGE(B569:B573)</f>
        <v>23.618000000000002</v>
      </c>
      <c r="C606" s="14">
        <f>AVERAGE(C569:C573)</f>
        <v>85.820000000000007</v>
      </c>
      <c r="D606" s="14">
        <f>AVERAGE(D569:D573)</f>
        <v>1.5678000000000001</v>
      </c>
      <c r="E606" s="14">
        <f>AVERAGE(E569:E573)</f>
        <v>29.746000000000002</v>
      </c>
      <c r="F606" s="3" t="s">
        <v>3</v>
      </c>
      <c r="G606" s="14">
        <f>AVERAGE(G569:G573)</f>
        <v>100</v>
      </c>
      <c r="H606" s="3" t="s">
        <v>27</v>
      </c>
      <c r="I606" s="14">
        <f>AVERAGE(I569:I573)</f>
        <v>8.4499999999999993</v>
      </c>
      <c r="J606" s="3" t="s">
        <v>3</v>
      </c>
      <c r="K606" s="14">
        <f>AVERAGE(K569:K573)</f>
        <v>17.943999999999999</v>
      </c>
      <c r="L606" s="3" t="s">
        <v>3</v>
      </c>
      <c r="M606" s="14">
        <f>AVERAGE(M569:M573)</f>
        <v>62.240000000000009</v>
      </c>
      <c r="N606" s="3" t="s">
        <v>3</v>
      </c>
      <c r="O606" s="14">
        <f>SUM(O569:O573)</f>
        <v>45.4</v>
      </c>
      <c r="P606" s="15">
        <f>SUM(P569:P573)</f>
        <v>106.2684</v>
      </c>
      <c r="Q606" s="15">
        <f>SUM(Q569:Q573)</f>
        <v>45.149999999999991</v>
      </c>
    </row>
    <row r="607" spans="1:19" hidden="1">
      <c r="A607" s="13">
        <v>2</v>
      </c>
      <c r="B607" s="14">
        <f>AVERAGE(B574:B578)</f>
        <v>24.021999999999998</v>
      </c>
      <c r="C607" s="14">
        <f>AVERAGE(C574:C578)</f>
        <v>86.539999999999992</v>
      </c>
      <c r="D607" s="14">
        <f>AVERAGE(D574:D578)</f>
        <v>1.4797999999999998</v>
      </c>
      <c r="E607" s="14">
        <f>AVERAGE(E574:E578)</f>
        <v>31.064000000000004</v>
      </c>
      <c r="F607" s="3" t="s">
        <v>3</v>
      </c>
      <c r="G607" s="14">
        <f>AVERAGE(G574:G578)</f>
        <v>100</v>
      </c>
      <c r="H607" s="3" t="s">
        <v>3</v>
      </c>
      <c r="I607" s="14">
        <f>AVERAGE(I574:I578)</f>
        <v>7.85</v>
      </c>
      <c r="J607" s="3" t="s">
        <v>3</v>
      </c>
      <c r="K607" s="14">
        <f>AVERAGE(K574:K578)</f>
        <v>17.649999999999999</v>
      </c>
      <c r="L607" s="3" t="s">
        <v>3</v>
      </c>
      <c r="M607" s="14">
        <f>AVERAGE(M574:M578)</f>
        <v>58.644000000000005</v>
      </c>
      <c r="N607" s="3" t="s">
        <v>3</v>
      </c>
      <c r="O607" s="14">
        <f>SUM(O574:O578)</f>
        <v>8</v>
      </c>
      <c r="P607" s="15">
        <f>SUM(P574:P578)</f>
        <v>121.40038</v>
      </c>
      <c r="Q607" s="15">
        <f>SUM(Q574:Q578)</f>
        <v>53.804000000000002</v>
      </c>
    </row>
    <row r="608" spans="1:19" hidden="1">
      <c r="A608" s="13">
        <v>3</v>
      </c>
      <c r="B608" s="14">
        <f>AVERAGE(B579:B583)</f>
        <v>25.865999999999996</v>
      </c>
      <c r="C608" s="14">
        <f>AVERAGE(C579:C583)</f>
        <v>75.705999999999989</v>
      </c>
      <c r="D608" s="14">
        <f>AVERAGE(D579:D583)</f>
        <v>1.8812000000000002</v>
      </c>
      <c r="E608" s="14">
        <f>AVERAGE(E579:E583)</f>
        <v>33.625999999999998</v>
      </c>
      <c r="F608" s="3" t="s">
        <v>3</v>
      </c>
      <c r="G608" s="14">
        <f>AVERAGE(G579:G583)</f>
        <v>98.62</v>
      </c>
      <c r="H608" s="3" t="s">
        <v>3</v>
      </c>
      <c r="I608" s="14">
        <f>AVERAGE(I579:I583)</f>
        <v>10.55</v>
      </c>
      <c r="J608" s="3" t="s">
        <v>3</v>
      </c>
      <c r="K608" s="14">
        <f>AVERAGE(K579:K583)</f>
        <v>18.198</v>
      </c>
      <c r="L608" s="3" t="s">
        <v>3</v>
      </c>
      <c r="M608" s="14">
        <f>AVERAGE(M579:M583)</f>
        <v>46.5</v>
      </c>
      <c r="N608" s="3" t="s">
        <v>3</v>
      </c>
      <c r="O608" s="14">
        <f>SUM(O579:O583)</f>
        <v>0.6</v>
      </c>
      <c r="P608" s="15">
        <f>SUM(P579:P583)</f>
        <v>150.08685000000003</v>
      </c>
      <c r="Q608" s="15">
        <f>SUM(Q579:Q583)</f>
        <v>65.77</v>
      </c>
    </row>
    <row r="609" spans="1:17" hidden="1">
      <c r="A609" s="13">
        <v>4</v>
      </c>
      <c r="B609" s="14">
        <f>AVERAGE(B584:B588)</f>
        <v>24.571999999999999</v>
      </c>
      <c r="C609" s="14">
        <f>AVERAGE(C584:C588)</f>
        <v>85.78</v>
      </c>
      <c r="D609" s="14">
        <f>AVERAGE(D584:D588)</f>
        <v>1.4118000000000002</v>
      </c>
      <c r="E609" s="14">
        <f>AVERAGE(E584:E588)</f>
        <v>31.934000000000005</v>
      </c>
      <c r="F609" s="3" t="s">
        <v>27</v>
      </c>
      <c r="G609" s="14">
        <f>AVERAGE(G584:G588)</f>
        <v>100</v>
      </c>
      <c r="H609" s="3" t="s">
        <v>3</v>
      </c>
      <c r="I609" s="14">
        <f>AVERAGE(I584:I588)</f>
        <v>7.4</v>
      </c>
      <c r="J609" s="3" t="s">
        <v>3</v>
      </c>
      <c r="K609" s="14">
        <f>AVERAGE(K584:K588)</f>
        <v>18.502000000000002</v>
      </c>
      <c r="L609" s="3" t="s">
        <v>3</v>
      </c>
      <c r="M609" s="14">
        <f>AVERAGE(M584:M588)</f>
        <v>56.275999999999996</v>
      </c>
      <c r="N609" s="3" t="s">
        <v>3</v>
      </c>
      <c r="O609" s="14">
        <f>SUM(O584:O588)</f>
        <v>2</v>
      </c>
      <c r="P609" s="15">
        <f>SUM(P584:P588)</f>
        <v>125.34919000000001</v>
      </c>
      <c r="Q609" s="15">
        <f>SUM(Q584:Q588)</f>
        <v>53.95</v>
      </c>
    </row>
    <row r="610" spans="1:17" hidden="1">
      <c r="A610" s="13">
        <v>5</v>
      </c>
      <c r="B610" s="14">
        <f>AVERAGE(B589:B593)</f>
        <v>23.351999999999997</v>
      </c>
      <c r="C610" s="14">
        <f>AVERAGE(C589:C593)</f>
        <v>98.16</v>
      </c>
      <c r="D610" s="14">
        <f>AVERAGE(D589:D593)</f>
        <v>1.6682000000000001</v>
      </c>
      <c r="E610" s="14">
        <f>AVERAGE(E589:E593)</f>
        <v>28.321999999999996</v>
      </c>
      <c r="F610" s="3" t="s">
        <v>27</v>
      </c>
      <c r="G610" s="14">
        <f>AVERAGE(G589:G593)</f>
        <v>100</v>
      </c>
      <c r="H610" s="3" t="s">
        <v>3</v>
      </c>
      <c r="I610" s="14">
        <f>AVERAGE(I589:I593)</f>
        <v>8.9</v>
      </c>
      <c r="J610" s="3" t="s">
        <v>3</v>
      </c>
      <c r="K610" s="14">
        <f>AVERAGE(K589:K593)</f>
        <v>20.515999999999998</v>
      </c>
      <c r="L610" s="3" t="s">
        <v>3</v>
      </c>
      <c r="M610" s="14">
        <f>AVERAGE(M589:M593)</f>
        <v>80.811999999999998</v>
      </c>
      <c r="N610" s="3" t="s">
        <v>3</v>
      </c>
      <c r="O610" s="14">
        <f>SUM(O589:O593)</f>
        <v>18.8</v>
      </c>
      <c r="P610" s="15">
        <f>SUM(P589:P593)</f>
        <v>63.858670000000004</v>
      </c>
      <c r="Q610" s="15">
        <f>SUM(Q589:Q593)</f>
        <v>19.997</v>
      </c>
    </row>
    <row r="611" spans="1:17" hidden="1">
      <c r="A611" s="13">
        <v>6</v>
      </c>
      <c r="B611" s="14">
        <f>AVERAGE(B594:B599)</f>
        <v>26.706</v>
      </c>
      <c r="C611" s="14">
        <f>AVERAGE(C594:C599)</f>
        <v>87.059999999999988</v>
      </c>
      <c r="D611" s="14">
        <f>AVERAGE(D594:D599)</f>
        <v>1.3956</v>
      </c>
      <c r="E611" s="14">
        <f>AVERAGE(E594:E599)</f>
        <v>34.625999999999998</v>
      </c>
      <c r="F611" s="3" t="s">
        <v>27</v>
      </c>
      <c r="G611" s="14">
        <f>AVERAGE(G594:G599)</f>
        <v>100</v>
      </c>
      <c r="H611" s="3" t="s">
        <v>3</v>
      </c>
      <c r="I611" s="14">
        <f>AVERAGE(I594:I599)</f>
        <v>9.65</v>
      </c>
      <c r="J611" s="3" t="s">
        <v>3</v>
      </c>
      <c r="K611" s="14">
        <f>AVERAGE(K594:K599)</f>
        <v>20.177999999999997</v>
      </c>
      <c r="L611" s="3" t="s">
        <v>3</v>
      </c>
      <c r="M611" s="14">
        <f>AVERAGE(M594:M599)</f>
        <v>54.359999999999992</v>
      </c>
      <c r="N611" s="3" t="s">
        <v>3</v>
      </c>
      <c r="O611" s="14">
        <f>SUM(O594:O599)</f>
        <v>30.8</v>
      </c>
      <c r="P611" s="15">
        <f>SUM(P594:P599)</f>
        <v>132.49184</v>
      </c>
      <c r="Q611" s="15">
        <f>SUM(Q594:Q599)</f>
        <v>62.39</v>
      </c>
    </row>
    <row r="612" spans="1:17" hidden="1">
      <c r="A612" s="1" t="s">
        <v>4</v>
      </c>
      <c r="B612" s="2" t="s">
        <v>4</v>
      </c>
      <c r="C612" s="2" t="s">
        <v>4</v>
      </c>
      <c r="D612" s="2" t="s">
        <v>4</v>
      </c>
      <c r="E612" s="2" t="s">
        <v>4</v>
      </c>
      <c r="F612" s="3" t="s">
        <v>4</v>
      </c>
      <c r="G612" s="2" t="s">
        <v>4</v>
      </c>
      <c r="H612" s="3" t="s">
        <v>4</v>
      </c>
      <c r="I612" s="2" t="s">
        <v>4</v>
      </c>
      <c r="J612" s="3" t="s">
        <v>4</v>
      </c>
      <c r="K612" s="2" t="s">
        <v>4</v>
      </c>
      <c r="L612" s="3" t="s">
        <v>4</v>
      </c>
      <c r="M612" s="2" t="s">
        <v>4</v>
      </c>
      <c r="N612" s="3" t="s">
        <v>4</v>
      </c>
      <c r="O612" s="2" t="s">
        <v>4</v>
      </c>
      <c r="P612" s="4" t="s">
        <v>4</v>
      </c>
      <c r="Q612" s="4" t="s">
        <v>4</v>
      </c>
    </row>
    <row r="613" spans="1:17" hidden="1">
      <c r="A613" s="1" t="s">
        <v>28</v>
      </c>
      <c r="B613" s="14">
        <f>AVERAGE(B569:B578)</f>
        <v>23.82</v>
      </c>
      <c r="C613" s="14">
        <f>AVERAGE(C569:C578)</f>
        <v>86.179999999999993</v>
      </c>
      <c r="D613" s="14">
        <f>AVERAGE(D569:D578)</f>
        <v>1.5238</v>
      </c>
      <c r="E613" s="14">
        <f>AVERAGE(E569:E578)</f>
        <v>30.405000000000001</v>
      </c>
      <c r="F613" s="3" t="s">
        <v>3</v>
      </c>
      <c r="G613" s="14">
        <f>AVERAGE(G569:G578)</f>
        <v>100</v>
      </c>
      <c r="H613" s="3" t="s">
        <v>3</v>
      </c>
      <c r="I613" s="14">
        <f>AVERAGE(I569:I578)</f>
        <v>8.1500000000000021</v>
      </c>
      <c r="J613" s="3" t="s">
        <v>3</v>
      </c>
      <c r="K613" s="14">
        <f>AVERAGE(K569:K578)</f>
        <v>17.797000000000001</v>
      </c>
      <c r="L613" s="3" t="s">
        <v>3</v>
      </c>
      <c r="M613" s="14">
        <f>AVERAGE(M569:M578)</f>
        <v>60.442000000000007</v>
      </c>
      <c r="N613" s="3" t="s">
        <v>3</v>
      </c>
      <c r="O613" s="14">
        <f>SUM(O569:O578)</f>
        <v>53.4</v>
      </c>
      <c r="P613" s="15">
        <f>SUM(P569:P578)</f>
        <v>227.66878</v>
      </c>
      <c r="Q613" s="15">
        <f>SUM(Q569:Q578)</f>
        <v>98.953999999999979</v>
      </c>
    </row>
    <row r="614" spans="1:17" hidden="1">
      <c r="A614" s="13">
        <v>2</v>
      </c>
      <c r="B614" s="14">
        <f>AVERAGE(B579:B588)</f>
        <v>25.219000000000001</v>
      </c>
      <c r="C614" s="14">
        <f>AVERAGE(C579:C588)</f>
        <v>80.742999999999995</v>
      </c>
      <c r="D614" s="14">
        <f>AVERAGE(D579:D588)</f>
        <v>1.6465000000000001</v>
      </c>
      <c r="E614" s="14">
        <f>AVERAGE(E579:E588)</f>
        <v>32.779999999999994</v>
      </c>
      <c r="F614" s="3" t="s">
        <v>3</v>
      </c>
      <c r="G614" s="14">
        <f>AVERAGE(G579:G588)</f>
        <v>99.31</v>
      </c>
      <c r="H614" s="3" t="s">
        <v>3</v>
      </c>
      <c r="I614" s="14">
        <f>AVERAGE(I579:I588)</f>
        <v>8.9750000000000014</v>
      </c>
      <c r="J614" s="3" t="s">
        <v>3</v>
      </c>
      <c r="K614" s="14">
        <f>AVERAGE(K579:K588)</f>
        <v>18.350000000000001</v>
      </c>
      <c r="L614" s="3" t="s">
        <v>3</v>
      </c>
      <c r="M614" s="14">
        <f>AVERAGE(M579:M588)</f>
        <v>51.387999999999998</v>
      </c>
      <c r="N614" s="3" t="s">
        <v>3</v>
      </c>
      <c r="O614" s="14">
        <f>SUM(O579:O588)</f>
        <v>2.6</v>
      </c>
      <c r="P614" s="15">
        <f>SUM(P579:P588)</f>
        <v>275.43604000000005</v>
      </c>
      <c r="Q614" s="15">
        <f>SUM(Q579:Q588)</f>
        <v>119.71999999999998</v>
      </c>
    </row>
    <row r="615" spans="1:17" hidden="1">
      <c r="A615" s="13">
        <v>3</v>
      </c>
      <c r="B615" s="14">
        <f>AVERAGE(B589:B599)</f>
        <v>25.029</v>
      </c>
      <c r="C615" s="14">
        <f>AVERAGE(C589:C599)</f>
        <v>92.609999999999985</v>
      </c>
      <c r="D615" s="14">
        <f>AVERAGE(D589:D599)</f>
        <v>1.5319000000000003</v>
      </c>
      <c r="E615" s="14">
        <f>AVERAGE(E589:E599)</f>
        <v>31.473999999999997</v>
      </c>
      <c r="F615" s="3" t="s">
        <v>3</v>
      </c>
      <c r="G615" s="14">
        <f>AVERAGE(G589:G599)</f>
        <v>100</v>
      </c>
      <c r="H615" s="3" t="s">
        <v>3</v>
      </c>
      <c r="I615" s="14">
        <f>AVERAGE(I589:I599)</f>
        <v>9.2750000000000021</v>
      </c>
      <c r="J615" s="3" t="s">
        <v>3</v>
      </c>
      <c r="K615" s="14">
        <f>AVERAGE(K589:K599)</f>
        <v>20.347000000000001</v>
      </c>
      <c r="L615" s="3" t="s">
        <v>3</v>
      </c>
      <c r="M615" s="14">
        <f>AVERAGE(M589:M599)</f>
        <v>67.585999999999999</v>
      </c>
      <c r="N615" s="3" t="s">
        <v>3</v>
      </c>
      <c r="O615" s="14">
        <f>SUM(O589:O599)</f>
        <v>49.600000000000009</v>
      </c>
      <c r="P615" s="15">
        <f>SUM(P589:P599)</f>
        <v>196.35051000000001</v>
      </c>
      <c r="Q615" s="15">
        <f>SUM(Q589:Q599)</f>
        <v>82.387</v>
      </c>
    </row>
    <row r="616" spans="1:17" hidden="1">
      <c r="A616" s="1" t="s">
        <v>4</v>
      </c>
      <c r="B616" s="2" t="s">
        <v>4</v>
      </c>
      <c r="C616" s="2" t="s">
        <v>4</v>
      </c>
      <c r="D616" s="2" t="s">
        <v>4</v>
      </c>
      <c r="E616" s="2" t="s">
        <v>4</v>
      </c>
      <c r="F616" s="3" t="s">
        <v>4</v>
      </c>
      <c r="G616" s="2" t="s">
        <v>4</v>
      </c>
      <c r="H616" s="3" t="s">
        <v>4</v>
      </c>
      <c r="I616" s="2" t="s">
        <v>4</v>
      </c>
      <c r="J616" s="3" t="s">
        <v>4</v>
      </c>
      <c r="K616" s="2" t="s">
        <v>4</v>
      </c>
      <c r="L616" s="3" t="s">
        <v>4</v>
      </c>
      <c r="M616" s="2" t="s">
        <v>4</v>
      </c>
      <c r="N616" s="3" t="s">
        <v>4</v>
      </c>
      <c r="O616" s="2" t="s">
        <v>4</v>
      </c>
      <c r="P616" s="4" t="s">
        <v>4</v>
      </c>
      <c r="Q616" s="4" t="s">
        <v>4</v>
      </c>
    </row>
    <row r="617" spans="1:17" hidden="1">
      <c r="A617" s="1" t="s">
        <v>0</v>
      </c>
      <c r="B617" s="2"/>
      <c r="C617" s="2"/>
      <c r="D617" s="2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4"/>
    </row>
    <row r="618" spans="1:17" hidden="1">
      <c r="A618" s="1" t="s">
        <v>1</v>
      </c>
      <c r="B618" s="2"/>
      <c r="C618" s="2"/>
      <c r="D618" s="2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4"/>
    </row>
    <row r="619" spans="1:17" hidden="1">
      <c r="A619" s="1" t="s">
        <v>2</v>
      </c>
      <c r="B619" s="2"/>
      <c r="C619" s="2"/>
      <c r="D619" s="2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4"/>
    </row>
    <row r="620" spans="1:17" hidden="1">
      <c r="A620" s="1" t="s">
        <v>40</v>
      </c>
      <c r="B620" s="5"/>
      <c r="C620" s="5"/>
      <c r="D620" s="5"/>
      <c r="E620" s="5"/>
      <c r="F620" s="3" t="s">
        <v>3</v>
      </c>
      <c r="G620" s="5"/>
      <c r="H620" s="6"/>
      <c r="I620" s="5"/>
      <c r="J620" s="6"/>
      <c r="K620" s="5"/>
      <c r="L620" s="6"/>
      <c r="M620" s="5"/>
      <c r="N620" s="6"/>
      <c r="O620" s="5"/>
      <c r="P620" s="7"/>
      <c r="Q620" s="7"/>
    </row>
    <row r="621" spans="1:17" hidden="1">
      <c r="A621" s="1" t="s">
        <v>4</v>
      </c>
      <c r="B621" s="2" t="s">
        <v>4</v>
      </c>
      <c r="C621" s="2" t="s">
        <v>4</v>
      </c>
      <c r="D621" s="2" t="s">
        <v>4</v>
      </c>
      <c r="E621" s="2" t="s">
        <v>4</v>
      </c>
      <c r="F621" s="3" t="s">
        <v>4</v>
      </c>
      <c r="G621" s="2" t="s">
        <v>4</v>
      </c>
      <c r="H621" s="3" t="s">
        <v>4</v>
      </c>
      <c r="I621" s="2" t="s">
        <v>4</v>
      </c>
      <c r="J621" s="3" t="s">
        <v>4</v>
      </c>
      <c r="K621" s="2" t="s">
        <v>4</v>
      </c>
      <c r="L621" s="3" t="s">
        <v>4</v>
      </c>
      <c r="M621" s="2" t="s">
        <v>4</v>
      </c>
      <c r="N621" s="3" t="s">
        <v>4</v>
      </c>
      <c r="O621" s="2" t="s">
        <v>4</v>
      </c>
      <c r="P621" s="4" t="s">
        <v>4</v>
      </c>
      <c r="Q621" s="4" t="s">
        <v>4</v>
      </c>
    </row>
    <row r="622" spans="1:17" hidden="1">
      <c r="A622" s="8" t="s">
        <v>5</v>
      </c>
      <c r="B622" s="9" t="s">
        <v>6</v>
      </c>
      <c r="C622" s="9" t="s">
        <v>7</v>
      </c>
      <c r="D622" s="9" t="s">
        <v>8</v>
      </c>
      <c r="E622" s="9" t="s">
        <v>9</v>
      </c>
      <c r="F622" s="10" t="s">
        <v>10</v>
      </c>
      <c r="G622" s="9" t="s">
        <v>11</v>
      </c>
      <c r="H622" s="10" t="s">
        <v>10</v>
      </c>
      <c r="I622" s="9" t="s">
        <v>12</v>
      </c>
      <c r="J622" s="10" t="s">
        <v>10</v>
      </c>
      <c r="K622" s="9" t="s">
        <v>13</v>
      </c>
      <c r="L622" s="10" t="s">
        <v>10</v>
      </c>
      <c r="M622" s="9" t="s">
        <v>14</v>
      </c>
      <c r="N622" s="10" t="s">
        <v>10</v>
      </c>
      <c r="O622" s="9" t="s">
        <v>15</v>
      </c>
      <c r="P622" s="11" t="s">
        <v>16</v>
      </c>
      <c r="Q622" s="4" t="s">
        <v>17</v>
      </c>
    </row>
    <row r="623" spans="1:17" hidden="1">
      <c r="A623" s="12"/>
      <c r="B623" s="9" t="s">
        <v>18</v>
      </c>
      <c r="C623" s="9" t="s">
        <v>19</v>
      </c>
      <c r="D623" s="9" t="s">
        <v>20</v>
      </c>
      <c r="E623" s="9" t="s">
        <v>18</v>
      </c>
      <c r="F623" s="6"/>
      <c r="G623" s="9" t="s">
        <v>19</v>
      </c>
      <c r="H623" s="6"/>
      <c r="I623" s="9" t="s">
        <v>21</v>
      </c>
      <c r="J623" s="6"/>
      <c r="K623" s="9" t="s">
        <v>18</v>
      </c>
      <c r="L623" s="6"/>
      <c r="M623" s="9" t="s">
        <v>19</v>
      </c>
      <c r="N623" s="6"/>
      <c r="O623" s="9" t="s">
        <v>22</v>
      </c>
      <c r="P623" s="11" t="s">
        <v>23</v>
      </c>
      <c r="Q623" s="11" t="s">
        <v>23</v>
      </c>
    </row>
    <row r="624" spans="1:17" hidden="1">
      <c r="A624" s="1" t="s">
        <v>4</v>
      </c>
      <c r="B624" s="2" t="s">
        <v>4</v>
      </c>
      <c r="C624" s="2" t="s">
        <v>4</v>
      </c>
      <c r="D624" s="2" t="s">
        <v>4</v>
      </c>
      <c r="E624" s="2" t="s">
        <v>4</v>
      </c>
      <c r="F624" s="3" t="s">
        <v>4</v>
      </c>
      <c r="G624" s="2" t="s">
        <v>4</v>
      </c>
      <c r="H624" s="3" t="s">
        <v>4</v>
      </c>
      <c r="I624" s="2" t="s">
        <v>4</v>
      </c>
      <c r="J624" s="3" t="s">
        <v>4</v>
      </c>
      <c r="K624" s="2" t="s">
        <v>4</v>
      </c>
      <c r="L624" s="3" t="s">
        <v>4</v>
      </c>
      <c r="M624" s="2" t="s">
        <v>4</v>
      </c>
      <c r="N624" s="3" t="s">
        <v>4</v>
      </c>
      <c r="O624" s="2" t="s">
        <v>4</v>
      </c>
      <c r="P624" s="4" t="s">
        <v>4</v>
      </c>
      <c r="Q624" s="4" t="s">
        <v>4</v>
      </c>
    </row>
    <row r="625" spans="1:19">
      <c r="A625" s="13">
        <v>1</v>
      </c>
      <c r="B625" s="5">
        <v>27</v>
      </c>
      <c r="C625" s="5">
        <v>88.8</v>
      </c>
      <c r="D625" s="5">
        <v>2.46</v>
      </c>
      <c r="E625" s="5">
        <v>33.4</v>
      </c>
      <c r="F625" s="6">
        <v>1558</v>
      </c>
      <c r="G625" s="5">
        <v>100</v>
      </c>
      <c r="H625" s="6">
        <v>241</v>
      </c>
      <c r="I625" s="5">
        <v>8.4499999999999993</v>
      </c>
      <c r="J625" s="6">
        <v>1740</v>
      </c>
      <c r="K625" s="5">
        <v>23.09</v>
      </c>
      <c r="L625" s="6">
        <v>244</v>
      </c>
      <c r="M625" s="5">
        <v>63.2</v>
      </c>
      <c r="N625" s="6">
        <v>1601</v>
      </c>
      <c r="O625" s="5">
        <v>0</v>
      </c>
      <c r="P625" s="7">
        <v>24.813559999999999</v>
      </c>
      <c r="Q625" s="7">
        <v>10.98</v>
      </c>
      <c r="S625" s="22"/>
    </row>
    <row r="626" spans="1:19">
      <c r="A626" s="13">
        <v>2</v>
      </c>
      <c r="B626" s="5">
        <v>26.55</v>
      </c>
      <c r="C626" s="5">
        <v>91.3</v>
      </c>
      <c r="D626" s="5">
        <v>1.383</v>
      </c>
      <c r="E626" s="5">
        <v>33.119999999999997</v>
      </c>
      <c r="F626" s="6">
        <v>1643</v>
      </c>
      <c r="G626" s="5">
        <v>100</v>
      </c>
      <c r="H626" s="6">
        <v>543</v>
      </c>
      <c r="I626" s="5">
        <v>6.95</v>
      </c>
      <c r="J626" s="6">
        <v>1603</v>
      </c>
      <c r="K626" s="5">
        <v>21.75</v>
      </c>
      <c r="L626" s="6">
        <v>441</v>
      </c>
      <c r="M626" s="5">
        <v>66.33</v>
      </c>
      <c r="N626" s="6">
        <v>1644</v>
      </c>
      <c r="O626" s="5">
        <v>0</v>
      </c>
      <c r="P626" s="7">
        <v>26.588059999999999</v>
      </c>
      <c r="Q626" s="7">
        <v>12.56</v>
      </c>
      <c r="S626" s="22"/>
    </row>
    <row r="627" spans="1:19">
      <c r="A627" s="13">
        <v>3</v>
      </c>
      <c r="B627" s="5">
        <v>28.1</v>
      </c>
      <c r="C627" s="5">
        <v>75.3</v>
      </c>
      <c r="D627" s="5">
        <v>1.4059999999999999</v>
      </c>
      <c r="E627" s="5">
        <v>34.049999999999997</v>
      </c>
      <c r="F627" s="6">
        <v>1409</v>
      </c>
      <c r="G627" s="5">
        <v>100</v>
      </c>
      <c r="H627" s="6">
        <v>543</v>
      </c>
      <c r="I627" s="5">
        <v>8.4499999999999993</v>
      </c>
      <c r="J627" s="6">
        <v>1319</v>
      </c>
      <c r="K627" s="5">
        <v>22.08</v>
      </c>
      <c r="L627" s="6">
        <v>519</v>
      </c>
      <c r="M627" s="5">
        <v>38.6</v>
      </c>
      <c r="N627" s="6">
        <v>1906</v>
      </c>
      <c r="O627" s="5">
        <v>0</v>
      </c>
      <c r="P627" s="7">
        <v>30</v>
      </c>
      <c r="Q627" s="7">
        <v>15.8</v>
      </c>
      <c r="S627" s="22"/>
    </row>
    <row r="628" spans="1:19">
      <c r="A628" s="13">
        <v>4</v>
      </c>
      <c r="B628" s="5">
        <v>28.11</v>
      </c>
      <c r="C628" s="5">
        <v>71.2</v>
      </c>
      <c r="D628" s="5">
        <v>1.4079999999999999</v>
      </c>
      <c r="E628" s="5">
        <v>35.56</v>
      </c>
      <c r="F628" s="6">
        <v>1414</v>
      </c>
      <c r="G628" s="5">
        <v>100</v>
      </c>
      <c r="H628" s="6">
        <v>547</v>
      </c>
      <c r="I628" s="5">
        <v>8.4499999999999993</v>
      </c>
      <c r="J628" s="6">
        <v>1503</v>
      </c>
      <c r="K628" s="5">
        <v>19.37</v>
      </c>
      <c r="L628" s="6">
        <v>357</v>
      </c>
      <c r="M628" s="5">
        <v>35.72</v>
      </c>
      <c r="N628" s="6">
        <v>1538</v>
      </c>
      <c r="O628" s="5">
        <v>0</v>
      </c>
      <c r="P628" s="7">
        <v>30</v>
      </c>
      <c r="Q628" s="7">
        <v>15.69</v>
      </c>
      <c r="S628" s="22"/>
    </row>
    <row r="629" spans="1:19">
      <c r="A629" s="13">
        <v>5</v>
      </c>
      <c r="B629" s="5">
        <v>26.46</v>
      </c>
      <c r="C629" s="5">
        <v>83.3</v>
      </c>
      <c r="D629" s="5">
        <v>1.7470000000000001</v>
      </c>
      <c r="E629" s="5">
        <v>35.68</v>
      </c>
      <c r="F629" s="6">
        <v>1310</v>
      </c>
      <c r="G629" s="5">
        <v>100</v>
      </c>
      <c r="H629" s="6">
        <v>1910</v>
      </c>
      <c r="I629" s="5">
        <v>16.7</v>
      </c>
      <c r="J629" s="6">
        <v>1803</v>
      </c>
      <c r="K629" s="5">
        <v>19.45</v>
      </c>
      <c r="L629" s="6">
        <v>1846</v>
      </c>
      <c r="M629" s="5">
        <v>42.32</v>
      </c>
      <c r="N629" s="6">
        <v>1307</v>
      </c>
      <c r="O629" s="5">
        <v>40.1</v>
      </c>
      <c r="P629" s="7">
        <v>28.468789999999998</v>
      </c>
      <c r="Q629" s="7">
        <v>13.02</v>
      </c>
      <c r="S629" s="22"/>
    </row>
    <row r="630" spans="1:19">
      <c r="A630" s="13">
        <v>6</v>
      </c>
      <c r="B630" s="5">
        <v>25.38</v>
      </c>
      <c r="C630" s="5">
        <v>85.5</v>
      </c>
      <c r="D630" s="5">
        <v>1.7929999999999999</v>
      </c>
      <c r="E630" s="5">
        <v>32.24</v>
      </c>
      <c r="F630" s="6">
        <v>1444</v>
      </c>
      <c r="G630" s="5">
        <v>100</v>
      </c>
      <c r="H630" s="6">
        <v>526</v>
      </c>
      <c r="I630" s="5">
        <v>8.4499999999999993</v>
      </c>
      <c r="J630" s="6">
        <v>1954</v>
      </c>
      <c r="K630" s="5">
        <v>19.5</v>
      </c>
      <c r="L630" s="6">
        <v>505</v>
      </c>
      <c r="M630" s="5">
        <v>52.67</v>
      </c>
      <c r="N630" s="6">
        <v>1447</v>
      </c>
      <c r="O630" s="5">
        <v>0</v>
      </c>
      <c r="P630" s="7">
        <v>30</v>
      </c>
      <c r="Q630" s="7">
        <v>14.09</v>
      </c>
      <c r="R630" s="24"/>
      <c r="S630" s="22"/>
    </row>
    <row r="631" spans="1:19">
      <c r="A631" s="13">
        <v>7</v>
      </c>
      <c r="B631" s="5">
        <v>24.41</v>
      </c>
      <c r="C631" s="5">
        <v>91.2</v>
      </c>
      <c r="D631" s="5">
        <v>1.2849999999999999</v>
      </c>
      <c r="E631" s="5">
        <v>33.03</v>
      </c>
      <c r="F631" s="6">
        <v>1507</v>
      </c>
      <c r="G631" s="5">
        <v>100</v>
      </c>
      <c r="H631" s="6">
        <v>2242</v>
      </c>
      <c r="I631" s="5">
        <v>9.9499999999999993</v>
      </c>
      <c r="J631" s="6">
        <v>1816</v>
      </c>
      <c r="K631" s="5">
        <v>18.53</v>
      </c>
      <c r="L631" s="6">
        <v>505</v>
      </c>
      <c r="M631" s="5">
        <v>59.72</v>
      </c>
      <c r="N631" s="6">
        <v>1507</v>
      </c>
      <c r="O631" s="5">
        <v>0.2</v>
      </c>
      <c r="P631" s="7">
        <v>26.531140000000001</v>
      </c>
      <c r="Q631" s="7">
        <v>11.74</v>
      </c>
      <c r="S631" s="22"/>
    </row>
    <row r="632" spans="1:19">
      <c r="A632" s="13">
        <v>8</v>
      </c>
      <c r="B632" s="5">
        <v>26.78</v>
      </c>
      <c r="C632" s="5">
        <v>92.7</v>
      </c>
      <c r="D632" s="5">
        <v>1.141</v>
      </c>
      <c r="E632" s="5">
        <v>34.25</v>
      </c>
      <c r="F632" s="6">
        <v>1325</v>
      </c>
      <c r="G632" s="5">
        <v>100</v>
      </c>
      <c r="H632" s="6">
        <v>326</v>
      </c>
      <c r="I632" s="5">
        <v>8.4499999999999993</v>
      </c>
      <c r="J632" s="6">
        <v>2007</v>
      </c>
      <c r="K632" s="5">
        <v>21.65</v>
      </c>
      <c r="L632" s="6">
        <v>157</v>
      </c>
      <c r="M632" s="5">
        <v>64.989999999999995</v>
      </c>
      <c r="N632" s="6">
        <v>1327</v>
      </c>
      <c r="O632" s="5">
        <v>0.8</v>
      </c>
      <c r="P632" s="7">
        <v>29.249140000000001</v>
      </c>
      <c r="Q632" s="7">
        <v>13.63</v>
      </c>
      <c r="S632" s="22"/>
    </row>
    <row r="633" spans="1:19">
      <c r="A633" s="13">
        <v>9</v>
      </c>
      <c r="B633" s="5">
        <v>28.31</v>
      </c>
      <c r="C633" s="5">
        <v>85</v>
      </c>
      <c r="D633" s="5">
        <v>1.196</v>
      </c>
      <c r="E633" s="5">
        <v>34.92</v>
      </c>
      <c r="F633" s="6">
        <v>1527</v>
      </c>
      <c r="G633" s="5">
        <v>100</v>
      </c>
      <c r="H633" s="6">
        <v>557</v>
      </c>
      <c r="I633" s="5">
        <v>8.4499999999999993</v>
      </c>
      <c r="J633" s="6">
        <v>2108</v>
      </c>
      <c r="K633" s="5">
        <v>21.82</v>
      </c>
      <c r="L633" s="6">
        <v>518</v>
      </c>
      <c r="M633" s="5">
        <v>55.32</v>
      </c>
      <c r="N633" s="6">
        <v>1605</v>
      </c>
      <c r="O633" s="5">
        <v>0.1</v>
      </c>
      <c r="P633" s="7">
        <v>30</v>
      </c>
      <c r="Q633" s="7">
        <v>14.53</v>
      </c>
      <c r="S633" s="22"/>
    </row>
    <row r="634" spans="1:19">
      <c r="A634" s="13">
        <v>10</v>
      </c>
      <c r="B634" s="5">
        <v>24.66</v>
      </c>
      <c r="C634" s="5">
        <v>99.9</v>
      </c>
      <c r="D634" s="5">
        <v>0.99299999999999999</v>
      </c>
      <c r="E634" s="5">
        <v>29.41</v>
      </c>
      <c r="F634" s="6">
        <v>1354</v>
      </c>
      <c r="G634" s="5">
        <v>100</v>
      </c>
      <c r="H634" s="6">
        <v>434</v>
      </c>
      <c r="I634" s="5">
        <v>8.4499999999999993</v>
      </c>
      <c r="J634" s="6">
        <v>324</v>
      </c>
      <c r="K634" s="5">
        <v>21.88</v>
      </c>
      <c r="L634" s="6">
        <v>404</v>
      </c>
      <c r="M634" s="5">
        <v>86.6</v>
      </c>
      <c r="N634" s="6">
        <v>1351</v>
      </c>
      <c r="O634" s="5">
        <v>12.9</v>
      </c>
      <c r="P634" s="7">
        <v>13.370509999999999</v>
      </c>
      <c r="Q634" s="7">
        <v>4.3440000000000003</v>
      </c>
      <c r="S634" s="22"/>
    </row>
    <row r="635" spans="1:19">
      <c r="A635" s="13">
        <v>11</v>
      </c>
      <c r="B635" s="5">
        <v>25.02</v>
      </c>
      <c r="C635" s="5">
        <v>95</v>
      </c>
      <c r="D635" s="5">
        <v>2.274</v>
      </c>
      <c r="E635" s="5">
        <v>29.37</v>
      </c>
      <c r="F635" s="6">
        <v>1148</v>
      </c>
      <c r="G635" s="5">
        <v>100</v>
      </c>
      <c r="H635" s="6">
        <v>0</v>
      </c>
      <c r="I635" s="5">
        <v>8.4499999999999993</v>
      </c>
      <c r="J635" s="6">
        <v>1805</v>
      </c>
      <c r="K635" s="5">
        <v>21.38</v>
      </c>
      <c r="L635" s="6">
        <v>2359</v>
      </c>
      <c r="M635" s="5">
        <v>76.7</v>
      </c>
      <c r="N635" s="6">
        <v>1539</v>
      </c>
      <c r="O635" s="5">
        <v>0.1</v>
      </c>
      <c r="P635" s="7">
        <v>13.897640000000001</v>
      </c>
      <c r="Q635" s="7">
        <v>5.7489999999999997</v>
      </c>
      <c r="S635" s="22"/>
    </row>
    <row r="636" spans="1:19">
      <c r="A636" s="13">
        <v>12</v>
      </c>
      <c r="B636" s="5">
        <v>23.66</v>
      </c>
      <c r="C636" s="5">
        <v>88.4</v>
      </c>
      <c r="D636" s="5">
        <v>2.0840000000000001</v>
      </c>
      <c r="E636" s="5">
        <v>29.54</v>
      </c>
      <c r="F636" s="6">
        <v>1525</v>
      </c>
      <c r="G636" s="5">
        <v>100</v>
      </c>
      <c r="H636" s="6">
        <v>455</v>
      </c>
      <c r="I636" s="5">
        <v>9.1999999999999993</v>
      </c>
      <c r="J636" s="6">
        <v>1109</v>
      </c>
      <c r="K636" s="5">
        <v>19.3</v>
      </c>
      <c r="L636" s="6">
        <v>2359</v>
      </c>
      <c r="M636" s="5">
        <v>65.47</v>
      </c>
      <c r="N636" s="6">
        <v>1524</v>
      </c>
      <c r="O636" s="5">
        <v>0</v>
      </c>
      <c r="P636" s="7">
        <v>23.30707</v>
      </c>
      <c r="Q636" s="7">
        <v>8.5299999999999994</v>
      </c>
      <c r="S636" s="22"/>
    </row>
    <row r="637" spans="1:19">
      <c r="A637" s="13">
        <v>13</v>
      </c>
      <c r="B637" s="5">
        <v>24.62</v>
      </c>
      <c r="C637" s="5">
        <v>82.7</v>
      </c>
      <c r="D637" s="5">
        <v>1.4670000000000001</v>
      </c>
      <c r="E637" s="5">
        <v>32.369999999999997</v>
      </c>
      <c r="F637" s="6">
        <v>1545</v>
      </c>
      <c r="G637" s="5">
        <v>100</v>
      </c>
      <c r="H637" s="6">
        <v>524</v>
      </c>
      <c r="I637" s="5">
        <v>6.95</v>
      </c>
      <c r="J637" s="6">
        <v>148</v>
      </c>
      <c r="K637" s="5">
        <v>18.07</v>
      </c>
      <c r="L637" s="6">
        <v>523</v>
      </c>
      <c r="M637" s="5">
        <v>50.93</v>
      </c>
      <c r="N637" s="6">
        <v>1539</v>
      </c>
      <c r="O637" s="5">
        <v>0</v>
      </c>
      <c r="P637" s="7">
        <v>30</v>
      </c>
      <c r="Q637" s="7">
        <v>12.12</v>
      </c>
      <c r="S637" s="22"/>
    </row>
    <row r="638" spans="1:19">
      <c r="A638" s="13">
        <v>14</v>
      </c>
      <c r="B638" s="5">
        <v>25.11</v>
      </c>
      <c r="C638" s="5">
        <v>86.1</v>
      </c>
      <c r="D638" s="5">
        <v>0.82399999999999995</v>
      </c>
      <c r="E638" s="5">
        <v>31.71</v>
      </c>
      <c r="F638" s="6">
        <v>1531</v>
      </c>
      <c r="G638" s="5">
        <v>100</v>
      </c>
      <c r="H638" s="6">
        <v>534</v>
      </c>
      <c r="I638" s="5">
        <v>6.95</v>
      </c>
      <c r="J638" s="6">
        <v>2209</v>
      </c>
      <c r="K638" s="5">
        <v>17.98</v>
      </c>
      <c r="L638" s="6">
        <v>528</v>
      </c>
      <c r="M638" s="5">
        <v>58.86</v>
      </c>
      <c r="N638" s="6">
        <v>1521</v>
      </c>
      <c r="O638" s="5">
        <v>0</v>
      </c>
      <c r="P638" s="7">
        <v>23.749300000000002</v>
      </c>
      <c r="Q638" s="7">
        <v>9.69</v>
      </c>
      <c r="S638" s="22"/>
    </row>
    <row r="639" spans="1:19">
      <c r="A639" s="13">
        <v>15</v>
      </c>
      <c r="B639" s="5">
        <v>26.75</v>
      </c>
      <c r="C639" s="5">
        <v>78.3</v>
      </c>
      <c r="D639" s="5">
        <v>0.97899999999999998</v>
      </c>
      <c r="E639" s="5">
        <v>34.090000000000003</v>
      </c>
      <c r="F639" s="6">
        <v>1346</v>
      </c>
      <c r="G639" s="5">
        <v>100</v>
      </c>
      <c r="H639" s="6">
        <v>506</v>
      </c>
      <c r="I639" s="5">
        <v>9.1999999999999993</v>
      </c>
      <c r="J639" s="6">
        <v>2011</v>
      </c>
      <c r="K639" s="5">
        <v>20.8</v>
      </c>
      <c r="L639" s="6">
        <v>516</v>
      </c>
      <c r="M639" s="5">
        <v>46.32</v>
      </c>
      <c r="N639" s="6">
        <v>1353</v>
      </c>
      <c r="O639" s="5">
        <v>0</v>
      </c>
      <c r="P639" s="7">
        <v>29.493390000000002</v>
      </c>
      <c r="Q639" s="7">
        <v>13.28</v>
      </c>
      <c r="S639" s="22"/>
    </row>
    <row r="640" spans="1:19">
      <c r="A640" s="13">
        <v>16</v>
      </c>
      <c r="B640" s="5">
        <v>25.15</v>
      </c>
      <c r="C640" s="5">
        <v>80.2</v>
      </c>
      <c r="D640" s="5">
        <v>1.762</v>
      </c>
      <c r="E640" s="5">
        <v>33.17</v>
      </c>
      <c r="F640" s="6">
        <v>1511</v>
      </c>
      <c r="G640" s="5">
        <v>100</v>
      </c>
      <c r="H640" s="6">
        <v>534</v>
      </c>
      <c r="I640" s="5">
        <v>9.1999999999999993</v>
      </c>
      <c r="J640" s="6">
        <v>1750</v>
      </c>
      <c r="K640" s="5">
        <v>18.829999999999998</v>
      </c>
      <c r="L640" s="6">
        <v>533</v>
      </c>
      <c r="M640" s="5">
        <v>45.99</v>
      </c>
      <c r="N640" s="6">
        <v>1616</v>
      </c>
      <c r="O640" s="5">
        <v>0</v>
      </c>
      <c r="P640" s="7">
        <v>30</v>
      </c>
      <c r="Q640" s="7">
        <v>13.31</v>
      </c>
      <c r="R640" s="24" t="s">
        <v>3</v>
      </c>
      <c r="S640" s="23"/>
    </row>
    <row r="641" spans="1:19">
      <c r="A641" s="13">
        <v>17</v>
      </c>
      <c r="B641" s="5">
        <v>23.63</v>
      </c>
      <c r="C641" s="5">
        <v>73.8</v>
      </c>
      <c r="D641" s="5">
        <v>2.4129999999999998</v>
      </c>
      <c r="E641" s="5">
        <v>31.55</v>
      </c>
      <c r="F641" s="6">
        <v>1515</v>
      </c>
      <c r="G641" s="5">
        <v>100</v>
      </c>
      <c r="H641" s="6">
        <v>519</v>
      </c>
      <c r="I641" s="5">
        <v>9.1999999999999993</v>
      </c>
      <c r="J641" s="6">
        <v>1203</v>
      </c>
      <c r="K641" s="5">
        <v>16.75</v>
      </c>
      <c r="L641" s="6">
        <v>519</v>
      </c>
      <c r="M641" s="5">
        <v>42.46</v>
      </c>
      <c r="N641" s="6">
        <v>1536</v>
      </c>
      <c r="O641" s="5">
        <v>0</v>
      </c>
      <c r="P641" s="7">
        <v>30</v>
      </c>
      <c r="Q641" s="7">
        <v>14.49</v>
      </c>
      <c r="S641" s="23"/>
    </row>
    <row r="642" spans="1:19">
      <c r="A642" s="13">
        <v>18</v>
      </c>
      <c r="B642" s="5">
        <v>23.38</v>
      </c>
      <c r="C642" s="5">
        <v>79.099999999999994</v>
      </c>
      <c r="D642" s="5">
        <v>1.268</v>
      </c>
      <c r="E642" s="5">
        <v>32.39</v>
      </c>
      <c r="F642" s="6">
        <v>1648</v>
      </c>
      <c r="G642" s="5">
        <v>100</v>
      </c>
      <c r="H642" s="6">
        <v>556</v>
      </c>
      <c r="I642" s="5">
        <v>12.2</v>
      </c>
      <c r="J642" s="6">
        <v>1815</v>
      </c>
      <c r="K642" s="5">
        <v>15.64</v>
      </c>
      <c r="L642" s="6">
        <v>541</v>
      </c>
      <c r="M642" s="5">
        <v>35.130000000000003</v>
      </c>
      <c r="N642" s="6">
        <v>1734</v>
      </c>
      <c r="O642" s="5">
        <v>0</v>
      </c>
      <c r="P642" s="7">
        <v>30</v>
      </c>
      <c r="Q642" s="7">
        <v>14</v>
      </c>
      <c r="S642" s="23"/>
    </row>
    <row r="643" spans="1:19">
      <c r="A643" s="13">
        <v>19</v>
      </c>
      <c r="B643" s="5">
        <v>24.5</v>
      </c>
      <c r="C643" s="5">
        <v>80.8</v>
      </c>
      <c r="D643" s="5">
        <v>2.1309999999999998</v>
      </c>
      <c r="E643" s="5">
        <v>32.65</v>
      </c>
      <c r="F643" s="6">
        <v>1501</v>
      </c>
      <c r="G643" s="5">
        <v>100</v>
      </c>
      <c r="H643" s="6">
        <v>536</v>
      </c>
      <c r="I643" s="5">
        <v>9.9499999999999993</v>
      </c>
      <c r="J643" s="6">
        <v>1848</v>
      </c>
      <c r="K643" s="5">
        <v>17.690000000000001</v>
      </c>
      <c r="L643" s="6">
        <v>536</v>
      </c>
      <c r="M643" s="5">
        <v>49.2</v>
      </c>
      <c r="N643" s="6">
        <v>1501</v>
      </c>
      <c r="O643" s="5">
        <v>0</v>
      </c>
      <c r="P643" s="7">
        <v>30</v>
      </c>
      <c r="Q643" s="7">
        <v>12.82</v>
      </c>
      <c r="S643" s="23"/>
    </row>
    <row r="644" spans="1:19">
      <c r="A644" s="13">
        <v>20</v>
      </c>
      <c r="B644" s="5">
        <v>25.02</v>
      </c>
      <c r="C644" s="5">
        <v>80.900000000000006</v>
      </c>
      <c r="D644" s="5">
        <v>2.0590000000000002</v>
      </c>
      <c r="E644" s="5">
        <v>32.25</v>
      </c>
      <c r="F644" s="6">
        <v>1400</v>
      </c>
      <c r="G644" s="5">
        <v>100</v>
      </c>
      <c r="H644" s="6">
        <v>428</v>
      </c>
      <c r="I644" s="5">
        <v>9.9499999999999993</v>
      </c>
      <c r="J644" s="6">
        <v>1803</v>
      </c>
      <c r="K644" s="5">
        <v>18.72</v>
      </c>
      <c r="L644" s="6">
        <v>419</v>
      </c>
      <c r="M644" s="5">
        <v>52.79</v>
      </c>
      <c r="N644" s="6">
        <v>1430</v>
      </c>
      <c r="O644" s="5">
        <v>0</v>
      </c>
      <c r="P644" s="7">
        <v>25.176970000000001</v>
      </c>
      <c r="Q644" s="7">
        <v>10.17</v>
      </c>
      <c r="S644" s="22"/>
    </row>
    <row r="645" spans="1:19">
      <c r="A645" s="13">
        <v>21</v>
      </c>
      <c r="B645" s="5">
        <v>24.29</v>
      </c>
      <c r="C645" s="5">
        <v>83.8</v>
      </c>
      <c r="D645" s="5">
        <v>1.9630000000000001</v>
      </c>
      <c r="E645" s="5">
        <v>31.27</v>
      </c>
      <c r="F645" s="6">
        <v>1444</v>
      </c>
      <c r="G645" s="5">
        <v>100</v>
      </c>
      <c r="H645" s="6">
        <v>1950</v>
      </c>
      <c r="I645" s="5">
        <v>8.4499999999999993</v>
      </c>
      <c r="J645" s="6">
        <v>1641</v>
      </c>
      <c r="K645" s="5">
        <v>18.899999999999999</v>
      </c>
      <c r="L645" s="6">
        <v>539</v>
      </c>
      <c r="M645" s="5">
        <v>52.26</v>
      </c>
      <c r="N645" s="6">
        <v>1537</v>
      </c>
      <c r="O645" s="5">
        <v>0.2</v>
      </c>
      <c r="P645" s="7">
        <v>24.27487</v>
      </c>
      <c r="Q645" s="7">
        <v>9.31</v>
      </c>
      <c r="S645" s="22"/>
    </row>
    <row r="646" spans="1:19">
      <c r="A646" s="13">
        <v>22</v>
      </c>
      <c r="B646" s="5">
        <v>25.19</v>
      </c>
      <c r="C646" s="5">
        <v>80.2</v>
      </c>
      <c r="D646" s="5">
        <v>1.9610000000000001</v>
      </c>
      <c r="E646" s="5">
        <v>32.4</v>
      </c>
      <c r="F646" s="6">
        <v>1435</v>
      </c>
      <c r="G646" s="5">
        <v>100</v>
      </c>
      <c r="H646" s="6">
        <v>528</v>
      </c>
      <c r="I646" s="5">
        <v>9.1999999999999993</v>
      </c>
      <c r="J646" s="6">
        <v>1859</v>
      </c>
      <c r="K646" s="5">
        <v>18.760000000000002</v>
      </c>
      <c r="L646" s="6">
        <v>525</v>
      </c>
      <c r="M646" s="5">
        <v>51.46</v>
      </c>
      <c r="N646" s="6">
        <v>1436</v>
      </c>
      <c r="O646" s="5">
        <v>0</v>
      </c>
      <c r="P646" s="7">
        <v>25.313320000000001</v>
      </c>
      <c r="Q646" s="7">
        <v>10.09</v>
      </c>
      <c r="S646" s="22"/>
    </row>
    <row r="647" spans="1:19">
      <c r="A647" s="13">
        <v>23</v>
      </c>
      <c r="B647" s="5">
        <v>24.47</v>
      </c>
      <c r="C647" s="5">
        <v>88.5</v>
      </c>
      <c r="D647" s="5">
        <v>1.8720000000000001</v>
      </c>
      <c r="E647" s="5">
        <v>30.34</v>
      </c>
      <c r="F647" s="6">
        <v>1550</v>
      </c>
      <c r="G647" s="5">
        <v>100</v>
      </c>
      <c r="H647" s="6">
        <v>2011</v>
      </c>
      <c r="I647" s="5">
        <v>7.7</v>
      </c>
      <c r="J647" s="6">
        <v>1722</v>
      </c>
      <c r="K647" s="5">
        <v>20.059999999999999</v>
      </c>
      <c r="L647" s="6">
        <v>418</v>
      </c>
      <c r="M647" s="5">
        <v>64.260000000000005</v>
      </c>
      <c r="N647" s="6">
        <v>1455</v>
      </c>
      <c r="O647" s="5">
        <v>1.9</v>
      </c>
      <c r="P647" s="7">
        <v>21.87837</v>
      </c>
      <c r="Q647" s="7">
        <v>8.75</v>
      </c>
      <c r="S647" s="22"/>
    </row>
    <row r="648" spans="1:19">
      <c r="A648" s="13">
        <v>24</v>
      </c>
      <c r="B648" s="5">
        <v>25.11</v>
      </c>
      <c r="C648" s="5">
        <v>93.7</v>
      </c>
      <c r="D648" s="5">
        <v>0.78700000000000003</v>
      </c>
      <c r="E648" s="5">
        <v>31.43</v>
      </c>
      <c r="F648" s="6">
        <v>1613</v>
      </c>
      <c r="G648" s="5">
        <v>100</v>
      </c>
      <c r="H648" s="6">
        <v>2346</v>
      </c>
      <c r="I648" s="5">
        <v>5.45</v>
      </c>
      <c r="J648" s="6">
        <v>1308</v>
      </c>
      <c r="K648" s="5">
        <v>21.03</v>
      </c>
      <c r="L648" s="6">
        <v>401</v>
      </c>
      <c r="M648" s="5">
        <v>70.5</v>
      </c>
      <c r="N648" s="6">
        <v>1610</v>
      </c>
      <c r="O648" s="5">
        <v>0.2</v>
      </c>
      <c r="P648" s="7">
        <v>21.178159999999998</v>
      </c>
      <c r="Q648" s="7">
        <v>9.2200000000000006</v>
      </c>
      <c r="S648" s="22"/>
    </row>
    <row r="649" spans="1:19">
      <c r="A649" s="13">
        <v>25</v>
      </c>
      <c r="B649" s="5">
        <v>25.3</v>
      </c>
      <c r="C649" s="5">
        <v>99.9</v>
      </c>
      <c r="D649" s="5">
        <v>0.81200000000000006</v>
      </c>
      <c r="E649" s="5">
        <v>29.48</v>
      </c>
      <c r="F649" s="6">
        <v>1155</v>
      </c>
      <c r="G649" s="5">
        <v>100</v>
      </c>
      <c r="H649" s="6">
        <v>2253</v>
      </c>
      <c r="I649" s="5">
        <v>6.2</v>
      </c>
      <c r="J649" s="6">
        <v>1221</v>
      </c>
      <c r="K649" s="5">
        <v>22.5</v>
      </c>
      <c r="L649" s="6">
        <v>148</v>
      </c>
      <c r="M649" s="5">
        <v>85.4</v>
      </c>
      <c r="N649" s="6">
        <v>1159</v>
      </c>
      <c r="O649" s="5">
        <v>0.1</v>
      </c>
      <c r="P649" s="7">
        <v>16.37022</v>
      </c>
      <c r="Q649" s="7">
        <v>6.26</v>
      </c>
      <c r="R649" s="24"/>
      <c r="S649" s="22"/>
    </row>
    <row r="650" spans="1:19">
      <c r="A650" s="13">
        <v>26</v>
      </c>
      <c r="B650" s="5">
        <v>29.6</v>
      </c>
      <c r="C650" s="5">
        <v>85.4</v>
      </c>
      <c r="D650" s="5">
        <v>0.69799999999999995</v>
      </c>
      <c r="E650" s="5">
        <v>37.65</v>
      </c>
      <c r="F650" s="6">
        <v>1538</v>
      </c>
      <c r="G650" s="5">
        <v>100</v>
      </c>
      <c r="H650" s="6">
        <v>335</v>
      </c>
      <c r="I650" s="5">
        <v>5.45</v>
      </c>
      <c r="J650" s="6">
        <v>2152</v>
      </c>
      <c r="K650" s="5">
        <v>22.67</v>
      </c>
      <c r="L650" s="6">
        <v>451</v>
      </c>
      <c r="M650" s="5">
        <v>53.65</v>
      </c>
      <c r="N650" s="6">
        <v>1707</v>
      </c>
      <c r="O650" s="5">
        <v>20.2</v>
      </c>
      <c r="P650" s="7">
        <v>29.401119999999999</v>
      </c>
      <c r="Q650" s="7">
        <v>14.11</v>
      </c>
      <c r="R650" s="24"/>
      <c r="S650" s="22"/>
    </row>
    <row r="651" spans="1:19">
      <c r="A651" s="13">
        <v>27</v>
      </c>
      <c r="B651" s="5">
        <v>31.02</v>
      </c>
      <c r="C651" s="5">
        <v>67.17</v>
      </c>
      <c r="D651" s="5">
        <v>0.70499999999999996</v>
      </c>
      <c r="E651" s="5">
        <v>38.65</v>
      </c>
      <c r="F651" s="6">
        <v>1622</v>
      </c>
      <c r="G651" s="5">
        <v>100</v>
      </c>
      <c r="H651" s="6">
        <v>624</v>
      </c>
      <c r="I651" s="5">
        <v>5.45</v>
      </c>
      <c r="J651" s="6">
        <v>2007</v>
      </c>
      <c r="K651" s="5">
        <v>22.99</v>
      </c>
      <c r="L651" s="6">
        <v>444</v>
      </c>
      <c r="M651" s="5">
        <v>37.92</v>
      </c>
      <c r="N651" s="6">
        <v>1418</v>
      </c>
      <c r="O651" s="5">
        <v>0</v>
      </c>
      <c r="P651" s="7">
        <v>30</v>
      </c>
      <c r="Q651" s="7">
        <v>15.07</v>
      </c>
      <c r="S651" s="22"/>
    </row>
    <row r="652" spans="1:19">
      <c r="A652" s="13">
        <v>28</v>
      </c>
      <c r="B652" s="5">
        <v>27.16</v>
      </c>
      <c r="C652" s="5">
        <v>90.8</v>
      </c>
      <c r="D652" s="5">
        <v>1.169</v>
      </c>
      <c r="E652" s="5">
        <v>33.58</v>
      </c>
      <c r="F652" s="6">
        <v>1540</v>
      </c>
      <c r="G652" s="5">
        <v>100</v>
      </c>
      <c r="H652" s="6">
        <v>2354</v>
      </c>
      <c r="I652" s="5">
        <v>10.7</v>
      </c>
      <c r="J652" s="6">
        <v>1919</v>
      </c>
      <c r="K652" s="5">
        <v>22.47</v>
      </c>
      <c r="L652" s="6">
        <v>2034</v>
      </c>
      <c r="M652" s="5">
        <v>63.72</v>
      </c>
      <c r="N652" s="6">
        <v>1533</v>
      </c>
      <c r="O652" s="5">
        <v>4.9000000000000004</v>
      </c>
      <c r="P652" s="7">
        <v>21.424479999999999</v>
      </c>
      <c r="Q652" s="7">
        <v>9.65</v>
      </c>
      <c r="S652" s="22"/>
    </row>
    <row r="653" spans="1:19">
      <c r="A653" s="13">
        <v>29</v>
      </c>
      <c r="B653" s="5">
        <v>26.18</v>
      </c>
      <c r="C653" s="5">
        <v>99.9</v>
      </c>
      <c r="D653" s="5">
        <v>0.97699999999999998</v>
      </c>
      <c r="E653" s="5">
        <v>34.409999999999997</v>
      </c>
      <c r="F653" s="6">
        <v>1439</v>
      </c>
      <c r="G653" s="5">
        <v>100</v>
      </c>
      <c r="H653" s="6">
        <v>46</v>
      </c>
      <c r="I653" s="5">
        <v>12.95</v>
      </c>
      <c r="J653" s="6">
        <v>1458</v>
      </c>
      <c r="K653" s="5">
        <v>22.44</v>
      </c>
      <c r="L653" s="6">
        <v>406</v>
      </c>
      <c r="M653" s="5">
        <v>67.260000000000005</v>
      </c>
      <c r="N653" s="6">
        <v>1439</v>
      </c>
      <c r="O653" s="5">
        <v>4.5</v>
      </c>
      <c r="P653" s="7">
        <v>23.41122</v>
      </c>
      <c r="Q653" s="7">
        <v>10.220000000000001</v>
      </c>
      <c r="S653" s="22"/>
    </row>
    <row r="654" spans="1:19">
      <c r="A654" s="13">
        <v>30</v>
      </c>
      <c r="B654" s="5">
        <v>25.88</v>
      </c>
      <c r="C654" s="5">
        <v>99.9</v>
      </c>
      <c r="D654" s="5">
        <v>0.85299999999999998</v>
      </c>
      <c r="E654" s="5">
        <v>32.19</v>
      </c>
      <c r="F654" s="6">
        <v>1232</v>
      </c>
      <c r="G654" s="5">
        <v>100</v>
      </c>
      <c r="H654" s="6">
        <v>1332</v>
      </c>
      <c r="I654" s="5">
        <v>6.95</v>
      </c>
      <c r="J654" s="6">
        <v>1818</v>
      </c>
      <c r="K654" s="5">
        <v>22.79</v>
      </c>
      <c r="L654" s="6">
        <v>448</v>
      </c>
      <c r="M654" s="5">
        <v>84.1</v>
      </c>
      <c r="N654" s="6">
        <v>1234</v>
      </c>
      <c r="O654" s="5">
        <v>20.3</v>
      </c>
      <c r="P654" s="7">
        <v>14.981059999999999</v>
      </c>
      <c r="Q654" s="7">
        <v>4.0780000000000003</v>
      </c>
      <c r="S654" s="22"/>
    </row>
    <row r="655" spans="1:19">
      <c r="A655" s="13">
        <v>31</v>
      </c>
      <c r="B655" s="5">
        <v>28.03</v>
      </c>
      <c r="C655" s="5">
        <v>93.4</v>
      </c>
      <c r="D655" s="5">
        <v>1.585</v>
      </c>
      <c r="E655" s="5">
        <v>33.049999999999997</v>
      </c>
      <c r="F655" s="6">
        <v>1600</v>
      </c>
      <c r="G655" s="5">
        <v>100</v>
      </c>
      <c r="H655" s="6">
        <v>437</v>
      </c>
      <c r="I655" s="5">
        <v>8.4499999999999993</v>
      </c>
      <c r="J655" s="6">
        <v>1102</v>
      </c>
      <c r="K655" s="5">
        <v>23.89</v>
      </c>
      <c r="L655" s="6">
        <v>454</v>
      </c>
      <c r="M655" s="5">
        <v>68.59</v>
      </c>
      <c r="N655" s="6">
        <v>1646</v>
      </c>
      <c r="O655" s="5">
        <v>0.1</v>
      </c>
      <c r="P655" s="7">
        <v>28.58202</v>
      </c>
      <c r="Q655" s="7">
        <v>13.56</v>
      </c>
      <c r="S655" s="22"/>
    </row>
    <row r="656" spans="1:19" hidden="1">
      <c r="A656" s="1" t="s">
        <v>4</v>
      </c>
      <c r="B656" s="2" t="s">
        <v>4</v>
      </c>
      <c r="C656" s="2" t="s">
        <v>4</v>
      </c>
      <c r="D656" s="2" t="s">
        <v>4</v>
      </c>
      <c r="E656" s="2" t="s">
        <v>4</v>
      </c>
      <c r="F656" s="3" t="s">
        <v>4</v>
      </c>
      <c r="G656" s="2" t="s">
        <v>4</v>
      </c>
      <c r="H656" s="3" t="s">
        <v>4</v>
      </c>
      <c r="I656" s="2" t="s">
        <v>4</v>
      </c>
      <c r="J656" s="3" t="s">
        <v>4</v>
      </c>
      <c r="K656" s="2" t="s">
        <v>4</v>
      </c>
      <c r="L656" s="3" t="s">
        <v>4</v>
      </c>
      <c r="M656" s="2" t="s">
        <v>4</v>
      </c>
      <c r="N656" s="3" t="s">
        <v>4</v>
      </c>
      <c r="O656" s="2" t="s">
        <v>4</v>
      </c>
      <c r="P656" s="4" t="s">
        <v>4</v>
      </c>
      <c r="Q656" s="4" t="s">
        <v>4</v>
      </c>
    </row>
    <row r="657" spans="1:17" hidden="1">
      <c r="A657" s="12"/>
      <c r="B657" s="9" t="s">
        <v>6</v>
      </c>
      <c r="C657" s="9" t="s">
        <v>7</v>
      </c>
      <c r="D657" s="9" t="s">
        <v>8</v>
      </c>
      <c r="E657" s="9" t="s">
        <v>9</v>
      </c>
      <c r="F657" s="10" t="s">
        <v>10</v>
      </c>
      <c r="G657" s="9" t="s">
        <v>11</v>
      </c>
      <c r="H657" s="10" t="s">
        <v>10</v>
      </c>
      <c r="I657" s="9" t="s">
        <v>12</v>
      </c>
      <c r="J657" s="10" t="s">
        <v>10</v>
      </c>
      <c r="K657" s="9" t="s">
        <v>13</v>
      </c>
      <c r="L657" s="10" t="s">
        <v>10</v>
      </c>
      <c r="M657" s="9" t="s">
        <v>14</v>
      </c>
      <c r="N657" s="10" t="s">
        <v>10</v>
      </c>
      <c r="O657" s="9" t="s">
        <v>15</v>
      </c>
      <c r="P657" s="11" t="s">
        <v>16</v>
      </c>
      <c r="Q657" s="4" t="s">
        <v>3</v>
      </c>
    </row>
    <row r="658" spans="1:17" hidden="1">
      <c r="A658" s="1" t="s">
        <v>4</v>
      </c>
      <c r="B658" s="2" t="s">
        <v>4</v>
      </c>
      <c r="C658" s="2" t="s">
        <v>4</v>
      </c>
      <c r="D658" s="2" t="s">
        <v>4</v>
      </c>
      <c r="E658" s="2" t="s">
        <v>4</v>
      </c>
      <c r="F658" s="3" t="s">
        <v>4</v>
      </c>
      <c r="G658" s="2" t="s">
        <v>4</v>
      </c>
      <c r="H658" s="3" t="s">
        <v>4</v>
      </c>
      <c r="I658" s="2" t="s">
        <v>4</v>
      </c>
      <c r="J658" s="3" t="s">
        <v>4</v>
      </c>
      <c r="K658" s="2" t="s">
        <v>4</v>
      </c>
      <c r="L658" s="3" t="s">
        <v>4</v>
      </c>
      <c r="M658" s="2" t="s">
        <v>4</v>
      </c>
      <c r="N658" s="3" t="s">
        <v>4</v>
      </c>
      <c r="O658" s="2" t="s">
        <v>4</v>
      </c>
      <c r="P658" s="4" t="s">
        <v>4</v>
      </c>
      <c r="Q658" s="4" t="s">
        <v>4</v>
      </c>
    </row>
    <row r="659" spans="1:17" hidden="1">
      <c r="A659" s="1" t="s">
        <v>24</v>
      </c>
      <c r="B659" s="14">
        <f>AVERAGE(B625:B655)</f>
        <v>25.962258064516128</v>
      </c>
      <c r="C659" s="14">
        <f>AVERAGE(C625:C655)</f>
        <v>86.199032258064534</v>
      </c>
      <c r="D659" s="14">
        <f>AVERAGE(D625:D655)</f>
        <v>1.466290322580645</v>
      </c>
      <c r="E659" s="14">
        <f>AVERAGE(E625:E655)</f>
        <v>32.8774193548387</v>
      </c>
      <c r="F659" s="3" t="s">
        <v>3</v>
      </c>
      <c r="G659" s="14">
        <f>AVERAGE(G625:G655)</f>
        <v>100</v>
      </c>
      <c r="H659" s="3" t="s">
        <v>3</v>
      </c>
      <c r="I659" s="14">
        <f>AVERAGE(I625:I655)</f>
        <v>8.7403225806451577</v>
      </c>
      <c r="J659" s="3" t="s">
        <v>3</v>
      </c>
      <c r="K659" s="14">
        <f>AVERAGE(K625:K655)</f>
        <v>20.412258064516127</v>
      </c>
      <c r="L659" s="3" t="s">
        <v>3</v>
      </c>
      <c r="M659" s="14">
        <f>AVERAGE(M625:M655)</f>
        <v>57.69161290322581</v>
      </c>
      <c r="N659" s="3" t="s">
        <v>3</v>
      </c>
      <c r="O659" s="14">
        <f>SUM(O625:O655)</f>
        <v>106.60000000000001</v>
      </c>
      <c r="P659" s="15">
        <f>AVERAGE(P625:P655)</f>
        <v>25.530980967741932</v>
      </c>
      <c r="Q659" s="15">
        <f>AVERAGE(Q625:Q655)</f>
        <v>11.318096774193547</v>
      </c>
    </row>
    <row r="660" spans="1:17" hidden="1">
      <c r="A660" s="1" t="s">
        <v>25</v>
      </c>
      <c r="B660" s="14"/>
      <c r="C660" s="14"/>
      <c r="D660" s="14"/>
      <c r="E660" s="14">
        <f>MAX(E625:E655)</f>
        <v>38.65</v>
      </c>
      <c r="F660" s="16"/>
      <c r="G660" s="14">
        <f>MAX(G625:G655)</f>
        <v>100</v>
      </c>
      <c r="H660" s="3" t="s">
        <v>3</v>
      </c>
      <c r="I660" s="14">
        <f>MAX(I625:I655)</f>
        <v>16.7</v>
      </c>
      <c r="J660" s="3" t="s">
        <v>3</v>
      </c>
      <c r="K660" s="14">
        <f>MIN(K625:K655)</f>
        <v>15.64</v>
      </c>
      <c r="L660" s="16"/>
      <c r="M660" s="14">
        <f>MIN(M625:M655)</f>
        <v>35.130000000000003</v>
      </c>
      <c r="N660" s="16"/>
      <c r="O660" s="14">
        <f>MAX(O625:O655)</f>
        <v>40.1</v>
      </c>
      <c r="P660" s="15"/>
      <c r="Q660" s="15"/>
    </row>
    <row r="661" spans="1:17" hidden="1">
      <c r="A661" s="1" t="s">
        <v>4</v>
      </c>
      <c r="B661" s="2" t="s">
        <v>4</v>
      </c>
      <c r="C661" s="2" t="s">
        <v>4</v>
      </c>
      <c r="D661" s="2" t="s">
        <v>4</v>
      </c>
      <c r="E661" s="2" t="s">
        <v>4</v>
      </c>
      <c r="F661" s="3" t="s">
        <v>4</v>
      </c>
      <c r="G661" s="2" t="s">
        <v>4</v>
      </c>
      <c r="H661" s="3" t="s">
        <v>4</v>
      </c>
      <c r="I661" s="2" t="s">
        <v>4</v>
      </c>
      <c r="J661" s="3" t="s">
        <v>4</v>
      </c>
      <c r="K661" s="2" t="s">
        <v>4</v>
      </c>
      <c r="L661" s="3" t="s">
        <v>4</v>
      </c>
      <c r="M661" s="2" t="s">
        <v>4</v>
      </c>
      <c r="N661" s="3" t="s">
        <v>4</v>
      </c>
      <c r="O661" s="2" t="s">
        <v>4</v>
      </c>
      <c r="P661" s="4" t="s">
        <v>4</v>
      </c>
      <c r="Q661" s="4" t="s">
        <v>4</v>
      </c>
    </row>
    <row r="662" spans="1:17" hidden="1">
      <c r="A662" s="1" t="s">
        <v>26</v>
      </c>
      <c r="B662" s="14">
        <f>AVERAGE(B625:B629)</f>
        <v>27.244</v>
      </c>
      <c r="C662" s="14">
        <f>AVERAGE(C625:C629)</f>
        <v>81.97999999999999</v>
      </c>
      <c r="D662" s="14">
        <f>AVERAGE(D625:D629)</f>
        <v>1.6808000000000001</v>
      </c>
      <c r="E662" s="14">
        <f>AVERAGE(E625:E629)</f>
        <v>34.362000000000002</v>
      </c>
      <c r="F662" s="3" t="s">
        <v>3</v>
      </c>
      <c r="G662" s="14">
        <f>AVERAGE(G625:G629)</f>
        <v>100</v>
      </c>
      <c r="H662" s="3" t="s">
        <v>27</v>
      </c>
      <c r="I662" s="14">
        <f>AVERAGE(I625:I629)</f>
        <v>9.8000000000000007</v>
      </c>
      <c r="J662" s="3" t="s">
        <v>3</v>
      </c>
      <c r="K662" s="14">
        <f>AVERAGE(K625:K629)</f>
        <v>21.148000000000003</v>
      </c>
      <c r="L662" s="3" t="s">
        <v>3</v>
      </c>
      <c r="M662" s="14">
        <f>AVERAGE(M625:M629)</f>
        <v>49.233999999999995</v>
      </c>
      <c r="N662" s="3" t="s">
        <v>3</v>
      </c>
      <c r="O662" s="14">
        <f>SUM(O625:O629)</f>
        <v>40.1</v>
      </c>
      <c r="P662" s="15">
        <f>SUM(P625:P629)</f>
        <v>139.87040999999999</v>
      </c>
      <c r="Q662" s="15">
        <f>SUM(Q625:Q629)</f>
        <v>68.05</v>
      </c>
    </row>
    <row r="663" spans="1:17" hidden="1">
      <c r="A663" s="13">
        <v>2</v>
      </c>
      <c r="B663" s="14">
        <f>AVERAGE(B630:B634)</f>
        <v>25.907999999999998</v>
      </c>
      <c r="C663" s="14">
        <f>AVERAGE(C630:C634)</f>
        <v>90.859999999999985</v>
      </c>
      <c r="D663" s="14">
        <f>AVERAGE(D630:D634)</f>
        <v>1.2815999999999999</v>
      </c>
      <c r="E663" s="14">
        <f>AVERAGE(E630:E634)</f>
        <v>32.769999999999996</v>
      </c>
      <c r="F663" s="3" t="s">
        <v>3</v>
      </c>
      <c r="G663" s="14">
        <f>AVERAGE(G630:G634)</f>
        <v>100</v>
      </c>
      <c r="H663" s="3" t="s">
        <v>3</v>
      </c>
      <c r="I663" s="14">
        <f>AVERAGE(I630:I634)</f>
        <v>8.75</v>
      </c>
      <c r="J663" s="3" t="s">
        <v>3</v>
      </c>
      <c r="K663" s="14">
        <f>AVERAGE(K630:K634)</f>
        <v>20.675999999999998</v>
      </c>
      <c r="L663" s="3" t="s">
        <v>3</v>
      </c>
      <c r="M663" s="14">
        <f>AVERAGE(M630:M634)</f>
        <v>63.859999999999992</v>
      </c>
      <c r="N663" s="3" t="s">
        <v>3</v>
      </c>
      <c r="O663" s="14">
        <f>SUM(O630:O634)</f>
        <v>14</v>
      </c>
      <c r="P663" s="15">
        <f>SUM(P630:P634)</f>
        <v>129.15079</v>
      </c>
      <c r="Q663" s="15">
        <f>SUM(Q630:Q634)</f>
        <v>58.334000000000003</v>
      </c>
    </row>
    <row r="664" spans="1:17" hidden="1">
      <c r="A664" s="13">
        <v>3</v>
      </c>
      <c r="B664" s="14">
        <f>AVERAGE(B635:B639)</f>
        <v>25.032</v>
      </c>
      <c r="C664" s="14">
        <f>AVERAGE(C635:C639)</f>
        <v>86.100000000000009</v>
      </c>
      <c r="D664" s="14">
        <f>AVERAGE(D635:D639)</f>
        <v>1.5256000000000003</v>
      </c>
      <c r="E664" s="14">
        <f>AVERAGE(E635:E639)</f>
        <v>31.416000000000004</v>
      </c>
      <c r="F664" s="3" t="s">
        <v>3</v>
      </c>
      <c r="G664" s="14">
        <f>AVERAGE(G635:G639)</f>
        <v>100</v>
      </c>
      <c r="H664" s="3" t="s">
        <v>3</v>
      </c>
      <c r="I664" s="14">
        <f>AVERAGE(I635:I639)</f>
        <v>8.15</v>
      </c>
      <c r="J664" s="3" t="s">
        <v>3</v>
      </c>
      <c r="K664" s="14">
        <f>AVERAGE(K635:K639)</f>
        <v>19.506</v>
      </c>
      <c r="L664" s="3" t="s">
        <v>3</v>
      </c>
      <c r="M664" s="14">
        <f>AVERAGE(M635:M639)</f>
        <v>59.656000000000006</v>
      </c>
      <c r="N664" s="3" t="s">
        <v>3</v>
      </c>
      <c r="O664" s="14">
        <f>SUM(O635:O639)</f>
        <v>0.1</v>
      </c>
      <c r="P664" s="15">
        <f>SUM(P635:P639)</f>
        <v>120.44740000000002</v>
      </c>
      <c r="Q664" s="15">
        <f>SUM(Q635:Q639)</f>
        <v>49.369</v>
      </c>
    </row>
    <row r="665" spans="1:17" hidden="1">
      <c r="A665" s="13">
        <v>4</v>
      </c>
      <c r="B665" s="14">
        <f>AVERAGE(B640:B644)</f>
        <v>24.335999999999999</v>
      </c>
      <c r="C665" s="14">
        <f>AVERAGE(C640:C644)</f>
        <v>78.959999999999994</v>
      </c>
      <c r="D665" s="14">
        <f>AVERAGE(D640:D644)</f>
        <v>1.9265999999999999</v>
      </c>
      <c r="E665" s="14">
        <f>AVERAGE(E640:E644)</f>
        <v>32.402000000000001</v>
      </c>
      <c r="F665" s="3" t="s">
        <v>27</v>
      </c>
      <c r="G665" s="14">
        <f>AVERAGE(G640:G644)</f>
        <v>100</v>
      </c>
      <c r="H665" s="3" t="s">
        <v>3</v>
      </c>
      <c r="I665" s="14">
        <f>AVERAGE(I640:I644)</f>
        <v>10.1</v>
      </c>
      <c r="J665" s="3" t="s">
        <v>3</v>
      </c>
      <c r="K665" s="14">
        <f>AVERAGE(K640:K644)</f>
        <v>17.526</v>
      </c>
      <c r="L665" s="3" t="s">
        <v>3</v>
      </c>
      <c r="M665" s="14">
        <f>AVERAGE(M640:M644)</f>
        <v>45.114000000000004</v>
      </c>
      <c r="N665" s="3" t="s">
        <v>3</v>
      </c>
      <c r="O665" s="14">
        <f>SUM(O640:O644)</f>
        <v>0</v>
      </c>
      <c r="P665" s="15">
        <f>SUM(P640:P644)</f>
        <v>145.17697000000001</v>
      </c>
      <c r="Q665" s="15">
        <f>SUM(Q640:Q644)</f>
        <v>64.789999999999992</v>
      </c>
    </row>
    <row r="666" spans="1:17" hidden="1">
      <c r="A666" s="13">
        <v>5</v>
      </c>
      <c r="B666" s="14">
        <f>AVERAGE(B645:B649)</f>
        <v>24.872</v>
      </c>
      <c r="C666" s="14">
        <f>AVERAGE(C645:C649)</f>
        <v>89.22</v>
      </c>
      <c r="D666" s="14">
        <f>AVERAGE(D645:D649)</f>
        <v>1.4790000000000001</v>
      </c>
      <c r="E666" s="14">
        <f>AVERAGE(E645:E649)</f>
        <v>30.983999999999998</v>
      </c>
      <c r="F666" s="3" t="s">
        <v>27</v>
      </c>
      <c r="G666" s="14">
        <f>AVERAGE(G645:G649)</f>
        <v>100</v>
      </c>
      <c r="H666" s="3" t="s">
        <v>3</v>
      </c>
      <c r="I666" s="14">
        <f>AVERAGE(I645:I649)</f>
        <v>7.4</v>
      </c>
      <c r="J666" s="3" t="s">
        <v>3</v>
      </c>
      <c r="K666" s="14">
        <f>AVERAGE(K645:K649)</f>
        <v>20.25</v>
      </c>
      <c r="L666" s="3" t="s">
        <v>3</v>
      </c>
      <c r="M666" s="14">
        <f>AVERAGE(M645:M649)</f>
        <v>64.775999999999996</v>
      </c>
      <c r="N666" s="3" t="s">
        <v>3</v>
      </c>
      <c r="O666" s="14">
        <f>SUM(O645:O649)</f>
        <v>2.4000000000000004</v>
      </c>
      <c r="P666" s="15">
        <f>SUM(P645:P649)</f>
        <v>109.01494000000001</v>
      </c>
      <c r="Q666" s="15">
        <f>SUM(Q645:Q649)</f>
        <v>43.629999999999995</v>
      </c>
    </row>
    <row r="667" spans="1:17" hidden="1">
      <c r="A667" s="13">
        <v>6</v>
      </c>
      <c r="B667" s="14">
        <f>AVERAGE(B650:B655)</f>
        <v>27.978333333333335</v>
      </c>
      <c r="C667" s="14">
        <f>AVERAGE(C650:C655)</f>
        <v>89.428333333333327</v>
      </c>
      <c r="D667" s="14">
        <f>AVERAGE(D650:D655)</f>
        <v>0.99783333333333335</v>
      </c>
      <c r="E667" s="14">
        <f>AVERAGE(E650:E655)</f>
        <v>34.92166666666666</v>
      </c>
      <c r="F667" s="3" t="s">
        <v>27</v>
      </c>
      <c r="G667" s="14">
        <f>AVERAGE(G650:G655)</f>
        <v>100</v>
      </c>
      <c r="H667" s="3" t="s">
        <v>3</v>
      </c>
      <c r="I667" s="14">
        <f>AVERAGE(I650:I655)</f>
        <v>8.3250000000000011</v>
      </c>
      <c r="J667" s="3" t="s">
        <v>3</v>
      </c>
      <c r="K667" s="14">
        <f>AVERAGE(K650:K655)</f>
        <v>22.875</v>
      </c>
      <c r="L667" s="3" t="s">
        <v>3</v>
      </c>
      <c r="M667" s="14">
        <f>AVERAGE(M650:M655)</f>
        <v>62.54</v>
      </c>
      <c r="N667" s="3" t="s">
        <v>3</v>
      </c>
      <c r="O667" s="14">
        <f>SUM(O650:O655)</f>
        <v>50.000000000000007</v>
      </c>
      <c r="P667" s="15">
        <f>SUM(P650:P655)</f>
        <v>147.79989999999998</v>
      </c>
      <c r="Q667" s="15">
        <f>SUM(Q650:Q655)</f>
        <v>66.688000000000002</v>
      </c>
    </row>
    <row r="668" spans="1:17" hidden="1">
      <c r="A668" s="1" t="s">
        <v>4</v>
      </c>
      <c r="B668" s="2" t="s">
        <v>4</v>
      </c>
      <c r="C668" s="2" t="s">
        <v>4</v>
      </c>
      <c r="D668" s="2" t="s">
        <v>4</v>
      </c>
      <c r="E668" s="2" t="s">
        <v>4</v>
      </c>
      <c r="F668" s="3" t="s">
        <v>4</v>
      </c>
      <c r="G668" s="2" t="s">
        <v>4</v>
      </c>
      <c r="H668" s="3" t="s">
        <v>4</v>
      </c>
      <c r="I668" s="2" t="s">
        <v>4</v>
      </c>
      <c r="J668" s="3" t="s">
        <v>4</v>
      </c>
      <c r="K668" s="2" t="s">
        <v>4</v>
      </c>
      <c r="L668" s="3" t="s">
        <v>4</v>
      </c>
      <c r="M668" s="2" t="s">
        <v>4</v>
      </c>
      <c r="N668" s="3" t="s">
        <v>4</v>
      </c>
      <c r="O668" s="2" t="s">
        <v>4</v>
      </c>
      <c r="P668" s="4" t="s">
        <v>4</v>
      </c>
      <c r="Q668" s="4" t="s">
        <v>4</v>
      </c>
    </row>
    <row r="669" spans="1:17" hidden="1">
      <c r="A669" s="1" t="s">
        <v>28</v>
      </c>
      <c r="B669" s="14">
        <f>AVERAGE(B625:B634)</f>
        <v>26.576000000000001</v>
      </c>
      <c r="C669" s="14">
        <f>AVERAGE(C625:C634)</f>
        <v>86.42</v>
      </c>
      <c r="D669" s="14">
        <f>AVERAGE(D625:D634)</f>
        <v>1.4811999999999999</v>
      </c>
      <c r="E669" s="14">
        <f>AVERAGE(E625:E634)</f>
        <v>33.56600000000001</v>
      </c>
      <c r="F669" s="3" t="s">
        <v>3</v>
      </c>
      <c r="G669" s="14">
        <f>AVERAGE(G625:G634)</f>
        <v>100</v>
      </c>
      <c r="H669" s="3" t="s">
        <v>3</v>
      </c>
      <c r="I669" s="14">
        <f>AVERAGE(I625:I634)</f>
        <v>9.2750000000000021</v>
      </c>
      <c r="J669" s="3" t="s">
        <v>3</v>
      </c>
      <c r="K669" s="14">
        <f>AVERAGE(K625:K634)</f>
        <v>20.911999999999999</v>
      </c>
      <c r="L669" s="3" t="s">
        <v>3</v>
      </c>
      <c r="M669" s="14">
        <f>AVERAGE(M625:M634)</f>
        <v>56.54699999999999</v>
      </c>
      <c r="N669" s="3" t="s">
        <v>3</v>
      </c>
      <c r="O669" s="14">
        <f>SUM(O625:O634)</f>
        <v>54.1</v>
      </c>
      <c r="P669" s="15">
        <f>SUM(P625:P634)</f>
        <v>269.02120000000002</v>
      </c>
      <c r="Q669" s="15">
        <f>SUM(Q625:Q634)</f>
        <v>126.38399999999999</v>
      </c>
    </row>
    <row r="670" spans="1:17" hidden="1">
      <c r="A670" s="13">
        <v>2</v>
      </c>
      <c r="B670" s="14">
        <f>AVERAGE(B635:B644)</f>
        <v>24.684000000000001</v>
      </c>
      <c r="C670" s="14">
        <f>AVERAGE(C635:C644)</f>
        <v>82.53</v>
      </c>
      <c r="D670" s="14">
        <f>AVERAGE(D635:D644)</f>
        <v>1.7261000000000002</v>
      </c>
      <c r="E670" s="14">
        <f>AVERAGE(E635:E644)</f>
        <v>31.908999999999999</v>
      </c>
      <c r="F670" s="3" t="s">
        <v>3</v>
      </c>
      <c r="G670" s="14">
        <f>AVERAGE(G635:G644)</f>
        <v>100</v>
      </c>
      <c r="H670" s="3" t="s">
        <v>3</v>
      </c>
      <c r="I670" s="14">
        <f>AVERAGE(I635:I644)</f>
        <v>9.1250000000000018</v>
      </c>
      <c r="J670" s="3" t="s">
        <v>3</v>
      </c>
      <c r="K670" s="14">
        <f>AVERAGE(K635:K644)</f>
        <v>18.515999999999998</v>
      </c>
      <c r="L670" s="3" t="s">
        <v>3</v>
      </c>
      <c r="M670" s="14">
        <f>AVERAGE(M635:M644)</f>
        <v>52.385000000000005</v>
      </c>
      <c r="N670" s="3" t="s">
        <v>3</v>
      </c>
      <c r="O670" s="14">
        <f>SUM(O635:O644)</f>
        <v>0.1</v>
      </c>
      <c r="P670" s="15">
        <f>SUM(P635:P644)</f>
        <v>265.62437</v>
      </c>
      <c r="Q670" s="15">
        <f>SUM(Q635:Q644)</f>
        <v>114.15900000000001</v>
      </c>
    </row>
    <row r="671" spans="1:17" hidden="1">
      <c r="A671" s="13">
        <v>3</v>
      </c>
      <c r="B671" s="14">
        <f>AVERAGE(B645:B655)</f>
        <v>26.566363636363636</v>
      </c>
      <c r="C671" s="14">
        <f>AVERAGE(C645:C655)</f>
        <v>89.333636363636344</v>
      </c>
      <c r="D671" s="14">
        <f>AVERAGE(D645:D655)</f>
        <v>1.2165454545454546</v>
      </c>
      <c r="E671" s="14">
        <f>AVERAGE(E645:E655)</f>
        <v>33.131818181818183</v>
      </c>
      <c r="F671" s="3" t="s">
        <v>3</v>
      </c>
      <c r="G671" s="14">
        <f>AVERAGE(G645:G655)</f>
        <v>100</v>
      </c>
      <c r="H671" s="3" t="s">
        <v>3</v>
      </c>
      <c r="I671" s="14">
        <f>AVERAGE(I645:I655)</f>
        <v>7.9045454545454561</v>
      </c>
      <c r="J671" s="3" t="s">
        <v>3</v>
      </c>
      <c r="K671" s="14">
        <f>AVERAGE(K645:K655)</f>
        <v>21.681818181818183</v>
      </c>
      <c r="L671" s="3" t="s">
        <v>3</v>
      </c>
      <c r="M671" s="14">
        <f>AVERAGE(M645:M655)</f>
        <v>63.556363636363635</v>
      </c>
      <c r="N671" s="3" t="s">
        <v>3</v>
      </c>
      <c r="O671" s="14">
        <f>SUM(O645:O655)</f>
        <v>52.4</v>
      </c>
      <c r="P671" s="15">
        <f>SUM(P645:P655)</f>
        <v>256.81484</v>
      </c>
      <c r="Q671" s="15">
        <f>SUM(Q645:Q655)</f>
        <v>110.31800000000001</v>
      </c>
    </row>
    <row r="672" spans="1:17" hidden="1">
      <c r="A672" s="1" t="s">
        <v>4</v>
      </c>
      <c r="B672" s="2" t="s">
        <v>4</v>
      </c>
      <c r="C672" s="2" t="s">
        <v>4</v>
      </c>
      <c r="D672" s="2" t="s">
        <v>4</v>
      </c>
      <c r="E672" s="2" t="s">
        <v>4</v>
      </c>
      <c r="F672" s="3" t="s">
        <v>4</v>
      </c>
      <c r="G672" s="2" t="s">
        <v>4</v>
      </c>
      <c r="H672" s="3" t="s">
        <v>4</v>
      </c>
      <c r="I672" s="2" t="s">
        <v>4</v>
      </c>
      <c r="J672" s="3" t="s">
        <v>4</v>
      </c>
      <c r="K672" s="2" t="s">
        <v>4</v>
      </c>
      <c r="L672" s="3" t="s">
        <v>4</v>
      </c>
      <c r="M672" s="2" t="s">
        <v>4</v>
      </c>
      <c r="N672" s="3" t="s">
        <v>4</v>
      </c>
      <c r="O672" s="2" t="s">
        <v>4</v>
      </c>
      <c r="P672" s="4" t="s">
        <v>4</v>
      </c>
      <c r="Q672" s="4" t="s">
        <v>4</v>
      </c>
    </row>
  </sheetData>
  <autoFilter ref="A6:T672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4"/>
        <filter val="5"/>
        <filter val="6"/>
        <filter val="7"/>
        <filter val="8"/>
        <filter val="9"/>
      </filters>
    </filterColumn>
    <filterColumn colId="5">
      <customFilters>
        <customFilter operator="notEqual" val=" "/>
      </customFilters>
    </filterColumn>
  </autoFilter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98"/>
  <sheetViews>
    <sheetView tabSelected="1" zoomScale="70" zoomScaleNormal="70" workbookViewId="0">
      <selection activeCell="U39" sqref="U39"/>
    </sheetView>
  </sheetViews>
  <sheetFormatPr defaultRowHeight="12.75"/>
  <cols>
    <col min="1" max="1" width="4.5" bestFit="1" customWidth="1"/>
    <col min="2" max="2" width="5.5" bestFit="1" customWidth="1"/>
    <col min="3" max="3" width="6" bestFit="1" customWidth="1"/>
    <col min="4" max="4" width="4.5" bestFit="1" customWidth="1"/>
    <col min="5" max="5" width="10" bestFit="1" customWidth="1"/>
    <col min="6" max="6" width="10.83203125" bestFit="1" customWidth="1"/>
    <col min="7" max="7" width="5.83203125" bestFit="1" customWidth="1"/>
    <col min="8" max="8" width="10.6640625" bestFit="1" customWidth="1"/>
    <col min="9" max="10" width="6.6640625" bestFit="1" customWidth="1"/>
    <col min="11" max="11" width="11.1640625" bestFit="1" customWidth="1"/>
    <col min="12" max="12" width="6.6640625" bestFit="1" customWidth="1"/>
    <col min="13" max="13" width="15.6640625" bestFit="1" customWidth="1"/>
    <col min="14" max="14" width="16.33203125" bestFit="1" customWidth="1"/>
    <col min="15" max="15" width="13" bestFit="1" customWidth="1"/>
    <col min="16" max="16" width="17.33203125" bestFit="1" customWidth="1"/>
    <col min="17" max="17" width="11.83203125" bestFit="1" customWidth="1"/>
    <col min="18" max="18" width="12.5" bestFit="1" customWidth="1"/>
    <col min="19" max="19" width="13.33203125" bestFit="1" customWidth="1"/>
    <col min="20" max="20" width="21.1640625" bestFit="1" customWidth="1"/>
    <col min="21" max="21" width="19.33203125" bestFit="1" customWidth="1"/>
    <col min="22" max="22" width="11.1640625" bestFit="1" customWidth="1"/>
    <col min="23" max="23" width="6.6640625" bestFit="1" customWidth="1"/>
    <col min="24" max="24" width="11.33203125" bestFit="1" customWidth="1"/>
    <col min="25" max="25" width="14.1640625" bestFit="1" customWidth="1"/>
    <col min="26" max="26" width="9" bestFit="1" customWidth="1"/>
    <col min="27" max="27" width="11" bestFit="1" customWidth="1"/>
    <col min="28" max="28" width="6.6640625" bestFit="1" customWidth="1"/>
    <col min="29" max="29" width="5.5" bestFit="1" customWidth="1"/>
    <col min="30" max="30" width="17.5" bestFit="1" customWidth="1"/>
    <col min="31" max="31" width="9" bestFit="1" customWidth="1"/>
    <col min="32" max="32" width="10.1640625" customWidth="1"/>
    <col min="33" max="33" width="7.83203125" customWidth="1"/>
    <col min="34" max="34" width="14.5" customWidth="1"/>
    <col min="35" max="35" width="10.6640625" customWidth="1"/>
    <col min="36" max="37" width="16.5" bestFit="1" customWidth="1"/>
    <col min="38" max="40" width="6.6640625" bestFit="1" customWidth="1"/>
    <col min="41" max="41" width="14.6640625" bestFit="1" customWidth="1"/>
    <col min="42" max="42" width="5.6640625" bestFit="1" customWidth="1"/>
    <col min="43" max="43" width="6.6640625" bestFit="1" customWidth="1"/>
    <col min="44" max="44" width="12" bestFit="1" customWidth="1"/>
    <col min="45" max="45" width="16.6640625" bestFit="1" customWidth="1"/>
    <col min="46" max="47" width="16.6640625" customWidth="1"/>
    <col min="48" max="48" width="14.6640625" customWidth="1"/>
    <col min="49" max="49" width="19.83203125" bestFit="1" customWidth="1"/>
    <col min="50" max="50" width="17.1640625" bestFit="1" customWidth="1"/>
    <col min="51" max="51" width="13.1640625" customWidth="1"/>
    <col min="52" max="52" width="14.6640625" bestFit="1" customWidth="1"/>
    <col min="53" max="53" width="15.33203125" customWidth="1"/>
    <col min="54" max="54" width="17.5" bestFit="1" customWidth="1"/>
    <col min="55" max="55" width="21.33203125" bestFit="1" customWidth="1"/>
    <col min="56" max="56" width="11.6640625" bestFit="1" customWidth="1"/>
    <col min="57" max="57" width="18.5" customWidth="1"/>
    <col min="58" max="58" width="14" bestFit="1" customWidth="1"/>
    <col min="59" max="59" width="15" bestFit="1" customWidth="1"/>
    <col min="60" max="60" width="8.6640625" bestFit="1" customWidth="1"/>
    <col min="61" max="61" width="21.1640625" bestFit="1" customWidth="1"/>
    <col min="62" max="62" width="21.83203125" bestFit="1" customWidth="1"/>
    <col min="63" max="63" width="26.6640625" bestFit="1" customWidth="1"/>
    <col min="64" max="64" width="22" bestFit="1" customWidth="1"/>
    <col min="65" max="65" width="13.5" customWidth="1"/>
    <col min="66" max="66" width="30.33203125" bestFit="1" customWidth="1"/>
    <col min="67" max="67" width="4.33203125" bestFit="1" customWidth="1"/>
    <col min="68" max="68" width="4.83203125" bestFit="1" customWidth="1"/>
    <col min="69" max="69" width="4.33203125" bestFit="1" customWidth="1"/>
    <col min="72" max="72" width="13.5" bestFit="1" customWidth="1"/>
    <col min="73" max="73" width="6" bestFit="1" customWidth="1"/>
    <col min="74" max="74" width="18.83203125" bestFit="1" customWidth="1"/>
    <col min="77" max="77" width="5.6640625" bestFit="1" customWidth="1"/>
    <col min="78" max="78" width="3.6640625" bestFit="1" customWidth="1"/>
  </cols>
  <sheetData>
    <row r="1" spans="1:66">
      <c r="S1" s="21"/>
      <c r="T1" s="64"/>
      <c r="U1" s="21"/>
      <c r="V1" s="21"/>
      <c r="W1" s="21"/>
      <c r="X1" s="21"/>
      <c r="Y1" s="21"/>
      <c r="Z1" s="21"/>
      <c r="AA1" s="21"/>
      <c r="AB1" s="21"/>
      <c r="AH1" s="72" t="s">
        <v>118</v>
      </c>
      <c r="AI1" s="72"/>
      <c r="AJ1" s="72"/>
      <c r="AK1" s="72"/>
      <c r="AL1" s="72"/>
      <c r="AM1" s="72"/>
      <c r="BF1" s="21"/>
      <c r="BG1" s="21"/>
      <c r="BH1" s="21"/>
      <c r="BI1" s="21"/>
      <c r="BJ1" s="21"/>
    </row>
    <row r="2" spans="1:66" ht="15">
      <c r="A2" s="38" t="s">
        <v>83</v>
      </c>
      <c r="B2" s="38"/>
      <c r="C2" s="38"/>
      <c r="D2" s="38"/>
      <c r="E2" s="38"/>
      <c r="F2" s="38"/>
      <c r="G2" s="38"/>
      <c r="H2" s="38"/>
      <c r="I2" s="39"/>
      <c r="J2" s="39"/>
      <c r="K2" s="39"/>
      <c r="M2" s="42" t="s">
        <v>84</v>
      </c>
      <c r="N2" s="43" t="s">
        <v>88</v>
      </c>
      <c r="O2" s="44"/>
      <c r="S2" s="21"/>
      <c r="T2" s="65"/>
      <c r="U2" s="21"/>
      <c r="V2" s="21"/>
      <c r="W2" s="21"/>
      <c r="X2" s="21"/>
      <c r="Y2" s="21"/>
      <c r="Z2" s="21"/>
      <c r="AA2" s="21"/>
      <c r="AB2" s="21"/>
      <c r="AH2" s="73" t="s">
        <v>120</v>
      </c>
      <c r="AI2" s="72">
        <v>410</v>
      </c>
      <c r="AJ2" s="73" t="s">
        <v>119</v>
      </c>
      <c r="AK2" s="73" t="s">
        <v>147</v>
      </c>
      <c r="AL2" s="72">
        <v>150</v>
      </c>
      <c r="AM2" s="73" t="s">
        <v>148</v>
      </c>
      <c r="AO2" s="37"/>
      <c r="AP2" s="52" t="s">
        <v>96</v>
      </c>
      <c r="AQ2" s="52" t="s">
        <v>97</v>
      </c>
      <c r="AR2" s="52" t="s">
        <v>98</v>
      </c>
      <c r="AS2" s="52" t="s">
        <v>55</v>
      </c>
      <c r="AT2" s="52" t="s">
        <v>99</v>
      </c>
      <c r="AU2" s="52" t="s">
        <v>55</v>
      </c>
      <c r="AV2" s="52" t="s">
        <v>100</v>
      </c>
      <c r="AW2" s="52" t="s">
        <v>104</v>
      </c>
      <c r="AX2" s="66" t="s">
        <v>106</v>
      </c>
      <c r="AY2" s="37" t="s">
        <v>52</v>
      </c>
      <c r="AZ2" s="37"/>
      <c r="BA2" s="37"/>
      <c r="BB2" s="37"/>
      <c r="BC2" s="37" t="s">
        <v>105</v>
      </c>
      <c r="BD2" s="37">
        <v>10</v>
      </c>
      <c r="BF2" s="76"/>
      <c r="BG2" s="76"/>
      <c r="BH2" s="76"/>
      <c r="BI2" s="21"/>
      <c r="BJ2" s="21"/>
    </row>
    <row r="3" spans="1:66" ht="15">
      <c r="A3" s="38" t="s">
        <v>75</v>
      </c>
      <c r="B3" s="38">
        <v>0.25</v>
      </c>
      <c r="C3" s="38" t="s">
        <v>76</v>
      </c>
      <c r="D3" s="38"/>
      <c r="E3" s="38" t="s">
        <v>77</v>
      </c>
      <c r="F3" s="38">
        <v>1</v>
      </c>
      <c r="G3" s="38"/>
      <c r="H3" s="38">
        <v>1</v>
      </c>
      <c r="I3" s="39">
        <v>2</v>
      </c>
      <c r="J3" s="39">
        <v>3</v>
      </c>
      <c r="K3" s="39">
        <v>4</v>
      </c>
      <c r="M3" s="42" t="s">
        <v>85</v>
      </c>
      <c r="N3" s="44">
        <v>-22.87</v>
      </c>
      <c r="O3" s="44"/>
      <c r="S3" s="21"/>
      <c r="T3" s="21"/>
      <c r="U3" s="21"/>
      <c r="V3" s="21"/>
      <c r="W3" s="21"/>
      <c r="X3" s="21"/>
      <c r="Y3" s="21"/>
      <c r="Z3" s="21"/>
      <c r="AA3" s="62"/>
      <c r="AB3" s="62"/>
      <c r="AC3" s="62"/>
      <c r="AH3" s="73" t="s">
        <v>134</v>
      </c>
      <c r="AI3" s="72">
        <v>100</v>
      </c>
      <c r="AJ3" s="73" t="s">
        <v>135</v>
      </c>
      <c r="AK3" s="73" t="s">
        <v>143</v>
      </c>
      <c r="AL3" s="72">
        <v>-0.1</v>
      </c>
      <c r="AM3" s="73"/>
      <c r="AO3" s="37" t="s">
        <v>53</v>
      </c>
      <c r="AP3" s="52">
        <v>30</v>
      </c>
      <c r="AQ3" s="53">
        <f>AP3*$AQ$8/$AP$8</f>
        <v>415.38461538461536</v>
      </c>
      <c r="AR3" s="53">
        <f>AQ3</f>
        <v>415.38461538461536</v>
      </c>
      <c r="AS3" s="54">
        <v>2</v>
      </c>
      <c r="AT3" s="54">
        <v>0.4</v>
      </c>
      <c r="AU3" s="54">
        <v>1.5</v>
      </c>
      <c r="AV3" s="54">
        <v>0.4</v>
      </c>
      <c r="AW3" s="52">
        <v>1800</v>
      </c>
      <c r="AX3" s="75">
        <v>3</v>
      </c>
      <c r="AY3" s="37" t="s">
        <v>54</v>
      </c>
      <c r="AZ3" s="37">
        <v>3.84</v>
      </c>
      <c r="BA3" s="37" t="s">
        <v>62</v>
      </c>
      <c r="BB3" s="37"/>
      <c r="BC3" s="55" t="s">
        <v>109</v>
      </c>
      <c r="BD3" s="40">
        <v>40</v>
      </c>
      <c r="BF3" s="21"/>
      <c r="BG3" s="21"/>
      <c r="BH3" s="21"/>
      <c r="BI3" s="21"/>
      <c r="BJ3" s="21"/>
    </row>
    <row r="4" spans="1:66" ht="15">
      <c r="A4" s="38" t="s">
        <v>78</v>
      </c>
      <c r="B4" s="38">
        <v>0.1</v>
      </c>
      <c r="C4" s="38" t="s">
        <v>76</v>
      </c>
      <c r="D4" s="38"/>
      <c r="E4" s="38"/>
      <c r="F4" s="38">
        <f>IF($F$3=1,H4,IF($F$3=2,I4,IF($F$3=3,J4,K4)))</f>
        <v>-5.3600000000000002E-3</v>
      </c>
      <c r="G4" s="38"/>
      <c r="H4" s="38">
        <v>-5.3600000000000002E-3</v>
      </c>
      <c r="I4" s="39">
        <v>-6.11E-3</v>
      </c>
      <c r="J4" s="39">
        <v>-6.0899999999999999E-3</v>
      </c>
      <c r="K4" s="39">
        <v>-5.8199999999999997E-3</v>
      </c>
      <c r="M4" s="42" t="s">
        <v>86</v>
      </c>
      <c r="N4" s="44">
        <v>-52.5</v>
      </c>
      <c r="O4" s="44"/>
      <c r="S4" s="21"/>
      <c r="T4" s="21"/>
      <c r="U4" s="21"/>
      <c r="V4" s="21"/>
      <c r="W4" s="21"/>
      <c r="X4" s="21"/>
      <c r="Y4" s="21"/>
      <c r="Z4" s="21"/>
      <c r="AA4" s="21"/>
      <c r="AB4" s="21"/>
      <c r="AH4" s="73" t="s">
        <v>136</v>
      </c>
      <c r="AI4" s="72">
        <v>1</v>
      </c>
      <c r="AJ4" s="73" t="s">
        <v>152</v>
      </c>
      <c r="AK4" s="73" t="s">
        <v>154</v>
      </c>
      <c r="AL4" s="74">
        <v>0.7</v>
      </c>
      <c r="AM4" s="74"/>
      <c r="AO4" s="37"/>
      <c r="AP4" s="52">
        <v>30</v>
      </c>
      <c r="AQ4" s="53">
        <f>AP4*$AQ$8/$AP$8</f>
        <v>415.38461538461536</v>
      </c>
      <c r="AR4" s="53">
        <f>AQ4+AR3</f>
        <v>830.76923076923072</v>
      </c>
      <c r="AS4" s="54">
        <v>3</v>
      </c>
      <c r="AT4" s="54">
        <v>0.75</v>
      </c>
      <c r="AU4" s="54">
        <v>1.8</v>
      </c>
      <c r="AV4" s="54">
        <v>1.5</v>
      </c>
      <c r="AW4" s="22"/>
      <c r="AY4" s="37" t="s">
        <v>56</v>
      </c>
      <c r="AZ4" s="37">
        <v>0.1</v>
      </c>
      <c r="BA4" s="37" t="s">
        <v>67</v>
      </c>
      <c r="BB4" s="37"/>
      <c r="BC4" s="55" t="s">
        <v>110</v>
      </c>
      <c r="BD4" s="40">
        <v>20</v>
      </c>
      <c r="BF4" s="21"/>
      <c r="BG4" s="21"/>
      <c r="BH4" s="21"/>
      <c r="BI4" s="21"/>
      <c r="BJ4" s="21"/>
    </row>
    <row r="5" spans="1:66" ht="15">
      <c r="A5" s="38" t="s">
        <v>79</v>
      </c>
      <c r="B5" s="38">
        <v>0.5</v>
      </c>
      <c r="C5" s="38" t="s">
        <v>80</v>
      </c>
      <c r="D5" s="38"/>
      <c r="E5" s="38"/>
      <c r="F5" s="38">
        <f>IF($F$3=1,H5,IF($F$3=2,I5,IF($F$3=3,J5,K5)))</f>
        <v>0.10345</v>
      </c>
      <c r="G5" s="38"/>
      <c r="H5" s="38">
        <v>0.10345</v>
      </c>
      <c r="I5" s="39">
        <v>0.12753999999999999</v>
      </c>
      <c r="J5" s="39">
        <v>0.13264000000000001</v>
      </c>
      <c r="K5" s="39">
        <v>0.13022</v>
      </c>
      <c r="M5" s="42" t="s">
        <v>87</v>
      </c>
      <c r="N5" s="44">
        <v>560</v>
      </c>
      <c r="O5" s="44"/>
      <c r="S5" s="21"/>
      <c r="T5" s="21"/>
      <c r="U5" s="21"/>
      <c r="V5" s="21"/>
      <c r="W5" s="21"/>
      <c r="X5" s="21"/>
      <c r="Y5" s="21"/>
      <c r="Z5" s="21"/>
      <c r="AA5" s="21"/>
      <c r="AB5" s="21"/>
      <c r="AH5" s="73" t="s">
        <v>137</v>
      </c>
      <c r="AI5" s="72">
        <v>0.02</v>
      </c>
      <c r="AJ5" s="73"/>
      <c r="AK5" s="73" t="s">
        <v>149</v>
      </c>
      <c r="AL5" s="72">
        <v>500</v>
      </c>
      <c r="AM5" s="73" t="s">
        <v>119</v>
      </c>
      <c r="AO5" s="37"/>
      <c r="AP5" s="52">
        <v>20</v>
      </c>
      <c r="AQ5" s="53">
        <f>AP5*$AQ$8/$AP$8</f>
        <v>276.92307692307691</v>
      </c>
      <c r="AR5" s="53">
        <f t="shared" ref="AR5:AR7" si="0">AQ5+AR4</f>
        <v>1107.6923076923076</v>
      </c>
      <c r="AS5" s="54">
        <v>4</v>
      </c>
      <c r="AT5" s="54">
        <v>1.1000000000000001</v>
      </c>
      <c r="AU5" s="54">
        <v>2.2000000000000002</v>
      </c>
      <c r="AV5" s="54">
        <v>1.5</v>
      </c>
      <c r="AW5" s="22"/>
      <c r="AY5" s="37" t="s">
        <v>57</v>
      </c>
      <c r="AZ5" s="37">
        <v>0.6</v>
      </c>
      <c r="BA5" s="37" t="s">
        <v>67</v>
      </c>
      <c r="BB5" s="37"/>
      <c r="BC5" s="55" t="s">
        <v>111</v>
      </c>
      <c r="BD5" s="40">
        <v>33</v>
      </c>
      <c r="BF5" s="21"/>
      <c r="BG5" s="21"/>
      <c r="BH5" s="21"/>
      <c r="BI5" s="21"/>
      <c r="BJ5" s="21"/>
    </row>
    <row r="6" spans="1:66">
      <c r="A6" s="38" t="s">
        <v>81</v>
      </c>
      <c r="B6" s="38">
        <v>0.25</v>
      </c>
      <c r="C6" s="38"/>
      <c r="D6" s="38"/>
      <c r="E6" s="38"/>
      <c r="F6" s="38">
        <f>IF($F$3=1,H6,IF($F$3=2,I6,IF($F$3=3,J6,K6)))</f>
        <v>0.31619000000000003</v>
      </c>
      <c r="G6" s="38"/>
      <c r="H6" s="38">
        <v>0.31619000000000003</v>
      </c>
      <c r="I6" s="39">
        <v>0.10119</v>
      </c>
      <c r="J6" s="39">
        <v>-3.6069999999999998E-2</v>
      </c>
      <c r="K6" s="39">
        <v>-0.12202</v>
      </c>
      <c r="M6" s="44"/>
      <c r="N6" s="44"/>
      <c r="O6" s="44"/>
      <c r="S6" s="21"/>
      <c r="T6" s="21"/>
      <c r="U6" s="21"/>
      <c r="V6" s="21"/>
      <c r="W6" s="21"/>
      <c r="X6" s="21"/>
      <c r="Y6" s="21"/>
      <c r="Z6" s="21"/>
      <c r="AA6" s="21"/>
      <c r="AB6" s="21"/>
      <c r="AD6" s="24"/>
      <c r="AE6" s="22"/>
      <c r="AF6" s="24"/>
      <c r="AH6" s="73" t="s">
        <v>141</v>
      </c>
      <c r="AI6" s="72">
        <v>15</v>
      </c>
      <c r="AJ6" s="73" t="s">
        <v>142</v>
      </c>
      <c r="AK6" s="73" t="s">
        <v>150</v>
      </c>
      <c r="AL6" s="72">
        <v>400</v>
      </c>
      <c r="AM6" s="73" t="s">
        <v>119</v>
      </c>
      <c r="AO6" s="37"/>
      <c r="AP6" s="52">
        <v>20</v>
      </c>
      <c r="AQ6" s="53">
        <f>AP6*$AQ$8/$AP$8</f>
        <v>276.92307692307691</v>
      </c>
      <c r="AR6" s="53">
        <f t="shared" si="0"/>
        <v>1384.6153846153845</v>
      </c>
      <c r="AS6" s="54">
        <v>5</v>
      </c>
      <c r="AT6" s="54">
        <v>1.1000000000000001</v>
      </c>
      <c r="AU6" s="54">
        <v>2.5</v>
      </c>
      <c r="AV6" s="54">
        <v>0.5</v>
      </c>
      <c r="AY6" s="37" t="s">
        <v>65</v>
      </c>
      <c r="AZ6" s="37">
        <v>0.33</v>
      </c>
      <c r="BA6" s="37" t="s">
        <v>67</v>
      </c>
      <c r="BB6" s="37"/>
      <c r="BF6" s="21"/>
      <c r="BG6" s="21"/>
      <c r="BH6" s="21"/>
      <c r="BI6" s="21"/>
      <c r="BJ6" s="21"/>
    </row>
    <row r="7" spans="1:66">
      <c r="A7" s="38"/>
      <c r="B7" s="38"/>
      <c r="C7" s="38"/>
      <c r="D7" s="38"/>
      <c r="E7" s="38"/>
      <c r="F7" s="38"/>
      <c r="G7" s="38"/>
      <c r="H7" s="38"/>
      <c r="I7" s="39"/>
      <c r="J7" s="39"/>
      <c r="K7" s="39"/>
      <c r="O7" s="57"/>
      <c r="S7" s="21"/>
      <c r="T7" s="21"/>
      <c r="U7" s="21"/>
      <c r="V7" s="21"/>
      <c r="W7" s="21"/>
      <c r="X7" s="21"/>
      <c r="Y7" s="21"/>
      <c r="Z7" s="21"/>
      <c r="AA7" s="21"/>
      <c r="AB7" s="21"/>
      <c r="AD7" s="24"/>
      <c r="AF7" s="24"/>
      <c r="AH7" s="73" t="s">
        <v>144</v>
      </c>
      <c r="AI7" s="72">
        <v>15</v>
      </c>
      <c r="AJ7" s="72"/>
      <c r="AK7" s="73" t="s">
        <v>151</v>
      </c>
      <c r="AL7" s="72">
        <v>50</v>
      </c>
      <c r="AM7" s="73" t="s">
        <v>119</v>
      </c>
      <c r="AO7" s="37"/>
      <c r="AP7" s="52">
        <v>30</v>
      </c>
      <c r="AQ7" s="53">
        <f>AP7*$AQ$8/$AP$8</f>
        <v>415.38461538461536</v>
      </c>
      <c r="AR7" s="53">
        <f t="shared" si="0"/>
        <v>1800</v>
      </c>
      <c r="AS7" s="54">
        <v>3</v>
      </c>
      <c r="AT7" s="54">
        <v>0.75</v>
      </c>
      <c r="AU7" s="54">
        <v>2.8</v>
      </c>
      <c r="AV7" s="54">
        <v>0.2</v>
      </c>
      <c r="AY7" s="37" t="s">
        <v>66</v>
      </c>
      <c r="AZ7" s="37">
        <v>0.13</v>
      </c>
      <c r="BA7" s="37" t="s">
        <v>67</v>
      </c>
      <c r="BB7" s="37"/>
      <c r="BF7" s="21"/>
      <c r="BG7" s="21"/>
      <c r="BH7" s="21"/>
      <c r="BI7" s="21"/>
      <c r="BJ7" s="21"/>
    </row>
    <row r="8" spans="1:66">
      <c r="A8" s="38" t="s">
        <v>82</v>
      </c>
      <c r="B8" s="38">
        <f>cc*ze*1000</f>
        <v>125</v>
      </c>
      <c r="C8" s="38"/>
      <c r="D8" s="38"/>
      <c r="E8" s="38"/>
      <c r="F8" s="38"/>
      <c r="G8" s="38"/>
      <c r="H8" s="38"/>
      <c r="I8" s="39"/>
      <c r="J8" s="39"/>
      <c r="K8" s="39"/>
      <c r="S8" s="21"/>
      <c r="T8" s="21"/>
      <c r="U8" s="21"/>
      <c r="V8" s="21"/>
      <c r="W8" s="21"/>
      <c r="X8" s="21"/>
      <c r="Y8" s="21"/>
      <c r="Z8" s="21"/>
      <c r="AA8" s="21"/>
      <c r="AB8" s="21"/>
      <c r="AD8" s="24"/>
      <c r="AE8" s="47"/>
      <c r="AH8" s="73" t="s">
        <v>145</v>
      </c>
      <c r="AI8" s="72">
        <v>-0.25</v>
      </c>
      <c r="AJ8" s="72"/>
      <c r="AK8" s="72"/>
      <c r="AL8" s="72"/>
      <c r="AM8" s="72"/>
      <c r="AO8" s="37"/>
      <c r="AP8" s="52">
        <v>130</v>
      </c>
      <c r="AQ8" s="53">
        <v>1800</v>
      </c>
      <c r="AR8" s="53"/>
      <c r="AS8" s="54"/>
      <c r="AT8" s="54"/>
      <c r="AU8" s="54">
        <v>2</v>
      </c>
      <c r="AV8" s="54">
        <v>0.2</v>
      </c>
      <c r="BG8" s="79" t="s">
        <v>161</v>
      </c>
      <c r="BH8" s="77">
        <f>SUM(BH11:BH375)</f>
        <v>15038.098653487943</v>
      </c>
      <c r="BI8" s="49"/>
      <c r="BJ8" s="49"/>
      <c r="BK8" s="49"/>
      <c r="BL8" s="79" t="s">
        <v>161</v>
      </c>
      <c r="BM8" s="77">
        <f>SUM(BM11:BM375)</f>
        <v>12226.408409236366</v>
      </c>
      <c r="BN8" s="77"/>
    </row>
    <row r="9" spans="1:66" ht="14.25"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21"/>
      <c r="T9" s="21"/>
      <c r="U9" s="21"/>
      <c r="V9" s="21"/>
      <c r="W9" s="21"/>
      <c r="X9" s="21"/>
      <c r="Y9" s="21"/>
      <c r="Z9" s="21"/>
      <c r="AA9" s="21"/>
      <c r="AB9" s="21"/>
      <c r="AD9" s="63"/>
      <c r="AE9" s="58"/>
      <c r="AH9" s="73" t="s">
        <v>146</v>
      </c>
      <c r="AI9" s="73">
        <v>5.5</v>
      </c>
      <c r="AJ9" s="72"/>
      <c r="AK9" s="72"/>
      <c r="AL9" s="72"/>
      <c r="AM9" s="72"/>
      <c r="AR9" s="78" t="s">
        <v>159</v>
      </c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 t="s">
        <v>160</v>
      </c>
      <c r="BF9" s="78"/>
    </row>
    <row r="10" spans="1:66" ht="15">
      <c r="A10" s="32" t="s">
        <v>5</v>
      </c>
      <c r="B10" s="32" t="s">
        <v>58</v>
      </c>
      <c r="C10" s="35" t="s">
        <v>59</v>
      </c>
      <c r="D10" s="35" t="s">
        <v>5</v>
      </c>
      <c r="E10" s="35" t="s">
        <v>41</v>
      </c>
      <c r="F10" s="35" t="s">
        <v>42</v>
      </c>
      <c r="G10" s="50" t="s">
        <v>89</v>
      </c>
      <c r="H10" s="50" t="s">
        <v>90</v>
      </c>
      <c r="I10" s="50" t="s">
        <v>91</v>
      </c>
      <c r="J10" s="50" t="s">
        <v>92</v>
      </c>
      <c r="K10" s="50" t="s">
        <v>93</v>
      </c>
      <c r="L10" s="50" t="s">
        <v>94</v>
      </c>
      <c r="M10" s="35" t="s">
        <v>43</v>
      </c>
      <c r="N10" s="35" t="s">
        <v>44</v>
      </c>
      <c r="O10" s="35" t="s">
        <v>45</v>
      </c>
      <c r="P10" s="35" t="s">
        <v>46</v>
      </c>
      <c r="Q10" s="35" t="s">
        <v>47</v>
      </c>
      <c r="R10" s="35" t="s">
        <v>48</v>
      </c>
      <c r="S10" s="35" t="s">
        <v>49</v>
      </c>
      <c r="T10" s="35" t="s">
        <v>50</v>
      </c>
      <c r="U10" s="35" t="s">
        <v>51</v>
      </c>
      <c r="V10" s="35" t="s">
        <v>107</v>
      </c>
      <c r="W10" s="35" t="s">
        <v>68</v>
      </c>
      <c r="X10" s="35" t="s">
        <v>69</v>
      </c>
      <c r="Y10" s="35" t="s">
        <v>70</v>
      </c>
      <c r="Z10" s="35" t="s">
        <v>71</v>
      </c>
      <c r="AA10" s="35" t="s">
        <v>72</v>
      </c>
      <c r="AB10" s="35" t="s">
        <v>73</v>
      </c>
      <c r="AC10" s="50" t="s">
        <v>97</v>
      </c>
      <c r="AD10" s="50" t="s">
        <v>101</v>
      </c>
      <c r="AE10" s="50" t="s">
        <v>102</v>
      </c>
      <c r="AF10" s="50" t="s">
        <v>55</v>
      </c>
      <c r="AG10" s="50" t="s">
        <v>108</v>
      </c>
      <c r="AH10" s="51" t="s">
        <v>95</v>
      </c>
      <c r="AI10" s="41" t="s">
        <v>100</v>
      </c>
      <c r="AJ10" s="41" t="s">
        <v>103</v>
      </c>
      <c r="AK10" s="56" t="s">
        <v>113</v>
      </c>
      <c r="AL10" s="56" t="s">
        <v>139</v>
      </c>
      <c r="AM10" s="56" t="s">
        <v>140</v>
      </c>
      <c r="AN10" s="56" t="s">
        <v>138</v>
      </c>
      <c r="AO10" s="35" t="s">
        <v>60</v>
      </c>
      <c r="AP10" s="35" t="s">
        <v>61</v>
      </c>
      <c r="AQ10" s="35" t="s">
        <v>74</v>
      </c>
      <c r="AR10" s="56" t="s">
        <v>121</v>
      </c>
      <c r="AS10" s="56" t="s">
        <v>126</v>
      </c>
      <c r="AT10" s="56" t="s">
        <v>127</v>
      </c>
      <c r="AU10" s="56" t="s">
        <v>128</v>
      </c>
      <c r="AV10" s="56" t="s">
        <v>129</v>
      </c>
      <c r="AW10" s="56" t="s">
        <v>130</v>
      </c>
      <c r="AX10" s="56" t="s">
        <v>131</v>
      </c>
      <c r="AY10" s="56" t="s">
        <v>132</v>
      </c>
      <c r="AZ10" s="56" t="s">
        <v>133</v>
      </c>
      <c r="BA10" s="56" t="s">
        <v>153</v>
      </c>
      <c r="BB10" s="56" t="s">
        <v>157</v>
      </c>
      <c r="BC10" s="56" t="s">
        <v>156</v>
      </c>
      <c r="BD10" s="56" t="s">
        <v>155</v>
      </c>
      <c r="BE10" s="56" t="s">
        <v>122</v>
      </c>
      <c r="BF10" s="56" t="s">
        <v>124</v>
      </c>
      <c r="BG10" s="61" t="s">
        <v>123</v>
      </c>
      <c r="BH10" s="71" t="s">
        <v>158</v>
      </c>
      <c r="BI10" s="35" t="s">
        <v>63</v>
      </c>
      <c r="BJ10" s="35" t="s">
        <v>64</v>
      </c>
      <c r="BK10" s="35" t="s">
        <v>115</v>
      </c>
      <c r="BL10" s="35" t="s">
        <v>114</v>
      </c>
      <c r="BM10" s="35" t="s">
        <v>112</v>
      </c>
      <c r="BN10" s="41" t="s">
        <v>125</v>
      </c>
    </row>
    <row r="11" spans="1:66" ht="15">
      <c r="A11" s="32">
        <v>1</v>
      </c>
      <c r="B11" s="32">
        <v>1</v>
      </c>
      <c r="C11" s="32">
        <v>2015</v>
      </c>
      <c r="D11" s="32">
        <v>1</v>
      </c>
      <c r="E11" s="33">
        <v>24.56</v>
      </c>
      <c r="F11" s="33">
        <v>99.6</v>
      </c>
      <c r="G11" s="46">
        <v>1</v>
      </c>
      <c r="H11" s="45">
        <f>23.45*SIN(RADIANS(360*((G11-80)/365)))</f>
        <v>-22.930543608307651</v>
      </c>
      <c r="I11" s="45">
        <f t="shared" ref="I11:I74" si="1">ACOS(-TAN(RADIANS(lat))*(TAN(RADIANS(H11))))*(180/PI())</f>
        <v>100.27891813423703</v>
      </c>
      <c r="J11" s="48">
        <f>I11*(2/15)</f>
        <v>13.37052241789827</v>
      </c>
      <c r="K11" s="48">
        <f>1+((0.033)*(COS(RADIANS(G11*(360/365)))))</f>
        <v>1.0329951106939008</v>
      </c>
      <c r="L11" s="48">
        <v>40</v>
      </c>
      <c r="M11" s="33">
        <v>0.875</v>
      </c>
      <c r="N11" s="33">
        <v>35.67</v>
      </c>
      <c r="O11" s="33">
        <v>100</v>
      </c>
      <c r="P11" s="33">
        <v>11.45</v>
      </c>
      <c r="Q11" s="33">
        <v>20.51</v>
      </c>
      <c r="R11" s="33">
        <v>63.32</v>
      </c>
      <c r="S11" s="33">
        <v>8</v>
      </c>
      <c r="T11" s="33">
        <v>23.137460000000001</v>
      </c>
      <c r="U11" s="33">
        <v>10.5</v>
      </c>
      <c r="V11" s="33">
        <f t="shared" ref="V11:V74" si="2">0.36*(3*N11-Q11)*0.01*L11/2.45</f>
        <v>5.0840816326530609</v>
      </c>
      <c r="W11" s="36">
        <f t="shared" ref="W11:W74" si="3">($F$4*(V11^2)+$F$5*V11+$F$6)</f>
        <v>0.70359357568346526</v>
      </c>
      <c r="X11" s="36">
        <f t="shared" ref="X11:X74" si="4">pmp+(W11)*(cc-pmp)</f>
        <v>0.2055390363525198</v>
      </c>
      <c r="Y11" s="35">
        <f>ze*B6*1000</f>
        <v>125</v>
      </c>
      <c r="Z11" s="33">
        <f t="shared" ref="Z11:Z74" si="5">IF(Y11&gt;armmax,armmax,Y11)</f>
        <v>125</v>
      </c>
      <c r="AA11" s="33">
        <f>Y11-Z11</f>
        <v>0</v>
      </c>
      <c r="AB11" s="36">
        <f t="shared" ref="AB11:AB74" si="6">Z11/ze/1000</f>
        <v>0.25</v>
      </c>
      <c r="AC11" s="45">
        <f t="shared" ref="AC11:AC74" si="7">MAX((N11-Tb))</f>
        <v>25.67</v>
      </c>
      <c r="AD11" s="49">
        <v>0</v>
      </c>
      <c r="AE11" s="49">
        <f t="shared" ref="AE11:AE74" si="8">IF($AD11=0,0.4,IF(AND($AD11&gt;0,$AD11&lt;=$AR$3),$AT$3,IF(AND($AD11&gt;$AR$3,$AD11&lt;=$AR$4),$AT$4,IF(AND($AD11&gt;$AR$4,$AD11&lt;=$AR$5),$AT$5,IF(AND($AD11&gt;$AR$5,$AD11&lt;=$AR$6),$AT$6,IF(AND($AD11&gt;$AR$6,$AD11&lt;=$AR$7),$AT$7))))))</f>
        <v>0.4</v>
      </c>
      <c r="AF11" s="48">
        <f>IF($AD11=0,1,IF(AND($AD11&gt;0,$AD11&lt;=$AR$3),$AS$3,IF(AND($AD11&gt;$AR$3,$AD11&lt;=$AR$4),$AS$4,IF(AND($AD11&gt;$AR$4,$AD11&lt;=$AR$5),$AS$5,IF(AND($AD11&gt;$AR$5,$AD11&lt;=$AR$6),$AS$6,IF(AND($AD11&gt;$AR$6,$AD11&lt;=$AR$7),$AS$7))))))</f>
        <v>1</v>
      </c>
      <c r="AG11" s="33">
        <f t="shared" ref="AG11:AG74" si="9">V11*AE11</f>
        <v>2.0336326530612245</v>
      </c>
      <c r="AH11" s="33">
        <f t="shared" ref="AH11:AH74" si="10">IF(AB11&gt;X11,AG11,AG11*((AB11-pmp)/(X11-pmp)))</f>
        <v>2.0336326530612245</v>
      </c>
      <c r="AI11" s="49">
        <f t="shared" ref="AI11:AI74" si="11">IF($AD11=0,0,IF($AD11&lt;$AR$3,$AV$3,IF(AND($AD11&gt;$AR$3,$AD11&lt;=$AR$4),$AV$4,IF(AND($AD11&gt;$AR$4,$AD11&lt;=$AR$5),$AV$5,IF(AND($AD11&gt;$AR$5,$AD11&lt;=$AR$6),$AV$6,IF(AND($AD11&gt;$AR$6,$AD11&lt;=$AR$7),$AV$7,IF(AND($AD11&gt;$AR$7,$AD11&lt;=$AR$8),)))))))</f>
        <v>0</v>
      </c>
      <c r="AJ11" s="48">
        <f t="shared" ref="AJ11:AJ74" si="12">IF(OR(E11&gt;tbs,E11&lt;Tb),0,IF(AND(E11&lt;TOs,E11&gt;TO),1,IF(AND(E11&gt;Tb,E11&gt;TO),(E11-Tb)/(TO-Tb),(E11-tbs)/(TOs-tbs))))</f>
        <v>1</v>
      </c>
      <c r="AK11" s="58">
        <f>AH11/AG11</f>
        <v>1</v>
      </c>
      <c r="AL11" s="58">
        <f>0.6108*10^((7.5*E11)/(237.3+E11))</f>
        <v>3.0855198291292774</v>
      </c>
      <c r="AM11" s="58">
        <f>(0.6108*10^((7.5*E11)/(237.3+E11)))*R11/100</f>
        <v>1.9537511558046583</v>
      </c>
      <c r="AN11" s="58">
        <f>IF(AM11&gt;AL11,0,AL11-AM11)</f>
        <v>1.1317686733246191</v>
      </c>
      <c r="AO11" s="34">
        <f t="shared" ref="AO11:AO74" si="13">0.5*T11</f>
        <v>11.56873</v>
      </c>
      <c r="AP11" s="34">
        <f t="shared" ref="AP11:AP74" si="14">AF11*(1-ALBEDO)*EXP(-K*AF11)</f>
        <v>0.49393047248462374</v>
      </c>
      <c r="AQ11" s="34">
        <f t="shared" ref="AQ11:AQ74" si="15">AO11-AP11</f>
        <v>11.074799527515376</v>
      </c>
      <c r="AR11" s="58">
        <f t="shared" ref="AR11:AR74" si="16">1-EXP(-K*AF11)</f>
        <v>0.45118836390597361</v>
      </c>
      <c r="AS11" s="67">
        <f t="shared" ref="AS11:AS74" si="17">1/K*(1-EXP(-K*AF11))</f>
        <v>0.75198060650995602</v>
      </c>
      <c r="AT11" s="67">
        <f t="shared" ref="AT11:AT74" si="18" xml:space="preserve"> Pmax*AQ11/(AQ11+ B)</f>
        <v>91.718289005782211</v>
      </c>
      <c r="AU11" s="68">
        <f t="shared" ref="AU11:AU74" si="19" xml:space="preserve"> EXP(-H*AN11)</f>
        <v>0.97761888457770862</v>
      </c>
      <c r="AV11" s="68"/>
      <c r="AW11" s="68">
        <f t="shared" ref="AW11:AW74" si="20">1-EXP(ct*(E11-too))</f>
        <v>0.61557247524962144</v>
      </c>
      <c r="AX11" s="68">
        <f t="shared" ref="AX11:AX74" si="21">MAX(0,MIN(1,(Q11-TOmin)/TOmin))</f>
        <v>0.36733333333333346</v>
      </c>
      <c r="AY11" s="68"/>
      <c r="AZ11" s="69">
        <f t="shared" ref="AZ11:AZ74" si="22">(CO2A-gama)/(CO2A+ gama+kkco2) * (co2ref+gama+ kkco2)/(co2ref-gama)</f>
        <v>1.0178571428571428</v>
      </c>
      <c r="BA11" s="70">
        <f>AZ11*AX11*AW11*AU11*AT11*AS11</f>
        <v>15.518813999945403</v>
      </c>
      <c r="BB11" s="60">
        <f>BA11/1000000*44*86400</f>
        <v>58.996323302192444</v>
      </c>
      <c r="BC11" s="70">
        <f>BB11*180/264</f>
        <v>40.224765887858489</v>
      </c>
      <c r="BD11" s="48">
        <f>BC11*0.735</f>
        <v>29.565202927575989</v>
      </c>
      <c r="BE11" s="59">
        <f t="shared" ref="BE11:BE74" si="23">(0.044+0.0019*E11+0.001*(E11*2))*0.0108</f>
        <v>1.5096672E-3</v>
      </c>
      <c r="BF11" s="60">
        <f xml:space="preserve"> (0.14 *BD11 + BE11*0)/AF11</f>
        <v>4.1391284098606391</v>
      </c>
      <c r="BG11" s="46">
        <f>(BD11-BF11)*10</f>
        <v>254.2607451771535</v>
      </c>
      <c r="BH11" s="46">
        <f t="shared" ref="BH11:BH74" si="24">IF(AD11=0,0,BG11*IC/(1-UMIDADE))</f>
        <v>0</v>
      </c>
      <c r="BI11" s="34">
        <f>AQ11*RUE</f>
        <v>42.527230185659043</v>
      </c>
      <c r="BJ11" s="34">
        <f t="shared" ref="BJ11:BJ74" si="25">BI11*10</f>
        <v>425.27230185659045</v>
      </c>
      <c r="BK11" s="34">
        <f t="shared" ref="BK11:BK74" si="26">BJ11*IC</f>
        <v>140.33985961267484</v>
      </c>
      <c r="BL11" s="34">
        <f>IF(AD11=0,0,BK11/(1-UMIDADE))</f>
        <v>0</v>
      </c>
      <c r="BM11" s="45">
        <f>BL11*AJ11</f>
        <v>0</v>
      </c>
      <c r="BN11" s="48">
        <f>IF(AI11=0,0,BM11*(1-AI11*(1-AK11)))</f>
        <v>0</v>
      </c>
    </row>
    <row r="12" spans="1:66" ht="15">
      <c r="A12" s="32">
        <v>2</v>
      </c>
      <c r="B12" s="32">
        <f t="shared" ref="B12:B75" si="27">IF(A12=1,B11+1,B11)</f>
        <v>1</v>
      </c>
      <c r="C12" s="32">
        <v>2015</v>
      </c>
      <c r="D12" s="32">
        <v>2</v>
      </c>
      <c r="E12" s="33">
        <v>24.53</v>
      </c>
      <c r="F12" s="33">
        <v>95.7</v>
      </c>
      <c r="G12" s="46">
        <v>2</v>
      </c>
      <c r="H12" s="45">
        <f t="shared" ref="H12:H75" si="28">23.45*SIN(RADIANS(360*((G12-80)/365)))</f>
        <v>-22.84265567379326</v>
      </c>
      <c r="I12" s="45">
        <f t="shared" si="1"/>
        <v>100.23453153312599</v>
      </c>
      <c r="J12" s="48">
        <f t="shared" ref="J12:J75" si="29">I12*(2/15)</f>
        <v>13.364604204416798</v>
      </c>
      <c r="K12" s="48">
        <f t="shared" ref="K12:K75" si="30">1+((0.033)*(COS(RADIANS(G12*(360/365)))))</f>
        <v>1.0329804442244102</v>
      </c>
      <c r="L12" s="48">
        <v>40</v>
      </c>
      <c r="M12" s="33">
        <v>1.706</v>
      </c>
      <c r="N12" s="33">
        <v>30.98</v>
      </c>
      <c r="O12" s="33">
        <v>100</v>
      </c>
      <c r="P12" s="33">
        <v>9.1999999999999993</v>
      </c>
      <c r="Q12" s="33">
        <v>19.47</v>
      </c>
      <c r="R12" s="33">
        <v>72.7</v>
      </c>
      <c r="S12" s="33">
        <v>0</v>
      </c>
      <c r="T12" s="33">
        <v>23.11551</v>
      </c>
      <c r="U12" s="33">
        <v>9.7899999999999991</v>
      </c>
      <c r="V12" s="33">
        <f t="shared" si="2"/>
        <v>4.318236734693877</v>
      </c>
      <c r="W12" s="36">
        <f t="shared" si="3"/>
        <v>0.66296276706091395</v>
      </c>
      <c r="X12" s="36">
        <f t="shared" si="4"/>
        <v>0.1994444150591371</v>
      </c>
      <c r="Y12" s="33">
        <f t="shared" ref="Y12:Y75" si="31">Z11+S11-AH11</f>
        <v>130.96636734693877</v>
      </c>
      <c r="Z12" s="33">
        <f t="shared" si="5"/>
        <v>125</v>
      </c>
      <c r="AA12" s="33">
        <f t="shared" ref="AA12:AA75" si="32">Y12-Z12</f>
        <v>5.9663673469387675</v>
      </c>
      <c r="AB12" s="36">
        <f t="shared" si="6"/>
        <v>0.25</v>
      </c>
      <c r="AC12" s="45">
        <f t="shared" si="7"/>
        <v>20.98</v>
      </c>
      <c r="AD12" s="49">
        <f t="shared" ref="AD12:AD75" si="33">IF(OR(AD11&gt;0,G12=$AX$3),IF(AC12+AD11&gt;=$AW$3,0,AC12+AD11),0)</f>
        <v>0</v>
      </c>
      <c r="AE12" s="49">
        <f t="shared" si="8"/>
        <v>0.4</v>
      </c>
      <c r="AF12" s="48">
        <f t="shared" ref="AF12:AF75" si="34">IF($AD12=0,1,IF(AND($AD12&gt;0,$AD12&lt;=$AR$3),$AS$3,IF(AND($AD12&gt;$AR$3,$AD12&lt;=$AR$4),$AS$4,IF(AND($AD12&gt;$AR$4,$AD12&lt;=$AR$5),$AS$5,IF(AND($AD12&gt;$AR$5,$AD12&lt;=$AR$6),$AS$6,IF(AND($AD12&gt;$AR$6,$AD12&lt;=$AR$7),$AS$7))))))</f>
        <v>1</v>
      </c>
      <c r="AG12" s="33">
        <f t="shared" si="9"/>
        <v>1.7272946938775509</v>
      </c>
      <c r="AH12" s="33">
        <f t="shared" si="10"/>
        <v>1.7272946938775509</v>
      </c>
      <c r="AI12" s="49">
        <f t="shared" si="11"/>
        <v>0</v>
      </c>
      <c r="AJ12" s="48">
        <f t="shared" si="12"/>
        <v>1</v>
      </c>
      <c r="AK12" s="58">
        <f t="shared" ref="AK12:AK75" si="35">AH12/AG12</f>
        <v>1</v>
      </c>
      <c r="AL12" s="58">
        <f t="shared" ref="AL12:AL75" si="36">0.6108*10^((7.5*E12)/(237.3+E12))</f>
        <v>3.0799921044179697</v>
      </c>
      <c r="AM12" s="58">
        <f t="shared" ref="AM12:AM75" si="37">(0.6108*10^((7.5*E12)/(237.3+E12)))*R12/100</f>
        <v>2.2391542599118641</v>
      </c>
      <c r="AN12" s="58">
        <f t="shared" ref="AN12:AN75" si="38">IF(AM12&gt;AL12,0,AL12-AM12)</f>
        <v>0.84083784450610555</v>
      </c>
      <c r="AO12" s="34">
        <f t="shared" si="13"/>
        <v>11.557755</v>
      </c>
      <c r="AP12" s="34">
        <f t="shared" si="14"/>
        <v>0.49393047248462374</v>
      </c>
      <c r="AQ12" s="34">
        <f t="shared" si="15"/>
        <v>11.063824527515376</v>
      </c>
      <c r="AR12" s="58">
        <f t="shared" si="16"/>
        <v>0.45118836390597361</v>
      </c>
      <c r="AS12" s="67">
        <f t="shared" si="17"/>
        <v>0.75198060650995602</v>
      </c>
      <c r="AT12" s="67">
        <f t="shared" si="18"/>
        <v>91.710754763390469</v>
      </c>
      <c r="AU12" s="68">
        <f t="shared" si="19"/>
        <v>0.98332385544816481</v>
      </c>
      <c r="AV12" s="68"/>
      <c r="AW12" s="68">
        <f t="shared" si="20"/>
        <v>0.61441746102028694</v>
      </c>
      <c r="AX12" s="68">
        <f t="shared" si="21"/>
        <v>0.29799999999999993</v>
      </c>
      <c r="AY12" s="68"/>
      <c r="AZ12" s="69">
        <f t="shared" si="22"/>
        <v>1.0178571428571428</v>
      </c>
      <c r="BA12" s="70">
        <f t="shared" ref="BA12:BA24" si="39">AZ12*AX12*AW12*AU12*AT12*AS12</f>
        <v>12.638342637339443</v>
      </c>
      <c r="BB12" s="60">
        <f t="shared" ref="BB12:BB75" si="40">BA12/1000000*44*86400</f>
        <v>48.045923370109634</v>
      </c>
      <c r="BC12" s="70">
        <f t="shared" ref="BC12:BC75" si="41">BB12*180/264</f>
        <v>32.758584115983837</v>
      </c>
      <c r="BD12" s="48">
        <f t="shared" ref="BD12:BD75" si="42">BC12*0.735</f>
        <v>24.077559325248121</v>
      </c>
      <c r="BE12" s="59">
        <f t="shared" si="23"/>
        <v>1.5084035999999999E-3</v>
      </c>
      <c r="BF12" s="60">
        <f t="shared" ref="BF12:BF75" si="43" xml:space="preserve"> (0.14 *BD12 + BE12*BG11)/AF12</f>
        <v>3.7543861288986382</v>
      </c>
      <c r="BG12" s="46">
        <f t="shared" ref="BG12:BG75" si="44">(BD12-BF12)*10</f>
        <v>203.23173196349484</v>
      </c>
      <c r="BH12" s="46">
        <f t="shared" si="24"/>
        <v>0</v>
      </c>
      <c r="BI12" s="34">
        <f>AQ12*RUE</f>
        <v>42.485086185659043</v>
      </c>
      <c r="BJ12" s="34">
        <f t="shared" si="25"/>
        <v>424.85086185659043</v>
      </c>
      <c r="BK12" s="34">
        <f t="shared" si="26"/>
        <v>140.20078441267484</v>
      </c>
      <c r="BL12" s="34">
        <f>IF(AD12=0,0,BK12/(1-UMIDADE))</f>
        <v>0</v>
      </c>
      <c r="BM12" s="45">
        <f>BL12*AJ12</f>
        <v>0</v>
      </c>
      <c r="BN12" s="48">
        <f>IF(AI12=0,0,BM12*(1-AI12*(1-AK12)))</f>
        <v>0</v>
      </c>
    </row>
    <row r="13" spans="1:66" ht="15">
      <c r="A13" s="32">
        <v>3</v>
      </c>
      <c r="B13" s="32">
        <f t="shared" si="27"/>
        <v>1</v>
      </c>
      <c r="C13" s="32">
        <v>2015</v>
      </c>
      <c r="D13" s="32">
        <v>3</v>
      </c>
      <c r="E13" s="33">
        <v>22.96</v>
      </c>
      <c r="F13" s="33">
        <v>94.7</v>
      </c>
      <c r="G13" s="46">
        <v>3</v>
      </c>
      <c r="H13" s="45">
        <f t="shared" si="28"/>
        <v>-22.747998967417843</v>
      </c>
      <c r="I13" s="45">
        <f t="shared" si="1"/>
        <v>100.18679749131239</v>
      </c>
      <c r="J13" s="48">
        <f t="shared" si="29"/>
        <v>13.358239665508318</v>
      </c>
      <c r="K13" s="48">
        <f t="shared" si="30"/>
        <v>1.0329560049375197</v>
      </c>
      <c r="L13" s="48">
        <v>40</v>
      </c>
      <c r="M13" s="33">
        <v>2.2709999999999999</v>
      </c>
      <c r="N13" s="33">
        <v>28.16</v>
      </c>
      <c r="O13" s="33">
        <v>100</v>
      </c>
      <c r="P13" s="33">
        <v>9.1999999999999993</v>
      </c>
      <c r="Q13" s="33">
        <v>18.59</v>
      </c>
      <c r="R13" s="33">
        <v>80.599999999999994</v>
      </c>
      <c r="S13" s="33">
        <v>0</v>
      </c>
      <c r="T13" s="33">
        <v>23.475650000000002</v>
      </c>
      <c r="U13" s="33">
        <v>9.52</v>
      </c>
      <c r="V13" s="33">
        <f t="shared" si="2"/>
        <v>3.8727183673469381</v>
      </c>
      <c r="W13" s="36">
        <f t="shared" si="3"/>
        <v>0.63643371621910605</v>
      </c>
      <c r="X13" s="36">
        <f t="shared" si="4"/>
        <v>0.19546505743286591</v>
      </c>
      <c r="Y13" s="33">
        <f t="shared" si="31"/>
        <v>123.27270530612245</v>
      </c>
      <c r="Z13" s="33">
        <f t="shared" si="5"/>
        <v>123.27270530612245</v>
      </c>
      <c r="AA13" s="33">
        <f t="shared" si="32"/>
        <v>0</v>
      </c>
      <c r="AB13" s="36">
        <f t="shared" si="6"/>
        <v>0.24654541061224489</v>
      </c>
      <c r="AC13" s="45">
        <f t="shared" si="7"/>
        <v>18.16</v>
      </c>
      <c r="AD13" s="49">
        <f t="shared" si="33"/>
        <v>18.16</v>
      </c>
      <c r="AE13" s="49">
        <f t="shared" si="8"/>
        <v>0.4</v>
      </c>
      <c r="AF13" s="48">
        <f t="shared" si="34"/>
        <v>2</v>
      </c>
      <c r="AG13" s="33">
        <f t="shared" si="9"/>
        <v>1.5490873469387754</v>
      </c>
      <c r="AH13" s="33">
        <f t="shared" si="10"/>
        <v>1.5490873469387754</v>
      </c>
      <c r="AI13" s="49">
        <f t="shared" si="11"/>
        <v>0.4</v>
      </c>
      <c r="AJ13" s="48">
        <f t="shared" si="12"/>
        <v>1</v>
      </c>
      <c r="AK13" s="58">
        <f t="shared" si="35"/>
        <v>1</v>
      </c>
      <c r="AL13" s="58">
        <f t="shared" si="36"/>
        <v>2.8024964726585253</v>
      </c>
      <c r="AM13" s="58">
        <f t="shared" si="37"/>
        <v>2.258812156962771</v>
      </c>
      <c r="AN13" s="58">
        <f t="shared" si="38"/>
        <v>0.54368431569575426</v>
      </c>
      <c r="AO13" s="34">
        <f t="shared" si="13"/>
        <v>11.737825000000001</v>
      </c>
      <c r="AP13" s="34">
        <f t="shared" si="14"/>
        <v>0.5421495814419639</v>
      </c>
      <c r="AQ13" s="34">
        <f t="shared" si="15"/>
        <v>11.195675418558038</v>
      </c>
      <c r="AR13" s="58">
        <f t="shared" si="16"/>
        <v>0.69880578808779781</v>
      </c>
      <c r="AS13" s="67">
        <f t="shared" si="17"/>
        <v>1.1646763134796632</v>
      </c>
      <c r="AT13" s="67">
        <f t="shared" si="18"/>
        <v>91.800372134549349</v>
      </c>
      <c r="AU13" s="68">
        <f t="shared" si="19"/>
        <v>0.98918521851557439</v>
      </c>
      <c r="AV13" s="68"/>
      <c r="AW13" s="68">
        <f t="shared" si="20"/>
        <v>0.54887012059695772</v>
      </c>
      <c r="AX13" s="68">
        <f t="shared" si="21"/>
        <v>0.23933333333333331</v>
      </c>
      <c r="AY13" s="68"/>
      <c r="AZ13" s="69">
        <f t="shared" si="22"/>
        <v>1.0178571428571428</v>
      </c>
      <c r="BA13" s="70">
        <f t="shared" si="39"/>
        <v>14.141221027953826</v>
      </c>
      <c r="BB13" s="60">
        <f t="shared" si="40"/>
        <v>53.759265859869267</v>
      </c>
      <c r="BC13" s="70">
        <f t="shared" si="41"/>
        <v>36.65404490445632</v>
      </c>
      <c r="BD13" s="48">
        <f t="shared" si="42"/>
        <v>26.940723004775396</v>
      </c>
      <c r="BE13" s="59">
        <f t="shared" si="23"/>
        <v>1.4422752000000001E-3</v>
      </c>
      <c r="BF13" s="60">
        <f t="shared" si="43"/>
        <v>2.032408653766276</v>
      </c>
      <c r="BG13" s="46">
        <f t="shared" si="44"/>
        <v>249.08314351009122</v>
      </c>
      <c r="BH13" s="46">
        <f t="shared" si="24"/>
        <v>94.479813055551844</v>
      </c>
      <c r="BI13" s="34">
        <f>AQ13*RUE</f>
        <v>42.991393607262864</v>
      </c>
      <c r="BJ13" s="34">
        <f t="shared" si="25"/>
        <v>429.91393607262864</v>
      </c>
      <c r="BK13" s="34">
        <f t="shared" si="26"/>
        <v>141.87159890396745</v>
      </c>
      <c r="BL13" s="34">
        <f>IF(AD13=0,0,BK13/(1-UMIDADE))</f>
        <v>163.07080333789364</v>
      </c>
      <c r="BM13" s="45">
        <f>BL13*AJ13</f>
        <v>163.07080333789364</v>
      </c>
      <c r="BN13" s="48">
        <f>IF(AI13=0,0,BM13*(1-AI13*(1-AK13)))</f>
        <v>163.07080333789364</v>
      </c>
    </row>
    <row r="14" spans="1:66" ht="15">
      <c r="A14" s="32">
        <v>4</v>
      </c>
      <c r="B14" s="32">
        <f t="shared" si="27"/>
        <v>1</v>
      </c>
      <c r="C14" s="32">
        <v>2015</v>
      </c>
      <c r="D14" s="32">
        <v>4</v>
      </c>
      <c r="E14" s="33">
        <v>24.53</v>
      </c>
      <c r="F14" s="33">
        <v>93.7</v>
      </c>
      <c r="G14" s="46">
        <v>4</v>
      </c>
      <c r="H14" s="45">
        <f t="shared" si="28"/>
        <v>-22.646601538006347</v>
      </c>
      <c r="I14" s="45">
        <f t="shared" si="1"/>
        <v>100.13574540753503</v>
      </c>
      <c r="J14" s="48">
        <f t="shared" si="29"/>
        <v>13.35143272100467</v>
      </c>
      <c r="K14" s="48">
        <f t="shared" si="30"/>
        <v>1.0329218000751172</v>
      </c>
      <c r="L14" s="48">
        <v>40</v>
      </c>
      <c r="M14" s="33">
        <v>0.91500000000000004</v>
      </c>
      <c r="N14" s="33">
        <v>33.81</v>
      </c>
      <c r="O14" s="33">
        <v>100</v>
      </c>
      <c r="P14" s="33">
        <v>9.9499999999999993</v>
      </c>
      <c r="Q14" s="33">
        <v>19.739999999999998</v>
      </c>
      <c r="R14" s="33">
        <v>60.39</v>
      </c>
      <c r="S14" s="33">
        <v>1.4</v>
      </c>
      <c r="T14" s="33">
        <v>26.07029</v>
      </c>
      <c r="U14" s="33">
        <v>12.32</v>
      </c>
      <c r="V14" s="33">
        <f t="shared" si="2"/>
        <v>4.8013714285714295</v>
      </c>
      <c r="W14" s="36">
        <f t="shared" si="3"/>
        <v>0.68932689597596741</v>
      </c>
      <c r="X14" s="36">
        <f t="shared" si="4"/>
        <v>0.20339903439639512</v>
      </c>
      <c r="Y14" s="33">
        <f t="shared" si="31"/>
        <v>121.72361795918367</v>
      </c>
      <c r="Z14" s="33">
        <f t="shared" si="5"/>
        <v>121.72361795918367</v>
      </c>
      <c r="AA14" s="33">
        <f t="shared" si="32"/>
        <v>0</v>
      </c>
      <c r="AB14" s="36">
        <f t="shared" si="6"/>
        <v>0.24344723591836734</v>
      </c>
      <c r="AC14" s="45">
        <f t="shared" si="7"/>
        <v>23.810000000000002</v>
      </c>
      <c r="AD14" s="49">
        <f t="shared" si="33"/>
        <v>41.97</v>
      </c>
      <c r="AE14" s="49">
        <f t="shared" si="8"/>
        <v>0.4</v>
      </c>
      <c r="AF14" s="48">
        <f t="shared" si="34"/>
        <v>2</v>
      </c>
      <c r="AG14" s="33">
        <f t="shared" si="9"/>
        <v>1.9205485714285719</v>
      </c>
      <c r="AH14" s="33">
        <f t="shared" si="10"/>
        <v>1.9205485714285719</v>
      </c>
      <c r="AI14" s="49">
        <f t="shared" si="11"/>
        <v>0.4</v>
      </c>
      <c r="AJ14" s="48">
        <f t="shared" si="12"/>
        <v>1</v>
      </c>
      <c r="AK14" s="58">
        <f t="shared" si="35"/>
        <v>1</v>
      </c>
      <c r="AL14" s="58">
        <f t="shared" si="36"/>
        <v>3.0799921044179697</v>
      </c>
      <c r="AM14" s="58">
        <f t="shared" si="37"/>
        <v>1.8600072318580119</v>
      </c>
      <c r="AN14" s="58">
        <f t="shared" si="38"/>
        <v>1.2199848725599578</v>
      </c>
      <c r="AO14" s="34">
        <f t="shared" si="13"/>
        <v>13.035145</v>
      </c>
      <c r="AP14" s="34">
        <f t="shared" si="14"/>
        <v>0.5421495814419639</v>
      </c>
      <c r="AQ14" s="34">
        <f t="shared" si="15"/>
        <v>12.492995418558037</v>
      </c>
      <c r="AR14" s="58">
        <f t="shared" si="16"/>
        <v>0.69880578808779781</v>
      </c>
      <c r="AS14" s="67">
        <f t="shared" si="17"/>
        <v>1.1646763134796632</v>
      </c>
      <c r="AT14" s="67">
        <f t="shared" si="18"/>
        <v>92.588747205645547</v>
      </c>
      <c r="AU14" s="68">
        <f t="shared" si="19"/>
        <v>0.97589556882243966</v>
      </c>
      <c r="AV14" s="68"/>
      <c r="AW14" s="68">
        <f t="shared" si="20"/>
        <v>0.61441746102028694</v>
      </c>
      <c r="AX14" s="68">
        <f t="shared" si="21"/>
        <v>0.31599999999999989</v>
      </c>
      <c r="AY14" s="68"/>
      <c r="AZ14" s="69">
        <f t="shared" si="22"/>
        <v>1.0178571428571428</v>
      </c>
      <c r="BA14" s="70">
        <f t="shared" si="39"/>
        <v>20.797170754680604</v>
      </c>
      <c r="BB14" s="60">
        <f t="shared" si="40"/>
        <v>79.062524340993775</v>
      </c>
      <c r="BC14" s="70">
        <f t="shared" si="41"/>
        <v>53.90626659613212</v>
      </c>
      <c r="BD14" s="48">
        <f t="shared" si="42"/>
        <v>39.621105948157108</v>
      </c>
      <c r="BE14" s="59">
        <f t="shared" si="23"/>
        <v>1.5084035999999999E-3</v>
      </c>
      <c r="BF14" s="60">
        <f t="shared" si="43"/>
        <v>2.9613363715559671</v>
      </c>
      <c r="BG14" s="46">
        <f t="shared" si="44"/>
        <v>366.59769576601144</v>
      </c>
      <c r="BH14" s="46">
        <f t="shared" si="24"/>
        <v>139.05429839400435</v>
      </c>
      <c r="BI14" s="34">
        <f>AQ14*RUE</f>
        <v>47.973102407262857</v>
      </c>
      <c r="BJ14" s="34">
        <f t="shared" si="25"/>
        <v>479.73102407262854</v>
      </c>
      <c r="BK14" s="34">
        <f t="shared" si="26"/>
        <v>158.31123794396743</v>
      </c>
      <c r="BL14" s="34">
        <f>IF(AD14=0,0,BK14/(1-UMIDADE))</f>
        <v>181.9669401654798</v>
      </c>
      <c r="BM14" s="45">
        <f>BL14*AJ14</f>
        <v>181.9669401654798</v>
      </c>
      <c r="BN14" s="48">
        <f>IF(AI14=0,0,BM14*(1-AI14*(1-AK14)))</f>
        <v>181.9669401654798</v>
      </c>
    </row>
    <row r="15" spans="1:66" ht="15">
      <c r="A15" s="32">
        <v>5</v>
      </c>
      <c r="B15" s="32">
        <f t="shared" si="27"/>
        <v>1</v>
      </c>
      <c r="C15" s="32">
        <v>2015</v>
      </c>
      <c r="D15" s="32">
        <v>5</v>
      </c>
      <c r="E15" s="33">
        <v>26.49</v>
      </c>
      <c r="F15" s="33">
        <v>90.4</v>
      </c>
      <c r="G15" s="46">
        <v>5</v>
      </c>
      <c r="H15" s="45">
        <f t="shared" si="28"/>
        <v>-22.538493431805453</v>
      </c>
      <c r="I15" s="45">
        <f t="shared" si="1"/>
        <v>100.08140649776934</v>
      </c>
      <c r="J15" s="48">
        <f t="shared" si="29"/>
        <v>13.344187533035912</v>
      </c>
      <c r="K15" s="48">
        <f t="shared" si="30"/>
        <v>1.032877839772842</v>
      </c>
      <c r="L15" s="48">
        <v>40</v>
      </c>
      <c r="M15" s="33">
        <v>0.72399999999999998</v>
      </c>
      <c r="N15" s="33">
        <v>34.65</v>
      </c>
      <c r="O15" s="33">
        <v>100</v>
      </c>
      <c r="P15" s="33">
        <v>6.2</v>
      </c>
      <c r="Q15" s="33">
        <v>19.53</v>
      </c>
      <c r="R15" s="33">
        <v>56.79</v>
      </c>
      <c r="S15" s="33">
        <v>0</v>
      </c>
      <c r="T15" s="33">
        <v>30</v>
      </c>
      <c r="U15" s="33">
        <v>15.71</v>
      </c>
      <c r="V15" s="33">
        <f t="shared" si="2"/>
        <v>4.9618285714285708</v>
      </c>
      <c r="W15" s="36">
        <f t="shared" si="3"/>
        <v>0.69752934445505299</v>
      </c>
      <c r="X15" s="36">
        <f t="shared" si="4"/>
        <v>0.20462940166825794</v>
      </c>
      <c r="Y15" s="33">
        <f t="shared" si="31"/>
        <v>121.20306938775511</v>
      </c>
      <c r="Z15" s="33">
        <f t="shared" si="5"/>
        <v>121.20306938775511</v>
      </c>
      <c r="AA15" s="33">
        <f t="shared" si="32"/>
        <v>0</v>
      </c>
      <c r="AB15" s="36">
        <f t="shared" si="6"/>
        <v>0.2424061387755102</v>
      </c>
      <c r="AC15" s="45">
        <f t="shared" si="7"/>
        <v>24.65</v>
      </c>
      <c r="AD15" s="49">
        <f t="shared" si="33"/>
        <v>66.62</v>
      </c>
      <c r="AE15" s="49">
        <f t="shared" si="8"/>
        <v>0.4</v>
      </c>
      <c r="AF15" s="48">
        <f t="shared" si="34"/>
        <v>2</v>
      </c>
      <c r="AG15" s="33">
        <f t="shared" si="9"/>
        <v>1.9847314285714284</v>
      </c>
      <c r="AH15" s="33">
        <f t="shared" si="10"/>
        <v>1.9847314285714284</v>
      </c>
      <c r="AI15" s="49">
        <f t="shared" si="11"/>
        <v>0.4</v>
      </c>
      <c r="AJ15" s="48">
        <f t="shared" si="12"/>
        <v>1</v>
      </c>
      <c r="AK15" s="58">
        <f t="shared" si="35"/>
        <v>1</v>
      </c>
      <c r="AL15" s="58">
        <f t="shared" si="36"/>
        <v>3.4598314958434844</v>
      </c>
      <c r="AM15" s="58">
        <f t="shared" si="37"/>
        <v>1.9648383064895147</v>
      </c>
      <c r="AN15" s="58">
        <f t="shared" si="38"/>
        <v>1.4949931893539696</v>
      </c>
      <c r="AO15" s="34">
        <f t="shared" si="13"/>
        <v>15</v>
      </c>
      <c r="AP15" s="34">
        <f t="shared" si="14"/>
        <v>0.5421495814419639</v>
      </c>
      <c r="AQ15" s="34">
        <f t="shared" si="15"/>
        <v>14.457850418558037</v>
      </c>
      <c r="AR15" s="58">
        <f t="shared" si="16"/>
        <v>0.69880578808779781</v>
      </c>
      <c r="AS15" s="67">
        <f t="shared" si="17"/>
        <v>1.1646763134796632</v>
      </c>
      <c r="AT15" s="67">
        <f t="shared" si="18"/>
        <v>93.530795208113531</v>
      </c>
      <c r="AU15" s="68">
        <f t="shared" si="19"/>
        <v>0.97054271515470125</v>
      </c>
      <c r="AV15" s="68"/>
      <c r="AW15" s="68">
        <f t="shared" si="20"/>
        <v>0.68304643548039701</v>
      </c>
      <c r="AX15" s="68">
        <f t="shared" si="21"/>
        <v>0.3020000000000001</v>
      </c>
      <c r="AY15" s="68"/>
      <c r="AZ15" s="69">
        <f t="shared" si="22"/>
        <v>1.0178571428571428</v>
      </c>
      <c r="BA15" s="70">
        <f t="shared" si="39"/>
        <v>22.198239101863468</v>
      </c>
      <c r="BB15" s="60">
        <f t="shared" si="40"/>
        <v>84.388825769644157</v>
      </c>
      <c r="BC15" s="70">
        <f t="shared" si="41"/>
        <v>57.537835752030105</v>
      </c>
      <c r="BD15" s="48">
        <f t="shared" si="42"/>
        <v>42.290309277742125</v>
      </c>
      <c r="BE15" s="59">
        <f t="shared" si="23"/>
        <v>1.5909588E-3</v>
      </c>
      <c r="BF15" s="60">
        <f t="shared" si="43"/>
        <v>3.2519425645112783</v>
      </c>
      <c r="BG15" s="46">
        <f t="shared" si="44"/>
        <v>390.38366713230846</v>
      </c>
      <c r="BH15" s="46">
        <f t="shared" si="24"/>
        <v>148.07656339501355</v>
      </c>
      <c r="BI15" s="34">
        <f>AQ15*RUE</f>
        <v>55.518145607262859</v>
      </c>
      <c r="BJ15" s="34">
        <f t="shared" si="25"/>
        <v>555.18145607262863</v>
      </c>
      <c r="BK15" s="34">
        <f t="shared" si="26"/>
        <v>183.20988050396747</v>
      </c>
      <c r="BL15" s="34">
        <f>IF(AD15=0,0,BK15/(1-UMIDADE))</f>
        <v>210.58606954479021</v>
      </c>
      <c r="BM15" s="45">
        <f>BL15*AJ15</f>
        <v>210.58606954479021</v>
      </c>
      <c r="BN15" s="48">
        <f>IF(AI15=0,0,BM15*(1-AI15*(1-AK15)))</f>
        <v>210.58606954479021</v>
      </c>
    </row>
    <row r="16" spans="1:66" ht="15">
      <c r="A16" s="32">
        <v>6</v>
      </c>
      <c r="B16" s="32">
        <f t="shared" si="27"/>
        <v>1</v>
      </c>
      <c r="C16" s="32">
        <v>2015</v>
      </c>
      <c r="D16" s="32">
        <v>6</v>
      </c>
      <c r="E16" s="33">
        <v>24.11</v>
      </c>
      <c r="F16" s="33">
        <v>98.8</v>
      </c>
      <c r="G16" s="46">
        <v>6</v>
      </c>
      <c r="H16" s="45">
        <f t="shared" si="28"/>
        <v>-22.423706683580185</v>
      </c>
      <c r="I16" s="45">
        <f t="shared" si="1"/>
        <v>100.0238137323831</v>
      </c>
      <c r="J16" s="48">
        <f t="shared" si="29"/>
        <v>13.33650849765108</v>
      </c>
      <c r="K16" s="48">
        <f t="shared" si="30"/>
        <v>1.0328241370570801</v>
      </c>
      <c r="L16" s="48">
        <v>40</v>
      </c>
      <c r="M16" s="33">
        <v>0.95399999999999996</v>
      </c>
      <c r="N16" s="33">
        <v>33.46</v>
      </c>
      <c r="O16" s="33">
        <v>100</v>
      </c>
      <c r="P16" s="33">
        <v>15.2</v>
      </c>
      <c r="Q16" s="33">
        <v>20.57</v>
      </c>
      <c r="R16" s="33">
        <v>59.79</v>
      </c>
      <c r="S16" s="33">
        <v>1</v>
      </c>
      <c r="T16" s="33">
        <v>19.088049999999999</v>
      </c>
      <c r="U16" s="33">
        <v>7.7</v>
      </c>
      <c r="V16" s="33">
        <f t="shared" si="2"/>
        <v>4.6908734693877552</v>
      </c>
      <c r="W16" s="36">
        <f t="shared" si="3"/>
        <v>0.68351784507304358</v>
      </c>
      <c r="X16" s="36">
        <f t="shared" si="4"/>
        <v>0.20252767676095654</v>
      </c>
      <c r="Y16" s="33">
        <f t="shared" si="31"/>
        <v>119.21833795918369</v>
      </c>
      <c r="Z16" s="33">
        <f t="shared" si="5"/>
        <v>119.21833795918369</v>
      </c>
      <c r="AA16" s="33">
        <f t="shared" si="32"/>
        <v>0</v>
      </c>
      <c r="AB16" s="36">
        <f t="shared" si="6"/>
        <v>0.23843667591836737</v>
      </c>
      <c r="AC16" s="45">
        <f t="shared" si="7"/>
        <v>23.46</v>
      </c>
      <c r="AD16" s="49">
        <f t="shared" si="33"/>
        <v>90.080000000000013</v>
      </c>
      <c r="AE16" s="49">
        <f t="shared" si="8"/>
        <v>0.4</v>
      </c>
      <c r="AF16" s="48">
        <f t="shared" si="34"/>
        <v>2</v>
      </c>
      <c r="AG16" s="33">
        <f t="shared" si="9"/>
        <v>1.8763493877551021</v>
      </c>
      <c r="AH16" s="33">
        <f t="shared" si="10"/>
        <v>1.8763493877551021</v>
      </c>
      <c r="AI16" s="49">
        <f t="shared" si="11"/>
        <v>0.4</v>
      </c>
      <c r="AJ16" s="48">
        <f t="shared" si="12"/>
        <v>1</v>
      </c>
      <c r="AK16" s="58">
        <f t="shared" si="35"/>
        <v>1</v>
      </c>
      <c r="AL16" s="58">
        <f t="shared" si="36"/>
        <v>3.0035059422230996</v>
      </c>
      <c r="AM16" s="58">
        <f t="shared" si="37"/>
        <v>1.7957962028551913</v>
      </c>
      <c r="AN16" s="58">
        <f t="shared" si="38"/>
        <v>1.2077097393679084</v>
      </c>
      <c r="AO16" s="34">
        <f t="shared" si="13"/>
        <v>9.5440249999999995</v>
      </c>
      <c r="AP16" s="34">
        <f t="shared" si="14"/>
        <v>0.5421495814419639</v>
      </c>
      <c r="AQ16" s="34">
        <f t="shared" si="15"/>
        <v>9.0018754185580363</v>
      </c>
      <c r="AR16" s="58">
        <f t="shared" si="16"/>
        <v>0.69880578808779781</v>
      </c>
      <c r="AS16" s="67">
        <f t="shared" si="17"/>
        <v>1.1646763134796632</v>
      </c>
      <c r="AT16" s="67">
        <f t="shared" si="18"/>
        <v>90.001875066904503</v>
      </c>
      <c r="AU16" s="68">
        <f t="shared" si="19"/>
        <v>0.97613518319599624</v>
      </c>
      <c r="AV16" s="68"/>
      <c r="AW16" s="68">
        <f t="shared" si="20"/>
        <v>0.59787809899535627</v>
      </c>
      <c r="AX16" s="68">
        <f t="shared" si="21"/>
        <v>0.37133333333333335</v>
      </c>
      <c r="AY16" s="68"/>
      <c r="AZ16" s="69">
        <f t="shared" si="22"/>
        <v>1.0178571428571428</v>
      </c>
      <c r="BA16" s="70">
        <f t="shared" si="39"/>
        <v>23.122254490138634</v>
      </c>
      <c r="BB16" s="60">
        <f t="shared" si="40"/>
        <v>87.901562669711026</v>
      </c>
      <c r="BC16" s="70">
        <f t="shared" si="41"/>
        <v>59.932883638439336</v>
      </c>
      <c r="BD16" s="48">
        <f t="shared" si="42"/>
        <v>44.050669474252913</v>
      </c>
      <c r="BE16" s="59">
        <f t="shared" si="23"/>
        <v>1.4907132000000001E-3</v>
      </c>
      <c r="BF16" s="60">
        <f t="shared" si="43"/>
        <v>3.3745219060269731</v>
      </c>
      <c r="BG16" s="46">
        <f t="shared" si="44"/>
        <v>406.7614756822594</v>
      </c>
      <c r="BH16" s="46">
        <f t="shared" si="24"/>
        <v>154.28883560361567</v>
      </c>
      <c r="BI16" s="34">
        <f>AQ16*RUE</f>
        <v>34.567201607262859</v>
      </c>
      <c r="BJ16" s="34">
        <f t="shared" si="25"/>
        <v>345.67201607262859</v>
      </c>
      <c r="BK16" s="34">
        <f t="shared" si="26"/>
        <v>114.07176530396744</v>
      </c>
      <c r="BL16" s="34">
        <f>IF(AD16=0,0,BK16/(1-UMIDADE))</f>
        <v>131.11697161375568</v>
      </c>
      <c r="BM16" s="45">
        <f>BL16*AJ16</f>
        <v>131.11697161375568</v>
      </c>
      <c r="BN16" s="48">
        <f>IF(AI16=0,0,BM16*(1-AI16*(1-AK16)))</f>
        <v>131.11697161375568</v>
      </c>
    </row>
    <row r="17" spans="1:66" ht="15">
      <c r="A17" s="32">
        <v>7</v>
      </c>
      <c r="B17" s="32">
        <f t="shared" si="27"/>
        <v>1</v>
      </c>
      <c r="C17" s="32">
        <v>2015</v>
      </c>
      <c r="D17" s="32">
        <v>7</v>
      </c>
      <c r="E17" s="33">
        <v>25.81</v>
      </c>
      <c r="F17" s="33">
        <v>91</v>
      </c>
      <c r="G17" s="46">
        <v>7</v>
      </c>
      <c r="H17" s="45">
        <f t="shared" si="28"/>
        <v>-22.302275307121349</v>
      </c>
      <c r="I17" s="45">
        <f t="shared" si="1"/>
        <v>99.963001770540771</v>
      </c>
      <c r="J17" s="48">
        <f t="shared" si="29"/>
        <v>13.328400236072103</v>
      </c>
      <c r="K17" s="48">
        <f t="shared" si="30"/>
        <v>1.0327607078411054</v>
      </c>
      <c r="L17" s="48">
        <v>40</v>
      </c>
      <c r="M17" s="33">
        <v>0.71599999999999997</v>
      </c>
      <c r="N17" s="33">
        <v>33.25</v>
      </c>
      <c r="O17" s="33">
        <v>100</v>
      </c>
      <c r="P17" s="33">
        <v>8.4499999999999993</v>
      </c>
      <c r="Q17" s="33">
        <v>19.45</v>
      </c>
      <c r="R17" s="33">
        <v>58.79</v>
      </c>
      <c r="S17" s="33">
        <v>0</v>
      </c>
      <c r="T17" s="33">
        <v>26.65297</v>
      </c>
      <c r="U17" s="33">
        <v>12.31</v>
      </c>
      <c r="V17" s="33">
        <f t="shared" si="2"/>
        <v>4.7196734693877547</v>
      </c>
      <c r="W17" s="36">
        <f t="shared" si="3"/>
        <v>0.68504451776319875</v>
      </c>
      <c r="X17" s="36">
        <f t="shared" si="4"/>
        <v>0.2027566776644798</v>
      </c>
      <c r="Y17" s="33">
        <f t="shared" si="31"/>
        <v>118.34198857142859</v>
      </c>
      <c r="Z17" s="33">
        <f t="shared" si="5"/>
        <v>118.34198857142859</v>
      </c>
      <c r="AA17" s="33">
        <f t="shared" si="32"/>
        <v>0</v>
      </c>
      <c r="AB17" s="36">
        <f t="shared" si="6"/>
        <v>0.23668397714285716</v>
      </c>
      <c r="AC17" s="45">
        <f t="shared" si="7"/>
        <v>23.25</v>
      </c>
      <c r="AD17" s="49">
        <f t="shared" si="33"/>
        <v>113.33000000000001</v>
      </c>
      <c r="AE17" s="49">
        <f t="shared" si="8"/>
        <v>0.4</v>
      </c>
      <c r="AF17" s="48">
        <f t="shared" si="34"/>
        <v>2</v>
      </c>
      <c r="AG17" s="33">
        <f t="shared" si="9"/>
        <v>1.887869387755102</v>
      </c>
      <c r="AH17" s="33">
        <f t="shared" si="10"/>
        <v>1.887869387755102</v>
      </c>
      <c r="AI17" s="49">
        <f t="shared" si="11"/>
        <v>0.4</v>
      </c>
      <c r="AJ17" s="48">
        <f t="shared" si="12"/>
        <v>1</v>
      </c>
      <c r="AK17" s="58">
        <f t="shared" si="35"/>
        <v>1</v>
      </c>
      <c r="AL17" s="58">
        <f t="shared" si="36"/>
        <v>3.3236702458980862</v>
      </c>
      <c r="AM17" s="58">
        <f t="shared" si="37"/>
        <v>1.953985737563485</v>
      </c>
      <c r="AN17" s="58">
        <f t="shared" si="38"/>
        <v>1.3696845083346012</v>
      </c>
      <c r="AO17" s="34">
        <f t="shared" si="13"/>
        <v>13.326485</v>
      </c>
      <c r="AP17" s="34">
        <f t="shared" si="14"/>
        <v>0.5421495814419639</v>
      </c>
      <c r="AQ17" s="34">
        <f t="shared" si="15"/>
        <v>12.784335418558037</v>
      </c>
      <c r="AR17" s="58">
        <f t="shared" si="16"/>
        <v>0.69880578808779781</v>
      </c>
      <c r="AS17" s="67">
        <f t="shared" si="17"/>
        <v>1.1646763134796632</v>
      </c>
      <c r="AT17" s="67">
        <f t="shared" si="18"/>
        <v>92.745388372850485</v>
      </c>
      <c r="AU17" s="68">
        <f t="shared" si="19"/>
        <v>0.97297811419658875</v>
      </c>
      <c r="AV17" s="68"/>
      <c r="AW17" s="68">
        <f t="shared" si="20"/>
        <v>0.66074390013952811</v>
      </c>
      <c r="AX17" s="68">
        <f t="shared" si="21"/>
        <v>0.29666666666666663</v>
      </c>
      <c r="AY17" s="68"/>
      <c r="AZ17" s="69">
        <f t="shared" si="22"/>
        <v>1.0178571428571428</v>
      </c>
      <c r="BA17" s="70">
        <f t="shared" si="39"/>
        <v>20.969563093380213</v>
      </c>
      <c r="BB17" s="60">
        <f t="shared" si="40"/>
        <v>79.717891055794226</v>
      </c>
      <c r="BC17" s="70">
        <f t="shared" si="41"/>
        <v>54.35310753804152</v>
      </c>
      <c r="BD17" s="48">
        <f t="shared" si="42"/>
        <v>39.94953404046052</v>
      </c>
      <c r="BE17" s="59">
        <f t="shared" si="23"/>
        <v>1.5623172E-3</v>
      </c>
      <c r="BF17" s="60">
        <f t="shared" si="43"/>
        <v>3.1142126077101246</v>
      </c>
      <c r="BG17" s="46">
        <f t="shared" si="44"/>
        <v>368.35321432750396</v>
      </c>
      <c r="BH17" s="46">
        <f t="shared" si="24"/>
        <v>139.72018474491531</v>
      </c>
      <c r="BI17" s="34">
        <f>AQ17*RUE</f>
        <v>49.091848007262861</v>
      </c>
      <c r="BJ17" s="34">
        <f t="shared" si="25"/>
        <v>490.9184800726286</v>
      </c>
      <c r="BK17" s="34">
        <f t="shared" si="26"/>
        <v>162.00309842396746</v>
      </c>
      <c r="BL17" s="34">
        <f>IF(AD17=0,0,BK17/(1-UMIDADE))</f>
        <v>186.21045795858328</v>
      </c>
      <c r="BM17" s="45">
        <f>BL17*AJ17</f>
        <v>186.21045795858328</v>
      </c>
      <c r="BN17" s="48">
        <f>IF(AI17=0,0,BM17*(1-AI17*(1-AK17)))</f>
        <v>186.21045795858328</v>
      </c>
    </row>
    <row r="18" spans="1:66" ht="15">
      <c r="A18" s="32">
        <v>8</v>
      </c>
      <c r="B18" s="32">
        <f t="shared" si="27"/>
        <v>1</v>
      </c>
      <c r="C18" s="32">
        <v>2015</v>
      </c>
      <c r="D18" s="32">
        <v>8</v>
      </c>
      <c r="E18" s="33">
        <v>25.71</v>
      </c>
      <c r="F18" s="33">
        <v>95.4</v>
      </c>
      <c r="G18" s="46">
        <v>8</v>
      </c>
      <c r="H18" s="45">
        <f t="shared" si="28"/>
        <v>-22.174235285166493</v>
      </c>
      <c r="I18" s="45">
        <f t="shared" si="1"/>
        <v>99.899006892115622</v>
      </c>
      <c r="J18" s="48">
        <f t="shared" si="29"/>
        <v>13.319867585615416</v>
      </c>
      <c r="K18" s="48">
        <f t="shared" si="30"/>
        <v>1.0326875709203633</v>
      </c>
      <c r="L18" s="48">
        <v>40</v>
      </c>
      <c r="M18" s="33">
        <v>0.91500000000000004</v>
      </c>
      <c r="N18" s="33">
        <v>33.83</v>
      </c>
      <c r="O18" s="33">
        <v>100</v>
      </c>
      <c r="P18" s="33">
        <v>9.1999999999999993</v>
      </c>
      <c r="Q18" s="33">
        <v>21.2</v>
      </c>
      <c r="R18" s="33">
        <v>65.12</v>
      </c>
      <c r="S18" s="33">
        <v>21.3</v>
      </c>
      <c r="T18" s="33">
        <v>25.06767</v>
      </c>
      <c r="U18" s="33">
        <v>12.21</v>
      </c>
      <c r="V18" s="33">
        <f t="shared" si="2"/>
        <v>4.7190857142857139</v>
      </c>
      <c r="W18" s="36">
        <f t="shared" si="3"/>
        <v>0.68501345005662051</v>
      </c>
      <c r="X18" s="36">
        <f t="shared" si="4"/>
        <v>0.20275201750849309</v>
      </c>
      <c r="Y18" s="33">
        <f t="shared" si="31"/>
        <v>116.45411918367348</v>
      </c>
      <c r="Z18" s="33">
        <f t="shared" si="5"/>
        <v>116.45411918367348</v>
      </c>
      <c r="AA18" s="33">
        <f t="shared" si="32"/>
        <v>0</v>
      </c>
      <c r="AB18" s="36">
        <f t="shared" si="6"/>
        <v>0.23290823836734698</v>
      </c>
      <c r="AC18" s="45">
        <f t="shared" si="7"/>
        <v>23.83</v>
      </c>
      <c r="AD18" s="49">
        <f t="shared" si="33"/>
        <v>137.16000000000003</v>
      </c>
      <c r="AE18" s="49">
        <f t="shared" si="8"/>
        <v>0.4</v>
      </c>
      <c r="AF18" s="48">
        <f t="shared" si="34"/>
        <v>2</v>
      </c>
      <c r="AG18" s="33">
        <f t="shared" si="9"/>
        <v>1.8876342857142856</v>
      </c>
      <c r="AH18" s="33">
        <f t="shared" si="10"/>
        <v>1.8876342857142856</v>
      </c>
      <c r="AI18" s="49">
        <f t="shared" si="11"/>
        <v>0.4</v>
      </c>
      <c r="AJ18" s="48">
        <f t="shared" si="12"/>
        <v>1</v>
      </c>
      <c r="AK18" s="58">
        <f t="shared" si="35"/>
        <v>1</v>
      </c>
      <c r="AL18" s="58">
        <f t="shared" si="36"/>
        <v>3.3040457864888899</v>
      </c>
      <c r="AM18" s="58">
        <f t="shared" si="37"/>
        <v>2.1515946161615656</v>
      </c>
      <c r="AN18" s="58">
        <f t="shared" si="38"/>
        <v>1.1524511703273244</v>
      </c>
      <c r="AO18" s="34">
        <f t="shared" si="13"/>
        <v>12.533835</v>
      </c>
      <c r="AP18" s="34">
        <f t="shared" si="14"/>
        <v>0.5421495814419639</v>
      </c>
      <c r="AQ18" s="34">
        <f t="shared" si="15"/>
        <v>11.991685418558037</v>
      </c>
      <c r="AR18" s="58">
        <f t="shared" si="16"/>
        <v>0.69880578808779781</v>
      </c>
      <c r="AS18" s="67">
        <f t="shared" si="17"/>
        <v>1.1646763134796632</v>
      </c>
      <c r="AT18" s="67">
        <f t="shared" si="18"/>
        <v>92.302769288336165</v>
      </c>
      <c r="AU18" s="68">
        <f t="shared" si="19"/>
        <v>0.97721457621153796</v>
      </c>
      <c r="AV18" s="68"/>
      <c r="AW18" s="68">
        <f t="shared" si="20"/>
        <v>0.65733431965160727</v>
      </c>
      <c r="AX18" s="68">
        <f t="shared" si="21"/>
        <v>0.41333333333333327</v>
      </c>
      <c r="AY18" s="68"/>
      <c r="AZ18" s="69">
        <f t="shared" si="22"/>
        <v>1.0178571428571428</v>
      </c>
      <c r="BA18" s="70">
        <f t="shared" si="39"/>
        <v>29.052497809743052</v>
      </c>
      <c r="BB18" s="60">
        <f t="shared" si="40"/>
        <v>110.44597567351919</v>
      </c>
      <c r="BC18" s="70">
        <f t="shared" si="41"/>
        <v>75.304074322853992</v>
      </c>
      <c r="BD18" s="48">
        <f t="shared" si="42"/>
        <v>55.348494627297683</v>
      </c>
      <c r="BE18" s="59">
        <f t="shared" si="23"/>
        <v>1.5581052000000002E-3</v>
      </c>
      <c r="BF18" s="60">
        <f t="shared" si="43"/>
        <v>4.1613611532510379</v>
      </c>
      <c r="BG18" s="46">
        <f t="shared" si="44"/>
        <v>511.87133474046647</v>
      </c>
      <c r="BH18" s="46">
        <f t="shared" si="24"/>
        <v>194.15809248776316</v>
      </c>
      <c r="BI18" s="34">
        <f>AQ18*RUE</f>
        <v>46.04807200726286</v>
      </c>
      <c r="BJ18" s="34">
        <f t="shared" si="25"/>
        <v>460.48072007262863</v>
      </c>
      <c r="BK18" s="34">
        <f t="shared" si="26"/>
        <v>151.95863762396746</v>
      </c>
      <c r="BL18" s="34">
        <f>IF(AD18=0,0,BK18/(1-UMIDADE))</f>
        <v>174.66510071720398</v>
      </c>
      <c r="BM18" s="45">
        <f>BL18*AJ18</f>
        <v>174.66510071720398</v>
      </c>
      <c r="BN18" s="48">
        <f>IF(AI18=0,0,BM18*(1-AI18*(1-AK18)))</f>
        <v>174.66510071720398</v>
      </c>
    </row>
    <row r="19" spans="1:66" ht="15">
      <c r="A19" s="32">
        <v>9</v>
      </c>
      <c r="B19" s="32">
        <f t="shared" si="27"/>
        <v>1</v>
      </c>
      <c r="C19" s="32">
        <v>2015</v>
      </c>
      <c r="D19" s="32">
        <v>9</v>
      </c>
      <c r="E19" s="33">
        <v>25.1</v>
      </c>
      <c r="F19" s="33">
        <v>99.9</v>
      </c>
      <c r="G19" s="46">
        <v>9</v>
      </c>
      <c r="H19" s="45">
        <f t="shared" si="28"/>
        <v>-22.039624558737447</v>
      </c>
      <c r="I19" s="45">
        <f t="shared" si="1"/>
        <v>99.831866927375515</v>
      </c>
      <c r="J19" s="48">
        <f t="shared" si="29"/>
        <v>13.310915590316736</v>
      </c>
      <c r="K19" s="48">
        <f t="shared" si="30"/>
        <v>1.032604747966902</v>
      </c>
      <c r="L19" s="48">
        <v>40</v>
      </c>
      <c r="M19" s="33">
        <v>1.157</v>
      </c>
      <c r="N19" s="33">
        <v>30.8</v>
      </c>
      <c r="O19" s="33">
        <v>100</v>
      </c>
      <c r="P19" s="33">
        <v>8.4499999999999993</v>
      </c>
      <c r="Q19" s="33">
        <v>21.82</v>
      </c>
      <c r="R19" s="33">
        <v>78.400000000000006</v>
      </c>
      <c r="S19" s="33">
        <v>0.1</v>
      </c>
      <c r="T19" s="33">
        <v>20.627500000000001</v>
      </c>
      <c r="U19" s="33">
        <v>9.64</v>
      </c>
      <c r="V19" s="33">
        <f t="shared" si="2"/>
        <v>4.1483755102040822</v>
      </c>
      <c r="W19" s="36">
        <f t="shared" si="3"/>
        <v>0.65309910268778948</v>
      </c>
      <c r="X19" s="36">
        <f t="shared" si="4"/>
        <v>0.19796486540316843</v>
      </c>
      <c r="Y19" s="33">
        <f t="shared" si="31"/>
        <v>135.8664848979592</v>
      </c>
      <c r="Z19" s="33">
        <f t="shared" si="5"/>
        <v>125</v>
      </c>
      <c r="AA19" s="33">
        <f t="shared" si="32"/>
        <v>10.866484897959197</v>
      </c>
      <c r="AB19" s="36">
        <f t="shared" si="6"/>
        <v>0.25</v>
      </c>
      <c r="AC19" s="45">
        <f t="shared" si="7"/>
        <v>20.8</v>
      </c>
      <c r="AD19" s="49">
        <f t="shared" si="33"/>
        <v>157.96000000000004</v>
      </c>
      <c r="AE19" s="49">
        <f t="shared" si="8"/>
        <v>0.4</v>
      </c>
      <c r="AF19" s="48">
        <f t="shared" si="34"/>
        <v>2</v>
      </c>
      <c r="AG19" s="33">
        <f t="shared" si="9"/>
        <v>1.659350204081633</v>
      </c>
      <c r="AH19" s="33">
        <f t="shared" si="10"/>
        <v>1.659350204081633</v>
      </c>
      <c r="AI19" s="49">
        <f t="shared" si="11"/>
        <v>0.4</v>
      </c>
      <c r="AJ19" s="48">
        <f t="shared" si="12"/>
        <v>1</v>
      </c>
      <c r="AK19" s="58">
        <f t="shared" si="35"/>
        <v>1</v>
      </c>
      <c r="AL19" s="58">
        <f t="shared" si="36"/>
        <v>3.1865092749893931</v>
      </c>
      <c r="AM19" s="58">
        <f t="shared" si="37"/>
        <v>2.4982232715916841</v>
      </c>
      <c r="AN19" s="58">
        <f t="shared" si="38"/>
        <v>0.68828600339770896</v>
      </c>
      <c r="AO19" s="34">
        <f t="shared" si="13"/>
        <v>10.313750000000001</v>
      </c>
      <c r="AP19" s="34">
        <f t="shared" si="14"/>
        <v>0.5421495814419639</v>
      </c>
      <c r="AQ19" s="34">
        <f t="shared" si="15"/>
        <v>9.7716004185580374</v>
      </c>
      <c r="AR19" s="58">
        <f t="shared" si="16"/>
        <v>0.69880578808779781</v>
      </c>
      <c r="AS19" s="67">
        <f t="shared" si="17"/>
        <v>1.1646763134796632</v>
      </c>
      <c r="AT19" s="67">
        <f t="shared" si="18"/>
        <v>90.716328482839629</v>
      </c>
      <c r="AU19" s="68">
        <f t="shared" si="19"/>
        <v>0.98632859419264651</v>
      </c>
      <c r="AV19" s="68"/>
      <c r="AW19" s="68">
        <f t="shared" si="20"/>
        <v>0.63578102042847684</v>
      </c>
      <c r="AX19" s="68">
        <f t="shared" si="21"/>
        <v>0.45466666666666666</v>
      </c>
      <c r="AY19" s="68"/>
      <c r="AZ19" s="69">
        <f t="shared" si="22"/>
        <v>1.0178571428571428</v>
      </c>
      <c r="BA19" s="70">
        <f t="shared" si="39"/>
        <v>30.66195451793498</v>
      </c>
      <c r="BB19" s="60">
        <f t="shared" si="40"/>
        <v>116.56448629538163</v>
      </c>
      <c r="BC19" s="70">
        <f t="shared" si="41"/>
        <v>79.475786110487462</v>
      </c>
      <c r="BD19" s="48">
        <f t="shared" si="42"/>
        <v>58.414702791208285</v>
      </c>
      <c r="BE19" s="59">
        <f t="shared" si="23"/>
        <v>1.5324119999999999E-3</v>
      </c>
      <c r="BF19" s="60">
        <f t="shared" si="43"/>
        <v>4.4812280832907341</v>
      </c>
      <c r="BG19" s="46">
        <f t="shared" si="44"/>
        <v>539.33474707917549</v>
      </c>
      <c r="BH19" s="46">
        <f t="shared" si="24"/>
        <v>204.57524889210106</v>
      </c>
      <c r="BI19" s="34">
        <f>AQ19*RUE</f>
        <v>37.522945607262862</v>
      </c>
      <c r="BJ19" s="34">
        <f t="shared" si="25"/>
        <v>375.22945607262864</v>
      </c>
      <c r="BK19" s="34">
        <f t="shared" si="26"/>
        <v>123.82572050396746</v>
      </c>
      <c r="BL19" s="34">
        <f>IF(AD19=0,0,BK19/(1-UMIDADE))</f>
        <v>142.32841437237639</v>
      </c>
      <c r="BM19" s="45">
        <f>BL19*AJ19</f>
        <v>142.32841437237639</v>
      </c>
      <c r="BN19" s="48">
        <f>IF(AI19=0,0,BM19*(1-AI19*(1-AK19)))</f>
        <v>142.32841437237639</v>
      </c>
    </row>
    <row r="20" spans="1:66" ht="15">
      <c r="A20" s="32">
        <v>10</v>
      </c>
      <c r="B20" s="32">
        <f t="shared" si="27"/>
        <v>1</v>
      </c>
      <c r="C20" s="32">
        <v>2015</v>
      </c>
      <c r="D20" s="32">
        <v>10</v>
      </c>
      <c r="E20" s="33">
        <v>22.46</v>
      </c>
      <c r="F20" s="33">
        <v>99.9</v>
      </c>
      <c r="G20" s="46">
        <v>10</v>
      </c>
      <c r="H20" s="45">
        <f t="shared" si="28"/>
        <v>-21.898483015897597</v>
      </c>
      <c r="I20" s="45">
        <f t="shared" si="1"/>
        <v>99.761621184711359</v>
      </c>
      <c r="J20" s="48">
        <f t="shared" si="29"/>
        <v>13.301549491294848</v>
      </c>
      <c r="K20" s="48">
        <f t="shared" si="30"/>
        <v>1.03251226352295</v>
      </c>
      <c r="L20" s="48">
        <v>40</v>
      </c>
      <c r="M20" s="33">
        <v>1.6040000000000001</v>
      </c>
      <c r="N20" s="33">
        <v>25.15</v>
      </c>
      <c r="O20" s="33">
        <v>100</v>
      </c>
      <c r="P20" s="33">
        <v>8.4499999999999993</v>
      </c>
      <c r="Q20" s="33">
        <v>19.23</v>
      </c>
      <c r="R20" s="33">
        <v>88.1</v>
      </c>
      <c r="S20" s="33">
        <v>1.5</v>
      </c>
      <c r="T20" s="33">
        <v>8.93933</v>
      </c>
      <c r="U20" s="33">
        <v>1.9159999999999999</v>
      </c>
      <c r="V20" s="33">
        <f t="shared" si="2"/>
        <v>3.3043591836734683</v>
      </c>
      <c r="W20" s="36">
        <f t="shared" si="3"/>
        <v>0.59950124521608261</v>
      </c>
      <c r="X20" s="36">
        <f t="shared" si="4"/>
        <v>0.18992518678241238</v>
      </c>
      <c r="Y20" s="33">
        <f t="shared" si="31"/>
        <v>123.44064979591836</v>
      </c>
      <c r="Z20" s="33">
        <f t="shared" si="5"/>
        <v>123.44064979591836</v>
      </c>
      <c r="AA20" s="33">
        <f t="shared" si="32"/>
        <v>0</v>
      </c>
      <c r="AB20" s="36">
        <f t="shared" si="6"/>
        <v>0.24688129959183672</v>
      </c>
      <c r="AC20" s="45">
        <f t="shared" si="7"/>
        <v>15.149999999999999</v>
      </c>
      <c r="AD20" s="49">
        <f t="shared" si="33"/>
        <v>173.11000000000004</v>
      </c>
      <c r="AE20" s="49">
        <f t="shared" si="8"/>
        <v>0.4</v>
      </c>
      <c r="AF20" s="48">
        <f t="shared" si="34"/>
        <v>2</v>
      </c>
      <c r="AG20" s="33">
        <f t="shared" si="9"/>
        <v>1.3217436734693875</v>
      </c>
      <c r="AH20" s="33">
        <f t="shared" si="10"/>
        <v>1.3217436734693875</v>
      </c>
      <c r="AI20" s="49">
        <f t="shared" si="11"/>
        <v>0.4</v>
      </c>
      <c r="AJ20" s="48">
        <f t="shared" si="12"/>
        <v>1</v>
      </c>
      <c r="AK20" s="58">
        <f t="shared" si="35"/>
        <v>1</v>
      </c>
      <c r="AL20" s="58">
        <f t="shared" si="36"/>
        <v>2.7188311914012937</v>
      </c>
      <c r="AM20" s="58">
        <f t="shared" si="37"/>
        <v>2.3952902796245397</v>
      </c>
      <c r="AN20" s="58">
        <f t="shared" si="38"/>
        <v>0.32354091177675404</v>
      </c>
      <c r="AO20" s="34">
        <f t="shared" si="13"/>
        <v>4.469665</v>
      </c>
      <c r="AP20" s="34">
        <f t="shared" si="14"/>
        <v>0.5421495814419639</v>
      </c>
      <c r="AQ20" s="34">
        <f t="shared" si="15"/>
        <v>3.9275154185580359</v>
      </c>
      <c r="AR20" s="58">
        <f t="shared" si="16"/>
        <v>0.69880578808779781</v>
      </c>
      <c r="AS20" s="67">
        <f t="shared" si="17"/>
        <v>1.1646763134796632</v>
      </c>
      <c r="AT20" s="67">
        <f t="shared" si="18"/>
        <v>79.705796632643811</v>
      </c>
      <c r="AU20" s="68">
        <f t="shared" si="19"/>
        <v>0.99355007242460802</v>
      </c>
      <c r="AV20" s="68"/>
      <c r="AW20" s="68">
        <f t="shared" si="20"/>
        <v>0.52574019707198016</v>
      </c>
      <c r="AX20" s="68">
        <f t="shared" si="21"/>
        <v>0.28200000000000003</v>
      </c>
      <c r="AY20" s="68"/>
      <c r="AZ20" s="69">
        <f t="shared" si="22"/>
        <v>1.0178571428571428</v>
      </c>
      <c r="BA20" s="70">
        <f t="shared" si="39"/>
        <v>13.918487053924377</v>
      </c>
      <c r="BB20" s="60">
        <f t="shared" si="40"/>
        <v>52.912520384198913</v>
      </c>
      <c r="BC20" s="70">
        <f t="shared" si="41"/>
        <v>36.076718443771988</v>
      </c>
      <c r="BD20" s="48">
        <f t="shared" si="42"/>
        <v>26.51638805617241</v>
      </c>
      <c r="BE20" s="59">
        <f t="shared" si="23"/>
        <v>1.4212152E-3</v>
      </c>
      <c r="BF20" s="60">
        <f t="shared" si="43"/>
        <v>2.2394025341506087</v>
      </c>
      <c r="BG20" s="46">
        <f t="shared" si="44"/>
        <v>242.76985522021801</v>
      </c>
      <c r="BH20" s="46">
        <f t="shared" si="24"/>
        <v>92.085117497324077</v>
      </c>
      <c r="BI20" s="34">
        <f>AQ20*RUE</f>
        <v>15.081659207262858</v>
      </c>
      <c r="BJ20" s="34">
        <f t="shared" si="25"/>
        <v>150.81659207262857</v>
      </c>
      <c r="BK20" s="34">
        <f t="shared" si="26"/>
        <v>49.769475383967432</v>
      </c>
      <c r="BL20" s="34">
        <f>IF(AD20=0,0,BK20/(1-UMIDADE))</f>
        <v>57.206293544790149</v>
      </c>
      <c r="BM20" s="45">
        <f>BL20*AJ20</f>
        <v>57.206293544790149</v>
      </c>
      <c r="BN20" s="48">
        <f>IF(AI20=0,0,BM20*(1-AI20*(1-AK20)))</f>
        <v>57.206293544790149</v>
      </c>
    </row>
    <row r="21" spans="1:66" ht="15">
      <c r="A21" s="32">
        <v>11</v>
      </c>
      <c r="B21" s="32">
        <f t="shared" si="27"/>
        <v>1</v>
      </c>
      <c r="C21" s="32">
        <v>2015</v>
      </c>
      <c r="D21" s="32">
        <v>11</v>
      </c>
      <c r="E21" s="33">
        <v>21.22</v>
      </c>
      <c r="F21" s="33">
        <v>88.9</v>
      </c>
      <c r="G21" s="46">
        <v>11</v>
      </c>
      <c r="H21" s="45">
        <f t="shared" si="28"/>
        <v>-21.75085247993216</v>
      </c>
      <c r="I21" s="45">
        <f t="shared" si="1"/>
        <v>99.688310376680576</v>
      </c>
      <c r="J21" s="48">
        <f t="shared" si="29"/>
        <v>13.291774716890743</v>
      </c>
      <c r="K21" s="48">
        <f t="shared" si="30"/>
        <v>1.032410144993644</v>
      </c>
      <c r="L21" s="48">
        <v>40</v>
      </c>
      <c r="M21" s="33">
        <v>2.1789999999999998</v>
      </c>
      <c r="N21" s="33">
        <v>26.52</v>
      </c>
      <c r="O21" s="33">
        <v>100</v>
      </c>
      <c r="P21" s="33">
        <v>10.7</v>
      </c>
      <c r="Q21" s="33">
        <v>16.899999999999999</v>
      </c>
      <c r="R21" s="33">
        <v>71.5</v>
      </c>
      <c r="S21" s="33">
        <v>0</v>
      </c>
      <c r="T21" s="33">
        <v>24.009209999999999</v>
      </c>
      <c r="U21" s="33">
        <v>9.24</v>
      </c>
      <c r="V21" s="33">
        <f t="shared" si="2"/>
        <v>3.6828734693877547</v>
      </c>
      <c r="W21" s="36">
        <f t="shared" si="3"/>
        <v>0.62448259493361502</v>
      </c>
      <c r="X21" s="36">
        <f t="shared" si="4"/>
        <v>0.19367238924004226</v>
      </c>
      <c r="Y21" s="33">
        <f t="shared" si="31"/>
        <v>123.61890612244898</v>
      </c>
      <c r="Z21" s="33">
        <f t="shared" si="5"/>
        <v>123.61890612244898</v>
      </c>
      <c r="AA21" s="33">
        <f t="shared" si="32"/>
        <v>0</v>
      </c>
      <c r="AB21" s="36">
        <f t="shared" si="6"/>
        <v>0.24723781224489796</v>
      </c>
      <c r="AC21" s="45">
        <f t="shared" si="7"/>
        <v>16.52</v>
      </c>
      <c r="AD21" s="49">
        <f t="shared" si="33"/>
        <v>189.63000000000005</v>
      </c>
      <c r="AE21" s="49">
        <f t="shared" si="8"/>
        <v>0.4</v>
      </c>
      <c r="AF21" s="48">
        <f t="shared" si="34"/>
        <v>2</v>
      </c>
      <c r="AG21" s="33">
        <f t="shared" si="9"/>
        <v>1.4731493877551021</v>
      </c>
      <c r="AH21" s="33">
        <f t="shared" si="10"/>
        <v>1.4731493877551021</v>
      </c>
      <c r="AI21" s="49">
        <f t="shared" si="11"/>
        <v>0.4</v>
      </c>
      <c r="AJ21" s="48">
        <f t="shared" si="12"/>
        <v>1</v>
      </c>
      <c r="AK21" s="58">
        <f t="shared" si="35"/>
        <v>1</v>
      </c>
      <c r="AL21" s="58">
        <f t="shared" si="36"/>
        <v>2.5206857698398912</v>
      </c>
      <c r="AM21" s="58">
        <f t="shared" si="37"/>
        <v>1.8022903254355223</v>
      </c>
      <c r="AN21" s="58">
        <f t="shared" si="38"/>
        <v>0.71839544440436898</v>
      </c>
      <c r="AO21" s="34">
        <f t="shared" si="13"/>
        <v>12.004605</v>
      </c>
      <c r="AP21" s="34">
        <f t="shared" si="14"/>
        <v>0.5421495814419639</v>
      </c>
      <c r="AQ21" s="34">
        <f t="shared" si="15"/>
        <v>11.462455418558037</v>
      </c>
      <c r="AR21" s="58">
        <f t="shared" si="16"/>
        <v>0.69880578808779781</v>
      </c>
      <c r="AS21" s="67">
        <f t="shared" si="17"/>
        <v>1.1646763134796632</v>
      </c>
      <c r="AT21" s="67">
        <f t="shared" si="18"/>
        <v>91.97589907915831</v>
      </c>
      <c r="AU21" s="68">
        <f t="shared" si="19"/>
        <v>0.98573481694120069</v>
      </c>
      <c r="AV21" s="68"/>
      <c r="AW21" s="68">
        <f t="shared" si="20"/>
        <v>0.46313037610854035</v>
      </c>
      <c r="AX21" s="68">
        <f t="shared" si="21"/>
        <v>0.12666666666666657</v>
      </c>
      <c r="AY21" s="68"/>
      <c r="AZ21" s="69">
        <f t="shared" si="22"/>
        <v>1.0178571428571428</v>
      </c>
      <c r="BA21" s="70">
        <f t="shared" si="39"/>
        <v>6.3050976734122939</v>
      </c>
      <c r="BB21" s="60">
        <f t="shared" si="40"/>
        <v>23.969459315244176</v>
      </c>
      <c r="BC21" s="70">
        <f t="shared" si="41"/>
        <v>16.342813169484664</v>
      </c>
      <c r="BD21" s="48">
        <f t="shared" si="42"/>
        <v>12.011967679571228</v>
      </c>
      <c r="BE21" s="59">
        <f t="shared" si="23"/>
        <v>1.3689864000000001E-3</v>
      </c>
      <c r="BF21" s="60">
        <f t="shared" si="43"/>
        <v>1.0070120526332098</v>
      </c>
      <c r="BG21" s="46">
        <f t="shared" si="44"/>
        <v>110.04955626938019</v>
      </c>
      <c r="BH21" s="46">
        <f t="shared" si="24"/>
        <v>41.742935136661451</v>
      </c>
      <c r="BI21" s="34">
        <f>AQ21*RUE</f>
        <v>44.015828807262857</v>
      </c>
      <c r="BJ21" s="34">
        <f t="shared" si="25"/>
        <v>440.15828807262858</v>
      </c>
      <c r="BK21" s="34">
        <f t="shared" si="26"/>
        <v>145.25223506396745</v>
      </c>
      <c r="BL21" s="34">
        <f>IF(AD21=0,0,BK21/(1-UMIDADE))</f>
        <v>166.95659202754879</v>
      </c>
      <c r="BM21" s="45">
        <f>BL21*AJ21</f>
        <v>166.95659202754879</v>
      </c>
      <c r="BN21" s="48">
        <f>IF(AI21=0,0,BM21*(1-AI21*(1-AK21)))</f>
        <v>166.95659202754879</v>
      </c>
    </row>
    <row r="22" spans="1:66" ht="15">
      <c r="A22" s="32">
        <v>12</v>
      </c>
      <c r="B22" s="32">
        <f t="shared" si="27"/>
        <v>1</v>
      </c>
      <c r="C22" s="32">
        <v>2015</v>
      </c>
      <c r="D22" s="32">
        <v>12</v>
      </c>
      <c r="E22" s="33">
        <v>19.75</v>
      </c>
      <c r="F22" s="33">
        <v>99.9</v>
      </c>
      <c r="G22" s="46">
        <v>12</v>
      </c>
      <c r="H22" s="45">
        <f t="shared" si="28"/>
        <v>-21.596776696955082</v>
      </c>
      <c r="I22" s="45">
        <f t="shared" si="1"/>
        <v>99.611976544638637</v>
      </c>
      <c r="J22" s="48">
        <f t="shared" si="29"/>
        <v>13.281596872618485</v>
      </c>
      <c r="K22" s="48">
        <f t="shared" si="30"/>
        <v>1.0322984226389083</v>
      </c>
      <c r="L22" s="48">
        <v>40</v>
      </c>
      <c r="M22" s="33">
        <v>0.96799999999999997</v>
      </c>
      <c r="N22" s="33">
        <v>23.37</v>
      </c>
      <c r="O22" s="33">
        <v>100</v>
      </c>
      <c r="P22" s="33">
        <v>6.95</v>
      </c>
      <c r="Q22" s="33">
        <v>15.54</v>
      </c>
      <c r="R22" s="33">
        <v>87.9</v>
      </c>
      <c r="S22" s="33">
        <v>29.2</v>
      </c>
      <c r="T22" s="33">
        <v>11.17182</v>
      </c>
      <c r="U22" s="33">
        <v>2.8839999999999999</v>
      </c>
      <c r="V22" s="33">
        <f t="shared" si="2"/>
        <v>3.2073795918367343</v>
      </c>
      <c r="W22" s="36">
        <f t="shared" si="3"/>
        <v>0.59285357736024924</v>
      </c>
      <c r="X22" s="36">
        <f t="shared" si="4"/>
        <v>0.1889280366040374</v>
      </c>
      <c r="Y22" s="33">
        <f t="shared" si="31"/>
        <v>122.14575673469388</v>
      </c>
      <c r="Z22" s="33">
        <f t="shared" si="5"/>
        <v>122.14575673469388</v>
      </c>
      <c r="AA22" s="33">
        <f t="shared" si="32"/>
        <v>0</v>
      </c>
      <c r="AB22" s="36">
        <f t="shared" si="6"/>
        <v>0.24429151346938774</v>
      </c>
      <c r="AC22" s="45">
        <f t="shared" si="7"/>
        <v>13.370000000000001</v>
      </c>
      <c r="AD22" s="49">
        <f t="shared" si="33"/>
        <v>203.00000000000006</v>
      </c>
      <c r="AE22" s="49">
        <f t="shared" si="8"/>
        <v>0.4</v>
      </c>
      <c r="AF22" s="48">
        <f t="shared" si="34"/>
        <v>2</v>
      </c>
      <c r="AG22" s="33">
        <f t="shared" si="9"/>
        <v>1.2829518367346937</v>
      </c>
      <c r="AH22" s="33">
        <f t="shared" si="10"/>
        <v>1.2829518367346937</v>
      </c>
      <c r="AI22" s="49">
        <f t="shared" si="11"/>
        <v>0.4</v>
      </c>
      <c r="AJ22" s="48">
        <f t="shared" si="12"/>
        <v>2.8928571428571428</v>
      </c>
      <c r="AK22" s="58">
        <f t="shared" si="35"/>
        <v>1</v>
      </c>
      <c r="AL22" s="58">
        <f t="shared" si="36"/>
        <v>2.3022304049948796</v>
      </c>
      <c r="AM22" s="58">
        <f t="shared" si="37"/>
        <v>2.0236605259904992</v>
      </c>
      <c r="AN22" s="58">
        <f t="shared" si="38"/>
        <v>0.27856987900438046</v>
      </c>
      <c r="AO22" s="34">
        <f t="shared" si="13"/>
        <v>5.5859100000000002</v>
      </c>
      <c r="AP22" s="34">
        <f t="shared" si="14"/>
        <v>0.5421495814419639</v>
      </c>
      <c r="AQ22" s="34">
        <f t="shared" si="15"/>
        <v>5.043760418558036</v>
      </c>
      <c r="AR22" s="58">
        <f t="shared" si="16"/>
        <v>0.69880578808779781</v>
      </c>
      <c r="AS22" s="67">
        <f t="shared" si="17"/>
        <v>1.1646763134796632</v>
      </c>
      <c r="AT22" s="67">
        <f t="shared" si="18"/>
        <v>83.454009908642476</v>
      </c>
      <c r="AU22" s="68">
        <f t="shared" si="19"/>
        <v>0.99444409387237753</v>
      </c>
      <c r="AV22" s="68"/>
      <c r="AW22" s="68">
        <f t="shared" si="20"/>
        <v>0.37811494353497999</v>
      </c>
      <c r="AX22" s="68">
        <f t="shared" si="21"/>
        <v>3.5999999999999942E-2</v>
      </c>
      <c r="AY22" s="68"/>
      <c r="AZ22" s="69">
        <f t="shared" si="22"/>
        <v>1.0178571428571428</v>
      </c>
      <c r="BA22" s="70">
        <f t="shared" si="39"/>
        <v>1.3392017122619364</v>
      </c>
      <c r="BB22" s="60">
        <f t="shared" si="40"/>
        <v>5.0911092293349771</v>
      </c>
      <c r="BC22" s="70">
        <f t="shared" si="41"/>
        <v>3.4712108381829387</v>
      </c>
      <c r="BD22" s="48">
        <f t="shared" si="42"/>
        <v>2.55133996606446</v>
      </c>
      <c r="BE22" s="59">
        <f t="shared" si="23"/>
        <v>1.30707E-3</v>
      </c>
      <c r="BF22" s="60">
        <f t="shared" si="43"/>
        <v>0.25051503438102163</v>
      </c>
      <c r="BG22" s="46">
        <f t="shared" si="44"/>
        <v>23.008249316834384</v>
      </c>
      <c r="BH22" s="46">
        <f t="shared" si="24"/>
        <v>8.7272669822475244</v>
      </c>
      <c r="BI22" s="34">
        <f>AQ22*RUE</f>
        <v>19.368040007262859</v>
      </c>
      <c r="BJ22" s="34">
        <f t="shared" si="25"/>
        <v>193.6804000726286</v>
      </c>
      <c r="BK22" s="34">
        <f t="shared" si="26"/>
        <v>63.914532023967439</v>
      </c>
      <c r="BL22" s="34">
        <f>IF(AD22=0,0,BK22/(1-UMIDADE))</f>
        <v>73.46497933789361</v>
      </c>
      <c r="BM22" s="45">
        <f>BL22*AJ22</f>
        <v>212.52369022747794</v>
      </c>
      <c r="BN22" s="48">
        <f>IF(AI22=0,0,BM22*(1-AI22*(1-AK22)))</f>
        <v>212.52369022747794</v>
      </c>
    </row>
    <row r="23" spans="1:66" ht="15">
      <c r="A23" s="32">
        <v>13</v>
      </c>
      <c r="B23" s="32">
        <f t="shared" si="27"/>
        <v>1</v>
      </c>
      <c r="C23" s="32">
        <v>2015</v>
      </c>
      <c r="D23" s="32">
        <v>13</v>
      </c>
      <c r="E23" s="33">
        <v>19.45</v>
      </c>
      <c r="F23" s="33">
        <v>99.9</v>
      </c>
      <c r="G23" s="46">
        <v>13</v>
      </c>
      <c r="H23" s="45">
        <f t="shared" si="28"/>
        <v>-21.436301322946075</v>
      </c>
      <c r="I23" s="45">
        <f t="shared" si="1"/>
        <v>99.532662982231514</v>
      </c>
      <c r="J23" s="48">
        <f t="shared" si="29"/>
        <v>13.271021730964202</v>
      </c>
      <c r="K23" s="48">
        <f t="shared" si="30"/>
        <v>1.0321771295644875</v>
      </c>
      <c r="L23" s="48">
        <v>40</v>
      </c>
      <c r="M23" s="33">
        <v>1.113</v>
      </c>
      <c r="N23" s="33">
        <v>21.89</v>
      </c>
      <c r="O23" s="33">
        <v>100</v>
      </c>
      <c r="P23" s="33">
        <v>6.95</v>
      </c>
      <c r="Q23" s="33">
        <v>18.54</v>
      </c>
      <c r="R23" s="33">
        <v>104.5</v>
      </c>
      <c r="S23" s="33">
        <v>50.4</v>
      </c>
      <c r="T23" s="33">
        <v>5.01511</v>
      </c>
      <c r="U23" s="33">
        <v>0.46899999999999997</v>
      </c>
      <c r="V23" s="33">
        <f t="shared" si="2"/>
        <v>2.7700897959183668</v>
      </c>
      <c r="W23" s="36">
        <f t="shared" si="3"/>
        <v>0.56162637890861744</v>
      </c>
      <c r="X23" s="36">
        <f t="shared" si="4"/>
        <v>0.18424395683629263</v>
      </c>
      <c r="Y23" s="33">
        <f t="shared" si="31"/>
        <v>150.06280489795918</v>
      </c>
      <c r="Z23" s="33">
        <f t="shared" si="5"/>
        <v>125</v>
      </c>
      <c r="AA23" s="33">
        <f t="shared" si="32"/>
        <v>25.062804897959182</v>
      </c>
      <c r="AB23" s="36">
        <f t="shared" si="6"/>
        <v>0.25</v>
      </c>
      <c r="AC23" s="45">
        <f t="shared" si="7"/>
        <v>11.89</v>
      </c>
      <c r="AD23" s="49">
        <f t="shared" si="33"/>
        <v>214.89000000000004</v>
      </c>
      <c r="AE23" s="49">
        <f t="shared" si="8"/>
        <v>0.4</v>
      </c>
      <c r="AF23" s="48">
        <f t="shared" si="34"/>
        <v>2</v>
      </c>
      <c r="AG23" s="33">
        <f t="shared" si="9"/>
        <v>1.1080359183673467</v>
      </c>
      <c r="AH23" s="33">
        <f t="shared" si="10"/>
        <v>1.1080359183673467</v>
      </c>
      <c r="AI23" s="49">
        <f t="shared" si="11"/>
        <v>0.4</v>
      </c>
      <c r="AJ23" s="48">
        <f t="shared" si="12"/>
        <v>2.9357142857142859</v>
      </c>
      <c r="AK23" s="58">
        <f t="shared" si="35"/>
        <v>1</v>
      </c>
      <c r="AL23" s="58">
        <f t="shared" si="36"/>
        <v>2.2597412675418687</v>
      </c>
      <c r="AM23" s="58">
        <f t="shared" si="37"/>
        <v>2.3614296245812527</v>
      </c>
      <c r="AN23" s="58">
        <f t="shared" si="38"/>
        <v>0</v>
      </c>
      <c r="AO23" s="34">
        <f t="shared" si="13"/>
        <v>2.507555</v>
      </c>
      <c r="AP23" s="34">
        <f t="shared" si="14"/>
        <v>0.5421495814419639</v>
      </c>
      <c r="AQ23" s="34">
        <f t="shared" si="15"/>
        <v>1.9654054185580361</v>
      </c>
      <c r="AR23" s="58">
        <f t="shared" si="16"/>
        <v>0.69880578808779781</v>
      </c>
      <c r="AS23" s="67">
        <f t="shared" si="17"/>
        <v>1.1646763134796632</v>
      </c>
      <c r="AT23" s="67">
        <f t="shared" si="18"/>
        <v>66.277798180922531</v>
      </c>
      <c r="AU23" s="68">
        <f t="shared" si="19"/>
        <v>1</v>
      </c>
      <c r="AV23" s="68"/>
      <c r="AW23" s="68">
        <f t="shared" si="20"/>
        <v>0.35917572396768116</v>
      </c>
      <c r="AX23" s="68">
        <f t="shared" si="21"/>
        <v>0.23599999999999993</v>
      </c>
      <c r="AY23" s="68"/>
      <c r="AZ23" s="69">
        <f t="shared" si="22"/>
        <v>1.0178571428571428</v>
      </c>
      <c r="BA23" s="70">
        <f t="shared" si="39"/>
        <v>6.660075045928088</v>
      </c>
      <c r="BB23" s="60">
        <f t="shared" si="40"/>
        <v>25.318941294600219</v>
      </c>
      <c r="BC23" s="70">
        <f t="shared" si="41"/>
        <v>17.262914519045605</v>
      </c>
      <c r="BD23" s="48">
        <f t="shared" si="42"/>
        <v>12.688242171498519</v>
      </c>
      <c r="BE23" s="59">
        <f t="shared" si="23"/>
        <v>1.2944339999999999E-3</v>
      </c>
      <c r="BF23" s="60">
        <f t="shared" si="43"/>
        <v>0.90306828210299006</v>
      </c>
      <c r="BG23" s="46">
        <f t="shared" si="44"/>
        <v>117.8517388939553</v>
      </c>
      <c r="BH23" s="46">
        <f t="shared" si="24"/>
        <v>44.702383718396838</v>
      </c>
      <c r="BI23" s="34">
        <f>AQ23*RUE</f>
        <v>7.5471568072628585</v>
      </c>
      <c r="BJ23" s="34">
        <f t="shared" si="25"/>
        <v>75.471568072628585</v>
      </c>
      <c r="BK23" s="34">
        <f t="shared" si="26"/>
        <v>24.905617463967435</v>
      </c>
      <c r="BL23" s="34">
        <f>IF(AD23=0,0,BK23/(1-UMIDADE))</f>
        <v>28.627146510307398</v>
      </c>
      <c r="BM23" s="45">
        <f>BL23*AJ23</f>
        <v>84.041122969545299</v>
      </c>
      <c r="BN23" s="48">
        <f>IF(AI23=0,0,BM23*(1-AI23*(1-AK23)))</f>
        <v>84.041122969545299</v>
      </c>
    </row>
    <row r="24" spans="1:66" ht="15">
      <c r="A24" s="32">
        <v>14</v>
      </c>
      <c r="B24" s="32">
        <f t="shared" si="27"/>
        <v>1</v>
      </c>
      <c r="C24" s="32">
        <v>2015</v>
      </c>
      <c r="D24" s="32">
        <v>14</v>
      </c>
      <c r="E24" s="33">
        <v>21.39</v>
      </c>
      <c r="F24" s="33">
        <v>99.9</v>
      </c>
      <c r="G24" s="46">
        <v>14</v>
      </c>
      <c r="H24" s="45">
        <f t="shared" si="28"/>
        <v>-21.269473910221812</v>
      </c>
      <c r="I24" s="45">
        <f t="shared" si="1"/>
        <v>99.450414158019996</v>
      </c>
      <c r="J24" s="48">
        <f t="shared" si="29"/>
        <v>13.260055221069333</v>
      </c>
      <c r="K24" s="48">
        <f t="shared" si="30"/>
        <v>1.0320463017121373</v>
      </c>
      <c r="L24" s="48">
        <v>40</v>
      </c>
      <c r="M24" s="33">
        <v>0.57299999999999995</v>
      </c>
      <c r="N24" s="33">
        <v>27.63</v>
      </c>
      <c r="O24" s="33">
        <v>100</v>
      </c>
      <c r="P24" s="33">
        <v>6.2</v>
      </c>
      <c r="Q24" s="33">
        <v>18.559999999999999</v>
      </c>
      <c r="R24" s="33">
        <v>82.5</v>
      </c>
      <c r="S24" s="33">
        <v>6.9</v>
      </c>
      <c r="T24" s="33">
        <v>11.08112</v>
      </c>
      <c r="U24" s="33">
        <v>4.1269999999999998</v>
      </c>
      <c r="V24" s="33">
        <f t="shared" si="2"/>
        <v>3.7810285714285712</v>
      </c>
      <c r="W24" s="36">
        <f t="shared" si="3"/>
        <v>0.63070989668362443</v>
      </c>
      <c r="X24" s="36">
        <f t="shared" si="4"/>
        <v>0.19460648450254367</v>
      </c>
      <c r="Y24" s="33">
        <f t="shared" si="31"/>
        <v>174.29196408163267</v>
      </c>
      <c r="Z24" s="33">
        <f t="shared" si="5"/>
        <v>125</v>
      </c>
      <c r="AA24" s="33">
        <f t="shared" si="32"/>
        <v>49.291964081632671</v>
      </c>
      <c r="AB24" s="36">
        <f t="shared" si="6"/>
        <v>0.25</v>
      </c>
      <c r="AC24" s="45">
        <f t="shared" si="7"/>
        <v>17.63</v>
      </c>
      <c r="AD24" s="49">
        <f t="shared" si="33"/>
        <v>232.52000000000004</v>
      </c>
      <c r="AE24" s="49">
        <f t="shared" si="8"/>
        <v>0.4</v>
      </c>
      <c r="AF24" s="48">
        <f t="shared" si="34"/>
        <v>2</v>
      </c>
      <c r="AG24" s="33">
        <f t="shared" si="9"/>
        <v>1.5124114285714285</v>
      </c>
      <c r="AH24" s="33">
        <f t="shared" si="10"/>
        <v>1.5124114285714285</v>
      </c>
      <c r="AI24" s="49">
        <f t="shared" si="11"/>
        <v>0.4</v>
      </c>
      <c r="AJ24" s="48">
        <f t="shared" si="12"/>
        <v>1</v>
      </c>
      <c r="AK24" s="58">
        <f t="shared" si="35"/>
        <v>1</v>
      </c>
      <c r="AL24" s="58">
        <f t="shared" si="36"/>
        <v>2.5470814317501169</v>
      </c>
      <c r="AM24" s="58">
        <f t="shared" si="37"/>
        <v>2.1013421811938464</v>
      </c>
      <c r="AN24" s="58">
        <f t="shared" si="38"/>
        <v>0.44573925055627051</v>
      </c>
      <c r="AO24" s="34">
        <f t="shared" si="13"/>
        <v>5.5405600000000002</v>
      </c>
      <c r="AP24" s="34">
        <f t="shared" si="14"/>
        <v>0.5421495814419639</v>
      </c>
      <c r="AQ24" s="34">
        <f t="shared" si="15"/>
        <v>4.998410418558036</v>
      </c>
      <c r="AR24" s="58">
        <f t="shared" si="16"/>
        <v>0.69880578808779781</v>
      </c>
      <c r="AS24" s="67">
        <f t="shared" si="17"/>
        <v>1.1646763134796632</v>
      </c>
      <c r="AT24" s="67">
        <f t="shared" si="18"/>
        <v>83.328916659217342</v>
      </c>
      <c r="AU24" s="68">
        <f t="shared" si="19"/>
        <v>0.99112483386610384</v>
      </c>
      <c r="AV24" s="68"/>
      <c r="AW24" s="68">
        <f t="shared" si="20"/>
        <v>0.47218001979879243</v>
      </c>
      <c r="AX24" s="68">
        <f t="shared" si="21"/>
        <v>0.23733333333333326</v>
      </c>
      <c r="AY24" s="68"/>
      <c r="AZ24" s="69">
        <f t="shared" si="22"/>
        <v>1.0178571428571428</v>
      </c>
      <c r="BA24" s="70">
        <f t="shared" si="39"/>
        <v>10.971916921964558</v>
      </c>
      <c r="BB24" s="60">
        <f t="shared" si="40"/>
        <v>41.710839370540462</v>
      </c>
      <c r="BC24" s="70">
        <f t="shared" si="41"/>
        <v>28.439208661732135</v>
      </c>
      <c r="BD24" s="48">
        <f t="shared" si="42"/>
        <v>20.902818366373118</v>
      </c>
      <c r="BE24" s="59">
        <f t="shared" si="23"/>
        <v>1.3761468000000002E-3</v>
      </c>
      <c r="BF24" s="60">
        <f t="shared" si="43"/>
        <v>1.5442879323227945</v>
      </c>
      <c r="BG24" s="46">
        <f t="shared" si="44"/>
        <v>193.58530434050323</v>
      </c>
      <c r="BH24" s="46">
        <f t="shared" si="24"/>
        <v>73.4289085429495</v>
      </c>
      <c r="BI24" s="34">
        <f>AQ24*RUE</f>
        <v>19.193896007262857</v>
      </c>
      <c r="BJ24" s="34">
        <f t="shared" si="25"/>
        <v>191.93896007262856</v>
      </c>
      <c r="BK24" s="34">
        <f t="shared" si="26"/>
        <v>63.33985682396743</v>
      </c>
      <c r="BL24" s="34">
        <f>IF(AD24=0,0,BK24/(1-UMIDADE))</f>
        <v>72.80443313099704</v>
      </c>
      <c r="BM24" s="45">
        <f>BL24*AJ24</f>
        <v>72.80443313099704</v>
      </c>
      <c r="BN24" s="48">
        <f>IF(AI24=0,0,BM24*(1-AI24*(1-AK24)))</f>
        <v>72.80443313099704</v>
      </c>
    </row>
    <row r="25" spans="1:66" ht="15">
      <c r="A25" s="32">
        <v>15</v>
      </c>
      <c r="B25" s="32">
        <f t="shared" si="27"/>
        <v>1</v>
      </c>
      <c r="C25" s="32">
        <v>2015</v>
      </c>
      <c r="D25" s="32">
        <v>15</v>
      </c>
      <c r="E25" s="33">
        <v>21.66</v>
      </c>
      <c r="F25" s="33">
        <v>99.9</v>
      </c>
      <c r="G25" s="46">
        <v>15</v>
      </c>
      <c r="H25" s="45">
        <f t="shared" si="28"/>
        <v>-21.096343893345107</v>
      </c>
      <c r="I25" s="45">
        <f t="shared" si="1"/>
        <v>99.365275637503558</v>
      </c>
      <c r="J25" s="48">
        <f t="shared" si="29"/>
        <v>13.248703418333807</v>
      </c>
      <c r="K25" s="48">
        <f t="shared" si="30"/>
        <v>1.0319059778489741</v>
      </c>
      <c r="L25" s="48">
        <v>40</v>
      </c>
      <c r="M25" s="33">
        <v>0.51600000000000001</v>
      </c>
      <c r="N25" s="33">
        <v>25.72</v>
      </c>
      <c r="O25" s="33">
        <v>100</v>
      </c>
      <c r="P25" s="33">
        <v>5.45</v>
      </c>
      <c r="Q25" s="33">
        <v>19.72</v>
      </c>
      <c r="R25" s="33">
        <v>94.5</v>
      </c>
      <c r="S25" s="33">
        <v>10.1</v>
      </c>
      <c r="T25" s="33">
        <v>12.936109999999999</v>
      </c>
      <c r="U25" s="33">
        <v>3.9940000000000002</v>
      </c>
      <c r="V25" s="33">
        <f t="shared" si="2"/>
        <v>3.3760653061224484</v>
      </c>
      <c r="W25" s="36">
        <f t="shared" si="3"/>
        <v>0.60435165705991567</v>
      </c>
      <c r="X25" s="36">
        <f t="shared" si="4"/>
        <v>0.19065274855898734</v>
      </c>
      <c r="Y25" s="33">
        <f t="shared" si="31"/>
        <v>130.38758857142858</v>
      </c>
      <c r="Z25" s="33">
        <f t="shared" si="5"/>
        <v>125</v>
      </c>
      <c r="AA25" s="33">
        <f t="shared" si="32"/>
        <v>5.3875885714285801</v>
      </c>
      <c r="AB25" s="36">
        <f t="shared" si="6"/>
        <v>0.25</v>
      </c>
      <c r="AC25" s="45">
        <f t="shared" si="7"/>
        <v>15.719999999999999</v>
      </c>
      <c r="AD25" s="49">
        <f t="shared" si="33"/>
        <v>248.24000000000004</v>
      </c>
      <c r="AE25" s="49">
        <f t="shared" si="8"/>
        <v>0.4</v>
      </c>
      <c r="AF25" s="48">
        <f t="shared" si="34"/>
        <v>2</v>
      </c>
      <c r="AG25" s="33">
        <f t="shared" si="9"/>
        <v>1.3504261224489795</v>
      </c>
      <c r="AH25" s="33">
        <f t="shared" si="10"/>
        <v>1.3504261224489795</v>
      </c>
      <c r="AI25" s="49">
        <f t="shared" si="11"/>
        <v>0.4</v>
      </c>
      <c r="AJ25" s="48">
        <f t="shared" si="12"/>
        <v>1</v>
      </c>
      <c r="AK25" s="58">
        <f t="shared" si="35"/>
        <v>1</v>
      </c>
      <c r="AL25" s="58">
        <f t="shared" si="36"/>
        <v>2.5895004363315972</v>
      </c>
      <c r="AM25" s="58">
        <f t="shared" si="37"/>
        <v>2.4470779123333593</v>
      </c>
      <c r="AN25" s="58">
        <f t="shared" si="38"/>
        <v>0.14242252399823796</v>
      </c>
      <c r="AO25" s="34">
        <f t="shared" si="13"/>
        <v>6.4680549999999997</v>
      </c>
      <c r="AP25" s="34">
        <f t="shared" si="14"/>
        <v>0.5421495814419639</v>
      </c>
      <c r="AQ25" s="34">
        <f t="shared" si="15"/>
        <v>5.9259054185580355</v>
      </c>
      <c r="AR25" s="58">
        <f t="shared" si="16"/>
        <v>0.69880578808779781</v>
      </c>
      <c r="AS25" s="67">
        <f t="shared" si="17"/>
        <v>1.1646763134796632</v>
      </c>
      <c r="AT25" s="67">
        <f t="shared" si="18"/>
        <v>85.561454574293052</v>
      </c>
      <c r="AU25" s="68">
        <f t="shared" si="19"/>
        <v>0.99715560250594715</v>
      </c>
      <c r="AV25" s="24"/>
      <c r="AW25" s="68">
        <f t="shared" si="20"/>
        <v>0.4862404887700017</v>
      </c>
      <c r="AX25" s="68">
        <f t="shared" si="21"/>
        <v>0.31466666666666659</v>
      </c>
      <c r="AY25" s="24"/>
      <c r="AZ25" s="69">
        <f t="shared" si="22"/>
        <v>1.0178571428571428</v>
      </c>
      <c r="BA25" s="70">
        <f t="shared" ref="BA25:BA88" si="45">AZ25*AX25*AW25*AU25*AT25*AS25</f>
        <v>15.475155563882968</v>
      </c>
      <c r="BB25" s="60">
        <f t="shared" si="40"/>
        <v>58.830351391657494</v>
      </c>
      <c r="BC25" s="70">
        <f t="shared" si="41"/>
        <v>40.111603221584659</v>
      </c>
      <c r="BD25" s="48">
        <f t="shared" si="42"/>
        <v>29.482028367864725</v>
      </c>
      <c r="BE25" s="59">
        <f t="shared" si="23"/>
        <v>1.3875192000000001E-3</v>
      </c>
      <c r="BF25" s="60">
        <f t="shared" si="43"/>
        <v>2.1980436490556765</v>
      </c>
      <c r="BG25" s="46">
        <f t="shared" si="44"/>
        <v>272.83984718809046</v>
      </c>
      <c r="BH25" s="46">
        <f t="shared" si="24"/>
        <v>103.49097651962052</v>
      </c>
      <c r="BI25" s="34">
        <f>AQ25*RUE</f>
        <v>22.755476807262855</v>
      </c>
      <c r="BJ25" s="34">
        <f t="shared" si="25"/>
        <v>227.55476807262855</v>
      </c>
      <c r="BK25" s="34">
        <f t="shared" si="26"/>
        <v>75.093073463967428</v>
      </c>
      <c r="BL25" s="34">
        <f>IF(AD25=0,0,BK25/(1-UMIDADE))</f>
        <v>86.313877544790145</v>
      </c>
      <c r="BM25" s="45">
        <f>BL25*AJ25</f>
        <v>86.313877544790145</v>
      </c>
      <c r="BN25" s="48">
        <f>IF(AI25=0,0,BM25*(1-AI25*(1-AK25)))</f>
        <v>86.313877544790145</v>
      </c>
    </row>
    <row r="26" spans="1:66" ht="15">
      <c r="A26" s="32">
        <v>16</v>
      </c>
      <c r="B26" s="32">
        <f t="shared" si="27"/>
        <v>1</v>
      </c>
      <c r="C26" s="32">
        <v>2015</v>
      </c>
      <c r="D26" s="32">
        <v>16</v>
      </c>
      <c r="E26" s="33">
        <v>21.14</v>
      </c>
      <c r="F26" s="33">
        <v>99.9</v>
      </c>
      <c r="G26" s="46">
        <v>16</v>
      </c>
      <c r="H26" s="45">
        <f t="shared" si="28"/>
        <v>-20.916962574476411</v>
      </c>
      <c r="I26" s="45">
        <f t="shared" si="1"/>
        <v>99.27729400480699</v>
      </c>
      <c r="J26" s="48">
        <f t="shared" si="29"/>
        <v>13.236972533974265</v>
      </c>
      <c r="K26" s="48">
        <f t="shared" si="30"/>
        <v>1.031756199555987</v>
      </c>
      <c r="L26" s="48">
        <v>40</v>
      </c>
      <c r="M26" s="33">
        <v>0.85</v>
      </c>
      <c r="N26" s="33">
        <v>26.69</v>
      </c>
      <c r="O26" s="33">
        <v>100</v>
      </c>
      <c r="P26" s="33">
        <v>7.7</v>
      </c>
      <c r="Q26" s="33">
        <v>18.86</v>
      </c>
      <c r="R26" s="33">
        <v>89.4</v>
      </c>
      <c r="S26" s="33">
        <v>10.4</v>
      </c>
      <c r="T26" s="33">
        <v>10.10211</v>
      </c>
      <c r="U26" s="33">
        <v>2.7650000000000001</v>
      </c>
      <c r="V26" s="33">
        <f t="shared" si="2"/>
        <v>3.5976489795918369</v>
      </c>
      <c r="W26" s="36">
        <f t="shared" si="3"/>
        <v>0.61899188789205573</v>
      </c>
      <c r="X26" s="36">
        <f t="shared" si="4"/>
        <v>0.19284878318380838</v>
      </c>
      <c r="Y26" s="33">
        <f t="shared" si="31"/>
        <v>133.74957387755103</v>
      </c>
      <c r="Z26" s="33">
        <f t="shared" si="5"/>
        <v>125</v>
      </c>
      <c r="AA26" s="33">
        <f t="shared" si="32"/>
        <v>8.749573877551029</v>
      </c>
      <c r="AB26" s="36">
        <f t="shared" si="6"/>
        <v>0.25</v>
      </c>
      <c r="AC26" s="45">
        <f t="shared" si="7"/>
        <v>16.690000000000001</v>
      </c>
      <c r="AD26" s="49">
        <f t="shared" si="33"/>
        <v>264.93000000000006</v>
      </c>
      <c r="AE26" s="49">
        <f t="shared" si="8"/>
        <v>0.4</v>
      </c>
      <c r="AF26" s="48">
        <f t="shared" si="34"/>
        <v>2</v>
      </c>
      <c r="AG26" s="33">
        <f t="shared" si="9"/>
        <v>1.4390595918367348</v>
      </c>
      <c r="AH26" s="33">
        <f t="shared" si="10"/>
        <v>1.4390595918367348</v>
      </c>
      <c r="AI26" s="49">
        <f t="shared" si="11"/>
        <v>0.4</v>
      </c>
      <c r="AJ26" s="48">
        <f t="shared" si="12"/>
        <v>1</v>
      </c>
      <c r="AK26" s="58">
        <f t="shared" si="35"/>
        <v>1</v>
      </c>
      <c r="AL26" s="58">
        <f t="shared" si="36"/>
        <v>2.5083472116265964</v>
      </c>
      <c r="AM26" s="58">
        <f t="shared" si="37"/>
        <v>2.2424624071941772</v>
      </c>
      <c r="AN26" s="58">
        <f t="shared" si="38"/>
        <v>0.26588480443241913</v>
      </c>
      <c r="AO26" s="34">
        <f t="shared" si="13"/>
        <v>5.0510549999999999</v>
      </c>
      <c r="AP26" s="34">
        <f t="shared" si="14"/>
        <v>0.5421495814419639</v>
      </c>
      <c r="AQ26" s="34">
        <f t="shared" si="15"/>
        <v>4.5089054185580357</v>
      </c>
      <c r="AR26" s="58">
        <f t="shared" si="16"/>
        <v>0.69880578808779781</v>
      </c>
      <c r="AS26" s="67">
        <f t="shared" si="17"/>
        <v>1.1646763134796632</v>
      </c>
      <c r="AT26" s="67">
        <f t="shared" si="18"/>
        <v>81.847573628124636</v>
      </c>
      <c r="AU26" s="68">
        <f t="shared" si="19"/>
        <v>0.99469641782827445</v>
      </c>
      <c r="AW26" s="68">
        <f t="shared" si="20"/>
        <v>0.45881819338479712</v>
      </c>
      <c r="AX26" s="68">
        <f t="shared" si="21"/>
        <v>0.2573333333333333</v>
      </c>
      <c r="AZ26" s="69">
        <f t="shared" si="22"/>
        <v>1.0178571428571428</v>
      </c>
      <c r="BA26" s="70">
        <f t="shared" si="45"/>
        <v>11.395282891363561</v>
      </c>
      <c r="BB26" s="60">
        <f t="shared" si="40"/>
        <v>43.320307439807706</v>
      </c>
      <c r="BC26" s="70">
        <f t="shared" si="41"/>
        <v>29.536573254414346</v>
      </c>
      <c r="BD26" s="48">
        <f t="shared" si="42"/>
        <v>21.709381341994543</v>
      </c>
      <c r="BE26" s="59">
        <f t="shared" si="23"/>
        <v>1.3656168000000001E-3</v>
      </c>
      <c r="BF26" s="60">
        <f t="shared" si="43"/>
        <v>1.7059540334543626</v>
      </c>
      <c r="BG26" s="46">
        <f t="shared" si="44"/>
        <v>200.03427308540182</v>
      </c>
      <c r="BH26" s="46">
        <f t="shared" si="24"/>
        <v>75.875069101359315</v>
      </c>
      <c r="BI26" s="34">
        <f>AQ26*RUE</f>
        <v>17.314196807262856</v>
      </c>
      <c r="BJ26" s="34">
        <f t="shared" si="25"/>
        <v>173.14196807262857</v>
      </c>
      <c r="BK26" s="34">
        <f t="shared" si="26"/>
        <v>57.13684946396743</v>
      </c>
      <c r="BL26" s="34">
        <f>IF(AD26=0,0,BK26/(1-UMIDADE))</f>
        <v>65.67453961375567</v>
      </c>
      <c r="BM26" s="45">
        <f>BL26*AJ26</f>
        <v>65.67453961375567</v>
      </c>
      <c r="BN26" s="48">
        <f>IF(AI26=0,0,BM26*(1-AI26*(1-AK26)))</f>
        <v>65.67453961375567</v>
      </c>
    </row>
    <row r="27" spans="1:66" ht="15">
      <c r="A27" s="32">
        <v>17</v>
      </c>
      <c r="B27" s="32">
        <f t="shared" si="27"/>
        <v>1</v>
      </c>
      <c r="C27" s="32">
        <v>2015</v>
      </c>
      <c r="D27" s="32">
        <v>17</v>
      </c>
      <c r="E27" s="33">
        <v>22.84</v>
      </c>
      <c r="F27" s="33">
        <v>96.5</v>
      </c>
      <c r="G27" s="46">
        <v>17</v>
      </c>
      <c r="H27" s="45">
        <f t="shared" si="28"/>
        <v>-20.731383108171876</v>
      </c>
      <c r="I27" s="45">
        <f t="shared" si="1"/>
        <v>99.186516784287718</v>
      </c>
      <c r="J27" s="48">
        <f t="shared" si="29"/>
        <v>13.224868904571695</v>
      </c>
      <c r="K27" s="48">
        <f t="shared" si="30"/>
        <v>1.0315970112157162</v>
      </c>
      <c r="L27" s="48">
        <v>40</v>
      </c>
      <c r="M27" s="33">
        <v>1.1060000000000001</v>
      </c>
      <c r="N27" s="33">
        <v>29.28</v>
      </c>
      <c r="O27" s="33">
        <v>100</v>
      </c>
      <c r="P27" s="33">
        <v>7.7</v>
      </c>
      <c r="Q27" s="33">
        <v>17.87</v>
      </c>
      <c r="R27" s="33">
        <v>67.73</v>
      </c>
      <c r="S27" s="33">
        <v>1</v>
      </c>
      <c r="T27" s="33">
        <v>24.913699999999999</v>
      </c>
      <c r="U27" s="33">
        <v>11.35</v>
      </c>
      <c r="V27" s="33">
        <f t="shared" si="2"/>
        <v>4.1125224489795915</v>
      </c>
      <c r="W27" s="36">
        <f t="shared" si="3"/>
        <v>0.65097762015852334</v>
      </c>
      <c r="X27" s="36">
        <f t="shared" si="4"/>
        <v>0.19764664302377849</v>
      </c>
      <c r="Y27" s="33">
        <f t="shared" si="31"/>
        <v>133.96094040816328</v>
      </c>
      <c r="Z27" s="33">
        <f t="shared" si="5"/>
        <v>125</v>
      </c>
      <c r="AA27" s="33">
        <f t="shared" si="32"/>
        <v>8.9609404081632817</v>
      </c>
      <c r="AB27" s="36">
        <f t="shared" si="6"/>
        <v>0.25</v>
      </c>
      <c r="AC27" s="45">
        <f t="shared" si="7"/>
        <v>19.28</v>
      </c>
      <c r="AD27" s="49">
        <f t="shared" si="33"/>
        <v>284.21000000000004</v>
      </c>
      <c r="AE27" s="49">
        <f t="shared" si="8"/>
        <v>0.4</v>
      </c>
      <c r="AF27" s="48">
        <f t="shared" si="34"/>
        <v>2</v>
      </c>
      <c r="AG27" s="33">
        <f t="shared" si="9"/>
        <v>1.6450089795918368</v>
      </c>
      <c r="AH27" s="33">
        <f t="shared" si="10"/>
        <v>1.6450089795918368</v>
      </c>
      <c r="AI27" s="49">
        <f t="shared" si="11"/>
        <v>0.4</v>
      </c>
      <c r="AJ27" s="48">
        <f t="shared" si="12"/>
        <v>1</v>
      </c>
      <c r="AK27" s="58">
        <f t="shared" si="35"/>
        <v>1</v>
      </c>
      <c r="AL27" s="58">
        <f t="shared" si="36"/>
        <v>2.782214500981008</v>
      </c>
      <c r="AM27" s="58">
        <f t="shared" si="37"/>
        <v>1.884393881514437</v>
      </c>
      <c r="AN27" s="58">
        <f t="shared" si="38"/>
        <v>0.89782061946657099</v>
      </c>
      <c r="AO27" s="34">
        <f t="shared" si="13"/>
        <v>12.456849999999999</v>
      </c>
      <c r="AP27" s="34">
        <f t="shared" si="14"/>
        <v>0.5421495814419639</v>
      </c>
      <c r="AQ27" s="34">
        <f t="shared" si="15"/>
        <v>11.914700418558036</v>
      </c>
      <c r="AR27" s="58">
        <f t="shared" si="16"/>
        <v>0.69880578808779781</v>
      </c>
      <c r="AS27" s="67">
        <f t="shared" si="17"/>
        <v>1.1646763134796632</v>
      </c>
      <c r="AT27" s="67">
        <f t="shared" si="18"/>
        <v>92.256885815461658</v>
      </c>
      <c r="AU27" s="68">
        <f t="shared" si="19"/>
        <v>0.98220384334400046</v>
      </c>
      <c r="AW27" s="68">
        <f t="shared" si="20"/>
        <v>0.54342395037668534</v>
      </c>
      <c r="AX27" s="68">
        <f t="shared" si="21"/>
        <v>0.19133333333333341</v>
      </c>
      <c r="AZ27" s="69">
        <f t="shared" si="22"/>
        <v>1.0178571428571428</v>
      </c>
      <c r="BA27" s="70">
        <f t="shared" si="45"/>
        <v>11.169195804629025</v>
      </c>
      <c r="BB27" s="60">
        <f t="shared" si="40"/>
        <v>42.460814770877697</v>
      </c>
      <c r="BC27" s="70">
        <f t="shared" si="41"/>
        <v>28.950555525598428</v>
      </c>
      <c r="BD27" s="48">
        <f t="shared" si="42"/>
        <v>21.278658311314846</v>
      </c>
      <c r="BE27" s="59">
        <f t="shared" si="23"/>
        <v>1.4372208000000002E-3</v>
      </c>
      <c r="BF27" s="60">
        <f t="shared" si="43"/>
        <v>1.6332527907876493</v>
      </c>
      <c r="BG27" s="46">
        <f t="shared" si="44"/>
        <v>196.45405520527197</v>
      </c>
      <c r="BH27" s="46">
        <f t="shared" si="24"/>
        <v>74.517055422689367</v>
      </c>
      <c r="BI27" s="34">
        <f>AQ27*RUE</f>
        <v>45.752449607262854</v>
      </c>
      <c r="BJ27" s="34">
        <f t="shared" si="25"/>
        <v>457.52449607262855</v>
      </c>
      <c r="BK27" s="34">
        <f t="shared" si="26"/>
        <v>150.98308370396742</v>
      </c>
      <c r="BL27" s="34">
        <f>IF(AD27=0,0,BK27/(1-UMIDADE))</f>
        <v>173.54377437237636</v>
      </c>
      <c r="BM27" s="45">
        <f>BL27*AJ27</f>
        <v>173.54377437237636</v>
      </c>
      <c r="BN27" s="48">
        <f>IF(AI27=0,0,BM27*(1-AI27*(1-AK27)))</f>
        <v>173.54377437237636</v>
      </c>
    </row>
    <row r="28" spans="1:66" ht="15">
      <c r="A28" s="32">
        <v>18</v>
      </c>
      <c r="B28" s="32">
        <f t="shared" si="27"/>
        <v>1</v>
      </c>
      <c r="C28" s="32">
        <v>2015</v>
      </c>
      <c r="D28" s="32">
        <v>18</v>
      </c>
      <c r="E28" s="33">
        <v>24.85</v>
      </c>
      <c r="F28" s="33">
        <v>87.7</v>
      </c>
      <c r="G28" s="46">
        <v>18</v>
      </c>
      <c r="H28" s="45">
        <f t="shared" si="28"/>
        <v>-20.539660485632496</v>
      </c>
      <c r="I28" s="45">
        <f t="shared" si="1"/>
        <v>99.092992362313737</v>
      </c>
      <c r="J28" s="48">
        <f t="shared" si="29"/>
        <v>13.212398981641831</v>
      </c>
      <c r="K28" s="48">
        <f t="shared" si="30"/>
        <v>1.031428459999103</v>
      </c>
      <c r="L28" s="48">
        <v>40</v>
      </c>
      <c r="M28" s="33">
        <v>0.68300000000000005</v>
      </c>
      <c r="N28" s="33">
        <v>33.26</v>
      </c>
      <c r="O28" s="33">
        <v>100</v>
      </c>
      <c r="P28" s="33">
        <v>7.7</v>
      </c>
      <c r="Q28" s="33">
        <v>18.04</v>
      </c>
      <c r="R28" s="33">
        <v>46.12</v>
      </c>
      <c r="S28" s="33">
        <v>5.2</v>
      </c>
      <c r="T28" s="33">
        <v>30</v>
      </c>
      <c r="U28" s="33">
        <v>16.190000000000001</v>
      </c>
      <c r="V28" s="33">
        <f t="shared" si="2"/>
        <v>4.8043102040816326</v>
      </c>
      <c r="W28" s="36">
        <f t="shared" si="3"/>
        <v>0.68947960517369489</v>
      </c>
      <c r="X28" s="36">
        <f t="shared" si="4"/>
        <v>0.20342194077605424</v>
      </c>
      <c r="Y28" s="33">
        <f t="shared" si="31"/>
        <v>124.35499102040816</v>
      </c>
      <c r="Z28" s="33">
        <f t="shared" si="5"/>
        <v>124.35499102040816</v>
      </c>
      <c r="AA28" s="33">
        <f t="shared" si="32"/>
        <v>0</v>
      </c>
      <c r="AB28" s="36">
        <f t="shared" si="6"/>
        <v>0.24870998204081632</v>
      </c>
      <c r="AC28" s="45">
        <f t="shared" si="7"/>
        <v>23.259999999999998</v>
      </c>
      <c r="AD28" s="49">
        <f t="shared" si="33"/>
        <v>307.47000000000003</v>
      </c>
      <c r="AE28" s="49">
        <f t="shared" si="8"/>
        <v>0.4</v>
      </c>
      <c r="AF28" s="48">
        <f t="shared" si="34"/>
        <v>2</v>
      </c>
      <c r="AG28" s="33">
        <f t="shared" si="9"/>
        <v>1.9217240816326531</v>
      </c>
      <c r="AH28" s="33">
        <f t="shared" si="10"/>
        <v>1.9217240816326531</v>
      </c>
      <c r="AI28" s="49">
        <f t="shared" si="11"/>
        <v>0.4</v>
      </c>
      <c r="AJ28" s="48">
        <f t="shared" si="12"/>
        <v>1</v>
      </c>
      <c r="AK28" s="58">
        <f t="shared" si="35"/>
        <v>1</v>
      </c>
      <c r="AL28" s="58">
        <f t="shared" si="36"/>
        <v>3.1394022049214958</v>
      </c>
      <c r="AM28" s="58">
        <f t="shared" si="37"/>
        <v>1.4478922969097936</v>
      </c>
      <c r="AN28" s="58">
        <f t="shared" si="38"/>
        <v>1.6915099080117022</v>
      </c>
      <c r="AO28" s="34">
        <f t="shared" si="13"/>
        <v>15</v>
      </c>
      <c r="AP28" s="34">
        <f t="shared" si="14"/>
        <v>0.5421495814419639</v>
      </c>
      <c r="AQ28" s="34">
        <f t="shared" si="15"/>
        <v>14.457850418558037</v>
      </c>
      <c r="AR28" s="58">
        <f t="shared" si="16"/>
        <v>0.69880578808779781</v>
      </c>
      <c r="AS28" s="67">
        <f t="shared" si="17"/>
        <v>1.1646763134796632</v>
      </c>
      <c r="AT28" s="67">
        <f t="shared" si="18"/>
        <v>93.530795208113531</v>
      </c>
      <c r="AU28" s="68">
        <f t="shared" si="19"/>
        <v>0.96673564419246427</v>
      </c>
      <c r="AW28" s="68">
        <f t="shared" si="20"/>
        <v>0.62656077306333913</v>
      </c>
      <c r="AX28" s="68">
        <f t="shared" si="21"/>
        <v>0.20266666666666661</v>
      </c>
      <c r="AZ28" s="69">
        <f t="shared" si="22"/>
        <v>1.0178571428571428</v>
      </c>
      <c r="BA28" s="70">
        <f t="shared" si="45"/>
        <v>13.611310975887598</v>
      </c>
      <c r="BB28" s="60">
        <f t="shared" si="40"/>
        <v>51.744759805934294</v>
      </c>
      <c r="BC28" s="70">
        <f t="shared" si="41"/>
        <v>35.280518049500657</v>
      </c>
      <c r="BD28" s="48">
        <f t="shared" si="42"/>
        <v>25.931180766382983</v>
      </c>
      <c r="BE28" s="59">
        <f t="shared" si="23"/>
        <v>1.521882E-3</v>
      </c>
      <c r="BF28" s="60">
        <f t="shared" si="43"/>
        <v>1.9646725988687639</v>
      </c>
      <c r="BG28" s="46">
        <f t="shared" si="44"/>
        <v>239.6650816751422</v>
      </c>
      <c r="BH28" s="46">
        <f t="shared" si="24"/>
        <v>90.9074447733298</v>
      </c>
      <c r="BI28" s="34">
        <f>AQ28*RUE</f>
        <v>55.518145607262859</v>
      </c>
      <c r="BJ28" s="34">
        <f t="shared" si="25"/>
        <v>555.18145607262863</v>
      </c>
      <c r="BK28" s="34">
        <f t="shared" si="26"/>
        <v>183.20988050396747</v>
      </c>
      <c r="BL28" s="34">
        <f>IF(AD28=0,0,BK28/(1-UMIDADE))</f>
        <v>210.58606954479021</v>
      </c>
      <c r="BM28" s="45">
        <f>BL28*AJ28</f>
        <v>210.58606954479021</v>
      </c>
      <c r="BN28" s="48">
        <f>IF(AI28=0,0,BM28*(1-AI28*(1-AK28)))</f>
        <v>210.58606954479021</v>
      </c>
    </row>
    <row r="29" spans="1:66" ht="15">
      <c r="A29" s="32">
        <v>19</v>
      </c>
      <c r="B29" s="32">
        <f t="shared" si="27"/>
        <v>1</v>
      </c>
      <c r="C29" s="32">
        <v>2015</v>
      </c>
      <c r="D29" s="32">
        <v>19</v>
      </c>
      <c r="E29" s="33">
        <v>24.41</v>
      </c>
      <c r="F29" s="33">
        <v>97.5</v>
      </c>
      <c r="G29" s="46">
        <v>19</v>
      </c>
      <c r="H29" s="45">
        <f t="shared" si="28"/>
        <v>-20.341851518409044</v>
      </c>
      <c r="I29" s="45">
        <f t="shared" si="1"/>
        <v>98.996769909455779</v>
      </c>
      <c r="J29" s="48">
        <f t="shared" si="29"/>
        <v>13.199569321260769</v>
      </c>
      <c r="K29" s="48">
        <f t="shared" si="30"/>
        <v>1.0312505958515106</v>
      </c>
      <c r="L29" s="48">
        <v>40</v>
      </c>
      <c r="M29" s="33">
        <v>0.97099999999999997</v>
      </c>
      <c r="N29" s="33">
        <v>32.19</v>
      </c>
      <c r="O29" s="33">
        <v>100</v>
      </c>
      <c r="P29" s="33">
        <v>12.95</v>
      </c>
      <c r="Q29" s="33">
        <v>20.72</v>
      </c>
      <c r="R29" s="33">
        <v>64.86</v>
      </c>
      <c r="S29" s="33">
        <v>1.1000000000000001</v>
      </c>
      <c r="T29" s="33">
        <v>23.27777</v>
      </c>
      <c r="U29" s="33">
        <v>10.1</v>
      </c>
      <c r="V29" s="33">
        <f t="shared" si="2"/>
        <v>4.4581224489795916</v>
      </c>
      <c r="W29" s="36">
        <f t="shared" si="3"/>
        <v>0.67085354041922529</v>
      </c>
      <c r="X29" s="36">
        <f t="shared" si="4"/>
        <v>0.20062803106288379</v>
      </c>
      <c r="Y29" s="33">
        <f t="shared" si="31"/>
        <v>127.63326693877551</v>
      </c>
      <c r="Z29" s="33">
        <f t="shared" si="5"/>
        <v>125</v>
      </c>
      <c r="AA29" s="33">
        <f t="shared" si="32"/>
        <v>2.6332669387755061</v>
      </c>
      <c r="AB29" s="36">
        <f t="shared" si="6"/>
        <v>0.25</v>
      </c>
      <c r="AC29" s="45">
        <f t="shared" si="7"/>
        <v>22.189999999999998</v>
      </c>
      <c r="AD29" s="49">
        <f t="shared" si="33"/>
        <v>329.66</v>
      </c>
      <c r="AE29" s="49">
        <f t="shared" si="8"/>
        <v>0.4</v>
      </c>
      <c r="AF29" s="48">
        <f t="shared" si="34"/>
        <v>2</v>
      </c>
      <c r="AG29" s="33">
        <f t="shared" si="9"/>
        <v>1.7832489795918367</v>
      </c>
      <c r="AH29" s="33">
        <f t="shared" si="10"/>
        <v>1.7832489795918367</v>
      </c>
      <c r="AI29" s="49">
        <f t="shared" si="11"/>
        <v>0.4</v>
      </c>
      <c r="AJ29" s="48">
        <f t="shared" si="12"/>
        <v>1</v>
      </c>
      <c r="AK29" s="58">
        <f t="shared" si="35"/>
        <v>1</v>
      </c>
      <c r="AL29" s="58">
        <f t="shared" si="36"/>
        <v>3.0579674867287108</v>
      </c>
      <c r="AM29" s="58">
        <f t="shared" si="37"/>
        <v>1.9833977118922417</v>
      </c>
      <c r="AN29" s="58">
        <f t="shared" si="38"/>
        <v>1.0745697748364691</v>
      </c>
      <c r="AO29" s="34">
        <f t="shared" si="13"/>
        <v>11.638885</v>
      </c>
      <c r="AP29" s="34">
        <f t="shared" si="14"/>
        <v>0.5421495814419639</v>
      </c>
      <c r="AQ29" s="34">
        <f t="shared" si="15"/>
        <v>11.096735418558037</v>
      </c>
      <c r="AR29" s="58">
        <f t="shared" si="16"/>
        <v>0.69880578808779781</v>
      </c>
      <c r="AS29" s="67">
        <f t="shared" si="17"/>
        <v>1.1646763134796632</v>
      </c>
      <c r="AT29" s="67">
        <f t="shared" si="18"/>
        <v>91.733306835281653</v>
      </c>
      <c r="AU29" s="68">
        <f t="shared" si="19"/>
        <v>0.97873789898636898</v>
      </c>
      <c r="AW29" s="68">
        <f t="shared" si="20"/>
        <v>0.60976259722800807</v>
      </c>
      <c r="AX29" s="68">
        <f t="shared" si="21"/>
        <v>0.38133333333333325</v>
      </c>
      <c r="AZ29" s="69">
        <f t="shared" si="22"/>
        <v>1.0178571428571428</v>
      </c>
      <c r="BA29" s="70">
        <f t="shared" si="45"/>
        <v>24.74862514785632</v>
      </c>
      <c r="BB29" s="60">
        <f t="shared" si="40"/>
        <v>94.084373362090588</v>
      </c>
      <c r="BC29" s="70">
        <f t="shared" si="41"/>
        <v>64.148436383243578</v>
      </c>
      <c r="BD29" s="48">
        <f t="shared" si="42"/>
        <v>47.14910074168403</v>
      </c>
      <c r="BE29" s="59">
        <f t="shared" si="23"/>
        <v>1.5033492000000002E-3</v>
      </c>
      <c r="BF29" s="60">
        <f t="shared" si="43"/>
        <v>3.4805872063200125</v>
      </c>
      <c r="BG29" s="46">
        <f t="shared" si="44"/>
        <v>436.68513535364019</v>
      </c>
      <c r="BH29" s="46">
        <f t="shared" si="24"/>
        <v>165.63918927207041</v>
      </c>
      <c r="BI29" s="34">
        <f>AQ29*RUE</f>
        <v>42.61146400726286</v>
      </c>
      <c r="BJ29" s="34">
        <f t="shared" si="25"/>
        <v>426.11464007262862</v>
      </c>
      <c r="BK29" s="34">
        <f t="shared" si="26"/>
        <v>140.61783122396744</v>
      </c>
      <c r="BL29" s="34">
        <f>IF(AD29=0,0,BK29/(1-UMIDADE))</f>
        <v>161.62969106203155</v>
      </c>
      <c r="BM29" s="45">
        <f>BL29*AJ29</f>
        <v>161.62969106203155</v>
      </c>
      <c r="BN29" s="48">
        <f>IF(AI29=0,0,BM29*(1-AI29*(1-AK29)))</f>
        <v>161.62969106203155</v>
      </c>
    </row>
    <row r="30" spans="1:66" ht="15">
      <c r="A30" s="32">
        <v>20</v>
      </c>
      <c r="B30" s="32">
        <f t="shared" si="27"/>
        <v>1</v>
      </c>
      <c r="C30" s="32">
        <v>2015</v>
      </c>
      <c r="D30" s="32">
        <v>20</v>
      </c>
      <c r="E30" s="33">
        <v>23.89</v>
      </c>
      <c r="F30" s="33">
        <v>87.9</v>
      </c>
      <c r="G30" s="46">
        <v>20</v>
      </c>
      <c r="H30" s="45">
        <f t="shared" si="28"/>
        <v>-20.138014821567577</v>
      </c>
      <c r="I30" s="45">
        <f t="shared" si="1"/>
        <v>98.897899303326994</v>
      </c>
      <c r="J30" s="48">
        <f t="shared" si="29"/>
        <v>13.186386573776932</v>
      </c>
      <c r="K30" s="48">
        <f t="shared" si="30"/>
        <v>1.0310634714779239</v>
      </c>
      <c r="L30" s="48">
        <v>40</v>
      </c>
      <c r="M30" s="33">
        <v>2.335</v>
      </c>
      <c r="N30" s="33">
        <v>30.55</v>
      </c>
      <c r="O30" s="33">
        <v>100</v>
      </c>
      <c r="P30" s="33">
        <v>9.9499999999999993</v>
      </c>
      <c r="Q30" s="33">
        <v>19.12</v>
      </c>
      <c r="R30" s="33">
        <v>61.59</v>
      </c>
      <c r="S30" s="33">
        <v>0</v>
      </c>
      <c r="T30" s="33">
        <v>29.012650000000001</v>
      </c>
      <c r="U30" s="33">
        <v>12.31</v>
      </c>
      <c r="V30" s="33">
        <f t="shared" si="2"/>
        <v>4.2629877551020412</v>
      </c>
      <c r="W30" s="36">
        <f t="shared" si="3"/>
        <v>0.65978845700850242</v>
      </c>
      <c r="X30" s="36">
        <f t="shared" si="4"/>
        <v>0.19896826855127536</v>
      </c>
      <c r="Y30" s="33">
        <f t="shared" si="31"/>
        <v>124.31675102040816</v>
      </c>
      <c r="Z30" s="33">
        <f t="shared" si="5"/>
        <v>124.31675102040816</v>
      </c>
      <c r="AA30" s="33">
        <f t="shared" si="32"/>
        <v>0</v>
      </c>
      <c r="AB30" s="36">
        <f t="shared" si="6"/>
        <v>0.24863350204081633</v>
      </c>
      <c r="AC30" s="45">
        <f t="shared" si="7"/>
        <v>20.55</v>
      </c>
      <c r="AD30" s="49">
        <f t="shared" si="33"/>
        <v>350.21000000000004</v>
      </c>
      <c r="AE30" s="49">
        <f t="shared" si="8"/>
        <v>0.4</v>
      </c>
      <c r="AF30" s="48">
        <f t="shared" si="34"/>
        <v>2</v>
      </c>
      <c r="AG30" s="33">
        <f t="shared" si="9"/>
        <v>1.7051951020408165</v>
      </c>
      <c r="AH30" s="33">
        <f t="shared" si="10"/>
        <v>1.7051951020408165</v>
      </c>
      <c r="AI30" s="49">
        <f t="shared" si="11"/>
        <v>0.4</v>
      </c>
      <c r="AJ30" s="48">
        <f t="shared" si="12"/>
        <v>1</v>
      </c>
      <c r="AK30" s="58">
        <f t="shared" si="35"/>
        <v>1</v>
      </c>
      <c r="AL30" s="58">
        <f t="shared" si="36"/>
        <v>2.9641071434843753</v>
      </c>
      <c r="AM30" s="58">
        <f t="shared" si="37"/>
        <v>1.8255935896720268</v>
      </c>
      <c r="AN30" s="58">
        <f t="shared" si="38"/>
        <v>1.1385135538123485</v>
      </c>
      <c r="AO30" s="34">
        <f t="shared" si="13"/>
        <v>14.506325</v>
      </c>
      <c r="AP30" s="34">
        <f t="shared" si="14"/>
        <v>0.5421495814419639</v>
      </c>
      <c r="AQ30" s="34">
        <f t="shared" si="15"/>
        <v>13.964175418558037</v>
      </c>
      <c r="AR30" s="58">
        <f t="shared" si="16"/>
        <v>0.69880578808779781</v>
      </c>
      <c r="AS30" s="67">
        <f t="shared" si="17"/>
        <v>1.1646763134796632</v>
      </c>
      <c r="AT30" s="67">
        <f t="shared" si="18"/>
        <v>93.317373179414645</v>
      </c>
      <c r="AU30" s="68">
        <f t="shared" si="19"/>
        <v>0.97748701502157209</v>
      </c>
      <c r="AW30" s="68">
        <f t="shared" si="20"/>
        <v>0.58893338609856616</v>
      </c>
      <c r="AX30" s="68">
        <f t="shared" si="21"/>
        <v>0.27466666666666673</v>
      </c>
      <c r="AZ30" s="69">
        <f t="shared" si="22"/>
        <v>1.0178571428571428</v>
      </c>
      <c r="BA30" s="70">
        <f t="shared" si="45"/>
        <v>17.491928991956485</v>
      </c>
      <c r="BB30" s="60">
        <f t="shared" si="40"/>
        <v>66.49731725582177</v>
      </c>
      <c r="BC30" s="70">
        <f t="shared" si="41"/>
        <v>45.339079947151205</v>
      </c>
      <c r="BD30" s="48">
        <f t="shared" si="42"/>
        <v>33.324223761156134</v>
      </c>
      <c r="BE30" s="59">
        <f t="shared" si="23"/>
        <v>1.4814468E-3</v>
      </c>
      <c r="BF30" s="60">
        <f t="shared" si="43"/>
        <v>2.656158561469538</v>
      </c>
      <c r="BG30" s="46">
        <f t="shared" si="44"/>
        <v>306.68065199686595</v>
      </c>
      <c r="BH30" s="46">
        <f t="shared" si="24"/>
        <v>116.32714386088018</v>
      </c>
      <c r="BI30" s="34">
        <f>AQ30*RUE</f>
        <v>53.622433607262863</v>
      </c>
      <c r="BJ30" s="34">
        <f t="shared" si="25"/>
        <v>536.2243360726286</v>
      </c>
      <c r="BK30" s="34">
        <f t="shared" si="26"/>
        <v>176.95403090396744</v>
      </c>
      <c r="BL30" s="34">
        <f>IF(AD30=0,0,BK30/(1-UMIDADE))</f>
        <v>203.39543782065223</v>
      </c>
      <c r="BM30" s="45">
        <f>BL30*AJ30</f>
        <v>203.39543782065223</v>
      </c>
      <c r="BN30" s="48">
        <f>IF(AI30=0,0,BM30*(1-AI30*(1-AK30)))</f>
        <v>203.39543782065223</v>
      </c>
    </row>
    <row r="31" spans="1:66" ht="15">
      <c r="A31" s="32">
        <v>21</v>
      </c>
      <c r="B31" s="32">
        <f t="shared" si="27"/>
        <v>1</v>
      </c>
      <c r="C31" s="32">
        <v>2015</v>
      </c>
      <c r="D31" s="32">
        <v>21</v>
      </c>
      <c r="E31" s="33">
        <v>22.34</v>
      </c>
      <c r="F31" s="33">
        <v>89.1</v>
      </c>
      <c r="G31" s="46">
        <v>21</v>
      </c>
      <c r="H31" s="45">
        <f t="shared" si="28"/>
        <v>-19.928210796320528</v>
      </c>
      <c r="I31" s="45">
        <f t="shared" si="1"/>
        <v>98.796431052294579</v>
      </c>
      <c r="J31" s="48">
        <f t="shared" si="29"/>
        <v>13.172857473639278</v>
      </c>
      <c r="K31" s="48">
        <f t="shared" si="30"/>
        <v>1.0308671423273339</v>
      </c>
      <c r="L31" s="48">
        <v>40</v>
      </c>
      <c r="M31" s="33">
        <v>2.5670000000000002</v>
      </c>
      <c r="N31" s="33">
        <v>29.11</v>
      </c>
      <c r="O31" s="33">
        <v>100</v>
      </c>
      <c r="P31" s="33">
        <v>11.45</v>
      </c>
      <c r="Q31" s="33">
        <v>16.899999999999999</v>
      </c>
      <c r="R31" s="33">
        <v>65.67</v>
      </c>
      <c r="S31" s="33">
        <v>0</v>
      </c>
      <c r="T31" s="33">
        <v>30</v>
      </c>
      <c r="U31" s="33">
        <v>12.71</v>
      </c>
      <c r="V31" s="33">
        <f t="shared" si="2"/>
        <v>4.1395591836734686</v>
      </c>
      <c r="W31" s="36">
        <f t="shared" si="3"/>
        <v>0.65257870429069487</v>
      </c>
      <c r="X31" s="36">
        <f t="shared" si="4"/>
        <v>0.19788680564360422</v>
      </c>
      <c r="Y31" s="33">
        <f t="shared" si="31"/>
        <v>122.61155591836734</v>
      </c>
      <c r="Z31" s="33">
        <f t="shared" si="5"/>
        <v>122.61155591836734</v>
      </c>
      <c r="AA31" s="33">
        <f t="shared" si="32"/>
        <v>0</v>
      </c>
      <c r="AB31" s="36">
        <f t="shared" si="6"/>
        <v>0.24522311183673468</v>
      </c>
      <c r="AC31" s="45">
        <f t="shared" si="7"/>
        <v>19.11</v>
      </c>
      <c r="AD31" s="49">
        <f t="shared" si="33"/>
        <v>369.32000000000005</v>
      </c>
      <c r="AE31" s="49">
        <f t="shared" si="8"/>
        <v>0.4</v>
      </c>
      <c r="AF31" s="48">
        <f t="shared" si="34"/>
        <v>2</v>
      </c>
      <c r="AG31" s="33">
        <f t="shared" si="9"/>
        <v>1.6558236734693876</v>
      </c>
      <c r="AH31" s="33">
        <f t="shared" si="10"/>
        <v>1.6558236734693876</v>
      </c>
      <c r="AI31" s="49">
        <f t="shared" si="11"/>
        <v>0.4</v>
      </c>
      <c r="AJ31" s="48">
        <f t="shared" si="12"/>
        <v>1</v>
      </c>
      <c r="AK31" s="58">
        <f t="shared" si="35"/>
        <v>1</v>
      </c>
      <c r="AL31" s="58">
        <f t="shared" si="36"/>
        <v>2.6990791514906869</v>
      </c>
      <c r="AM31" s="58">
        <f t="shared" si="37"/>
        <v>1.7724852787839342</v>
      </c>
      <c r="AN31" s="58">
        <f t="shared" si="38"/>
        <v>0.92659387270675264</v>
      </c>
      <c r="AO31" s="34">
        <f t="shared" si="13"/>
        <v>15</v>
      </c>
      <c r="AP31" s="34">
        <f t="shared" si="14"/>
        <v>0.5421495814419639</v>
      </c>
      <c r="AQ31" s="34">
        <f t="shared" si="15"/>
        <v>14.457850418558037</v>
      </c>
      <c r="AR31" s="58">
        <f t="shared" si="16"/>
        <v>0.69880578808779781</v>
      </c>
      <c r="AS31" s="67">
        <f t="shared" si="17"/>
        <v>1.1646763134796632</v>
      </c>
      <c r="AT31" s="67">
        <f t="shared" si="18"/>
        <v>93.530795208113531</v>
      </c>
      <c r="AU31" s="68">
        <f t="shared" si="19"/>
        <v>0.98163878194778054</v>
      </c>
      <c r="AW31" s="68">
        <f t="shared" si="20"/>
        <v>0.52001479573346399</v>
      </c>
      <c r="AX31" s="68">
        <f t="shared" si="21"/>
        <v>0.12666666666666657</v>
      </c>
      <c r="AZ31" s="69">
        <f t="shared" si="22"/>
        <v>1.0178571428571428</v>
      </c>
      <c r="BA31" s="70">
        <f t="shared" si="45"/>
        <v>7.1692949663598942</v>
      </c>
      <c r="BB31" s="60">
        <f t="shared" si="40"/>
        <v>27.254791744113774</v>
      </c>
      <c r="BC31" s="70">
        <f t="shared" si="41"/>
        <v>18.582812552804846</v>
      </c>
      <c r="BD31" s="48">
        <f t="shared" si="42"/>
        <v>13.658367226311562</v>
      </c>
      <c r="BE31" s="59">
        <f t="shared" si="23"/>
        <v>1.4161607999999999E-3</v>
      </c>
      <c r="BF31" s="60">
        <f t="shared" si="43"/>
        <v>1.1732402645800111</v>
      </c>
      <c r="BG31" s="46">
        <f t="shared" si="44"/>
        <v>124.85126961731551</v>
      </c>
      <c r="BH31" s="46">
        <f t="shared" si="24"/>
        <v>47.357378130705882</v>
      </c>
      <c r="BI31" s="34">
        <f>AQ31*RUE</f>
        <v>55.518145607262859</v>
      </c>
      <c r="BJ31" s="34">
        <f t="shared" si="25"/>
        <v>555.18145607262863</v>
      </c>
      <c r="BK31" s="34">
        <f t="shared" si="26"/>
        <v>183.20988050396747</v>
      </c>
      <c r="BL31" s="34">
        <f>IF(AD31=0,0,BK31/(1-UMIDADE))</f>
        <v>210.58606954479021</v>
      </c>
      <c r="BM31" s="45">
        <f>BL31*AJ31</f>
        <v>210.58606954479021</v>
      </c>
      <c r="BN31" s="48">
        <f>IF(AI31=0,0,BM31*(1-AI31*(1-AK31)))</f>
        <v>210.58606954479021</v>
      </c>
    </row>
    <row r="32" spans="1:66" ht="15">
      <c r="A32" s="32">
        <v>22</v>
      </c>
      <c r="B32" s="32">
        <f t="shared" si="27"/>
        <v>1</v>
      </c>
      <c r="C32" s="32">
        <v>2015</v>
      </c>
      <c r="D32" s="32">
        <v>22</v>
      </c>
      <c r="E32" s="33">
        <v>23.29</v>
      </c>
      <c r="F32" s="33">
        <v>85.8</v>
      </c>
      <c r="G32" s="46">
        <v>22</v>
      </c>
      <c r="H32" s="45">
        <f t="shared" si="28"/>
        <v>-19.712501612128513</v>
      </c>
      <c r="I32" s="45">
        <f t="shared" si="1"/>
        <v>98.692416220276996</v>
      </c>
      <c r="J32" s="48">
        <f t="shared" si="29"/>
        <v>13.158988829370266</v>
      </c>
      <c r="K32" s="48">
        <f t="shared" si="30"/>
        <v>1.0306616665763046</v>
      </c>
      <c r="L32" s="48">
        <v>40</v>
      </c>
      <c r="M32" s="33">
        <v>2.0099999999999998</v>
      </c>
      <c r="N32" s="33">
        <v>31.27</v>
      </c>
      <c r="O32" s="33">
        <v>100</v>
      </c>
      <c r="P32" s="33">
        <v>9.1999999999999993</v>
      </c>
      <c r="Q32" s="33">
        <v>16.68</v>
      </c>
      <c r="R32" s="33">
        <v>59.93</v>
      </c>
      <c r="S32" s="33">
        <v>0</v>
      </c>
      <c r="T32" s="33">
        <v>30</v>
      </c>
      <c r="U32" s="33">
        <v>13.55</v>
      </c>
      <c r="V32" s="33">
        <f t="shared" si="2"/>
        <v>4.533355102040816</v>
      </c>
      <c r="W32" s="36">
        <f t="shared" si="3"/>
        <v>0.67501057184689306</v>
      </c>
      <c r="X32" s="36">
        <f t="shared" si="4"/>
        <v>0.20125158577703395</v>
      </c>
      <c r="Y32" s="33">
        <f t="shared" si="31"/>
        <v>120.95573224489796</v>
      </c>
      <c r="Z32" s="33">
        <f t="shared" si="5"/>
        <v>120.95573224489796</v>
      </c>
      <c r="AA32" s="33">
        <f t="shared" si="32"/>
        <v>0</v>
      </c>
      <c r="AB32" s="36">
        <f t="shared" si="6"/>
        <v>0.24191146448979592</v>
      </c>
      <c r="AC32" s="45">
        <f t="shared" si="7"/>
        <v>21.27</v>
      </c>
      <c r="AD32" s="49">
        <f t="shared" si="33"/>
        <v>390.59000000000003</v>
      </c>
      <c r="AE32" s="49">
        <f t="shared" si="8"/>
        <v>0.4</v>
      </c>
      <c r="AF32" s="48">
        <f t="shared" si="34"/>
        <v>2</v>
      </c>
      <c r="AG32" s="33">
        <f t="shared" si="9"/>
        <v>1.8133420408163266</v>
      </c>
      <c r="AH32" s="33">
        <f t="shared" si="10"/>
        <v>1.8133420408163266</v>
      </c>
      <c r="AI32" s="49">
        <f t="shared" si="11"/>
        <v>0.4</v>
      </c>
      <c r="AJ32" s="48">
        <f t="shared" si="12"/>
        <v>1</v>
      </c>
      <c r="AK32" s="58">
        <f t="shared" si="35"/>
        <v>1</v>
      </c>
      <c r="AL32" s="58">
        <f t="shared" si="36"/>
        <v>2.858938892825472</v>
      </c>
      <c r="AM32" s="58">
        <f t="shared" si="37"/>
        <v>1.7133620784703052</v>
      </c>
      <c r="AN32" s="58">
        <f t="shared" si="38"/>
        <v>1.1455768143551668</v>
      </c>
      <c r="AO32" s="34">
        <f t="shared" si="13"/>
        <v>15</v>
      </c>
      <c r="AP32" s="34">
        <f t="shared" si="14"/>
        <v>0.5421495814419639</v>
      </c>
      <c r="AQ32" s="34">
        <f t="shared" si="15"/>
        <v>14.457850418558037</v>
      </c>
      <c r="AR32" s="58">
        <f t="shared" si="16"/>
        <v>0.69880578808779781</v>
      </c>
      <c r="AS32" s="67">
        <f t="shared" si="17"/>
        <v>1.1646763134796632</v>
      </c>
      <c r="AT32" s="67">
        <f t="shared" si="18"/>
        <v>93.530795208113531</v>
      </c>
      <c r="AU32" s="68">
        <f t="shared" si="19"/>
        <v>0.97734893986512328</v>
      </c>
      <c r="AW32" s="68">
        <f t="shared" si="20"/>
        <v>0.56351444629480663</v>
      </c>
      <c r="AX32" s="68">
        <f t="shared" si="21"/>
        <v>0.11199999999999997</v>
      </c>
      <c r="AZ32" s="69">
        <f t="shared" si="22"/>
        <v>1.0178571428571428</v>
      </c>
      <c r="BA32" s="70">
        <f t="shared" si="45"/>
        <v>6.8394223239657501</v>
      </c>
      <c r="BB32" s="60">
        <f t="shared" si="40"/>
        <v>26.000747906788199</v>
      </c>
      <c r="BC32" s="70">
        <f t="shared" si="41"/>
        <v>17.727782663719225</v>
      </c>
      <c r="BD32" s="48">
        <f t="shared" si="42"/>
        <v>13.029920257833631</v>
      </c>
      <c r="BE32" s="59">
        <f t="shared" si="23"/>
        <v>1.4561747999999998E-3</v>
      </c>
      <c r="BF32" s="60">
        <f t="shared" si="43"/>
        <v>1.0029970543307245</v>
      </c>
      <c r="BG32" s="46">
        <f t="shared" si="44"/>
        <v>120.26923203502906</v>
      </c>
      <c r="BH32" s="46">
        <f t="shared" si="24"/>
        <v>45.619363875355859</v>
      </c>
      <c r="BI32" s="34">
        <f>AQ32*RUE</f>
        <v>55.518145607262859</v>
      </c>
      <c r="BJ32" s="34">
        <f t="shared" si="25"/>
        <v>555.18145607262863</v>
      </c>
      <c r="BK32" s="34">
        <f t="shared" si="26"/>
        <v>183.20988050396747</v>
      </c>
      <c r="BL32" s="34">
        <f>IF(AD32=0,0,BK32/(1-UMIDADE))</f>
        <v>210.58606954479021</v>
      </c>
      <c r="BM32" s="45">
        <f>BL32*AJ32</f>
        <v>210.58606954479021</v>
      </c>
      <c r="BN32" s="48">
        <f>IF(AI32=0,0,BM32*(1-AI32*(1-AK32)))</f>
        <v>210.58606954479021</v>
      </c>
    </row>
    <row r="33" spans="1:66" ht="15">
      <c r="A33" s="32">
        <v>23</v>
      </c>
      <c r="B33" s="32">
        <f t="shared" si="27"/>
        <v>1</v>
      </c>
      <c r="C33" s="32">
        <v>2015</v>
      </c>
      <c r="D33" s="32">
        <v>23</v>
      </c>
      <c r="E33" s="33">
        <v>24.02</v>
      </c>
      <c r="F33" s="33">
        <v>93.2</v>
      </c>
      <c r="G33" s="46">
        <v>23</v>
      </c>
      <c r="H33" s="45">
        <f t="shared" si="28"/>
        <v>-19.490951188278196</v>
      </c>
      <c r="I33" s="45">
        <f t="shared" si="1"/>
        <v>98.585906352829426</v>
      </c>
      <c r="J33" s="48">
        <f t="shared" si="29"/>
        <v>13.14478751371059</v>
      </c>
      <c r="K33" s="48">
        <f t="shared" si="30"/>
        <v>1.0304471051117361</v>
      </c>
      <c r="L33" s="48">
        <v>40</v>
      </c>
      <c r="M33" s="33">
        <v>1.111</v>
      </c>
      <c r="N33" s="33">
        <v>31.66</v>
      </c>
      <c r="O33" s="33">
        <v>100</v>
      </c>
      <c r="P33" s="33">
        <v>9.9499999999999993</v>
      </c>
      <c r="Q33" s="33">
        <v>18.88</v>
      </c>
      <c r="R33" s="33">
        <v>63.92</v>
      </c>
      <c r="S33" s="33">
        <v>17.8</v>
      </c>
      <c r="T33" s="33">
        <v>20.451499999999999</v>
      </c>
      <c r="U33" s="33">
        <v>9.09</v>
      </c>
      <c r="V33" s="33">
        <f t="shared" si="2"/>
        <v>4.4728163265306122</v>
      </c>
      <c r="W33" s="36">
        <f t="shared" si="3"/>
        <v>0.67167022860448156</v>
      </c>
      <c r="X33" s="36">
        <f t="shared" si="4"/>
        <v>0.20075053429067224</v>
      </c>
      <c r="Y33" s="33">
        <f t="shared" si="31"/>
        <v>119.14239020408164</v>
      </c>
      <c r="Z33" s="33">
        <f t="shared" si="5"/>
        <v>119.14239020408164</v>
      </c>
      <c r="AA33" s="33">
        <f t="shared" si="32"/>
        <v>0</v>
      </c>
      <c r="AB33" s="36">
        <f t="shared" si="6"/>
        <v>0.23828478040816328</v>
      </c>
      <c r="AC33" s="45">
        <f t="shared" si="7"/>
        <v>21.66</v>
      </c>
      <c r="AD33" s="49">
        <f t="shared" si="33"/>
        <v>412.25000000000006</v>
      </c>
      <c r="AE33" s="49">
        <f t="shared" si="8"/>
        <v>0.4</v>
      </c>
      <c r="AF33" s="48">
        <f t="shared" si="34"/>
        <v>2</v>
      </c>
      <c r="AG33" s="33">
        <f t="shared" si="9"/>
        <v>1.789126530612245</v>
      </c>
      <c r="AH33" s="33">
        <f t="shared" si="10"/>
        <v>1.789126530612245</v>
      </c>
      <c r="AI33" s="49">
        <f t="shared" si="11"/>
        <v>0.4</v>
      </c>
      <c r="AJ33" s="48">
        <f t="shared" si="12"/>
        <v>1</v>
      </c>
      <c r="AK33" s="58">
        <f t="shared" si="35"/>
        <v>1</v>
      </c>
      <c r="AL33" s="58">
        <f t="shared" si="36"/>
        <v>2.9873333746722883</v>
      </c>
      <c r="AM33" s="58">
        <f t="shared" si="37"/>
        <v>1.9095034930905268</v>
      </c>
      <c r="AN33" s="58">
        <f t="shared" si="38"/>
        <v>1.0778298815817615</v>
      </c>
      <c r="AO33" s="34">
        <f t="shared" si="13"/>
        <v>10.22575</v>
      </c>
      <c r="AP33" s="34">
        <f t="shared" si="14"/>
        <v>0.5421495814419639</v>
      </c>
      <c r="AQ33" s="34">
        <f t="shared" si="15"/>
        <v>9.6836004185580364</v>
      </c>
      <c r="AR33" s="58">
        <f t="shared" si="16"/>
        <v>0.69880578808779781</v>
      </c>
      <c r="AS33" s="67">
        <f t="shared" si="17"/>
        <v>1.1646763134796632</v>
      </c>
      <c r="AT33" s="67">
        <f t="shared" si="18"/>
        <v>90.639859590190753</v>
      </c>
      <c r="AU33" s="68">
        <f t="shared" si="19"/>
        <v>0.97867408526625976</v>
      </c>
      <c r="AW33" s="68">
        <f t="shared" si="20"/>
        <v>0.5942426669813845</v>
      </c>
      <c r="AX33" s="68">
        <f t="shared" si="21"/>
        <v>0.2586666666666666</v>
      </c>
      <c r="AZ33" s="69">
        <f t="shared" si="22"/>
        <v>1.0178571428571428</v>
      </c>
      <c r="BA33" s="70">
        <f t="shared" si="45"/>
        <v>16.164180157542088</v>
      </c>
      <c r="BB33" s="60">
        <f t="shared" si="40"/>
        <v>61.449747286912</v>
      </c>
      <c r="BC33" s="70">
        <f t="shared" si="41"/>
        <v>41.897554968349091</v>
      </c>
      <c r="BD33" s="48">
        <f t="shared" si="42"/>
        <v>30.794702901736581</v>
      </c>
      <c r="BE33" s="59">
        <f t="shared" si="23"/>
        <v>1.4869224E-3</v>
      </c>
      <c r="BF33" s="60">
        <f t="shared" si="43"/>
        <v>2.2450447106934019</v>
      </c>
      <c r="BG33" s="46">
        <f t="shared" si="44"/>
        <v>285.49658191043181</v>
      </c>
      <c r="BH33" s="46">
        <f t="shared" si="24"/>
        <v>108.29180693154311</v>
      </c>
      <c r="BI33" s="34">
        <f>AQ33*RUE</f>
        <v>37.185025607262858</v>
      </c>
      <c r="BJ33" s="34">
        <f t="shared" si="25"/>
        <v>371.85025607262855</v>
      </c>
      <c r="BK33" s="34">
        <f t="shared" si="26"/>
        <v>122.71058450396743</v>
      </c>
      <c r="BL33" s="34">
        <f>IF(AD33=0,0,BK33/(1-UMIDADE))</f>
        <v>141.04664885513498</v>
      </c>
      <c r="BM33" s="45">
        <f>BL33*AJ33</f>
        <v>141.04664885513498</v>
      </c>
      <c r="BN33" s="48">
        <f>IF(AI33=0,0,BM33*(1-AI33*(1-AK33)))</f>
        <v>141.04664885513498</v>
      </c>
    </row>
    <row r="34" spans="1:66" ht="15">
      <c r="A34" s="32">
        <v>24</v>
      </c>
      <c r="B34" s="32">
        <f t="shared" si="27"/>
        <v>1</v>
      </c>
      <c r="C34" s="32">
        <v>2015</v>
      </c>
      <c r="D34" s="32">
        <v>24</v>
      </c>
      <c r="E34" s="33">
        <v>25.85</v>
      </c>
      <c r="F34" s="33">
        <v>93.7</v>
      </c>
      <c r="G34" s="46">
        <v>24</v>
      </c>
      <c r="H34" s="45">
        <f t="shared" si="28"/>
        <v>-19.263625174941613</v>
      </c>
      <c r="I34" s="45">
        <f t="shared" si="1"/>
        <v>98.476953404708127</v>
      </c>
      <c r="J34" s="48">
        <f t="shared" si="29"/>
        <v>13.130260453961084</v>
      </c>
      <c r="K34" s="48">
        <f t="shared" si="30"/>
        <v>1.0302235215128204</v>
      </c>
      <c r="L34" s="48">
        <v>40</v>
      </c>
      <c r="M34" s="33">
        <v>0.54900000000000004</v>
      </c>
      <c r="N34" s="33">
        <v>33.409999999999997</v>
      </c>
      <c r="O34" s="33">
        <v>100</v>
      </c>
      <c r="P34" s="33">
        <v>6.95</v>
      </c>
      <c r="Q34" s="33">
        <v>19.670000000000002</v>
      </c>
      <c r="R34" s="33">
        <v>65.45</v>
      </c>
      <c r="S34" s="33">
        <v>0</v>
      </c>
      <c r="T34" s="33">
        <v>25.88401</v>
      </c>
      <c r="U34" s="33">
        <v>12.73</v>
      </c>
      <c r="V34" s="33">
        <f t="shared" si="2"/>
        <v>4.734955102040816</v>
      </c>
      <c r="W34" s="36">
        <f t="shared" si="3"/>
        <v>0.68585097827980745</v>
      </c>
      <c r="X34" s="36">
        <f t="shared" si="4"/>
        <v>0.20287764674197112</v>
      </c>
      <c r="Y34" s="33">
        <f t="shared" si="31"/>
        <v>135.15326367346941</v>
      </c>
      <c r="Z34" s="33">
        <f t="shared" si="5"/>
        <v>125</v>
      </c>
      <c r="AA34" s="33">
        <f t="shared" si="32"/>
        <v>10.153263673469411</v>
      </c>
      <c r="AB34" s="36">
        <f t="shared" si="6"/>
        <v>0.25</v>
      </c>
      <c r="AC34" s="45">
        <f t="shared" si="7"/>
        <v>23.409999999999997</v>
      </c>
      <c r="AD34" s="49">
        <f t="shared" si="33"/>
        <v>435.66000000000008</v>
      </c>
      <c r="AE34" s="49">
        <f t="shared" si="8"/>
        <v>0.75</v>
      </c>
      <c r="AF34" s="48">
        <f t="shared" si="34"/>
        <v>3</v>
      </c>
      <c r="AG34" s="33">
        <f t="shared" si="9"/>
        <v>3.551216326530612</v>
      </c>
      <c r="AH34" s="33">
        <f t="shared" si="10"/>
        <v>3.551216326530612</v>
      </c>
      <c r="AI34" s="49">
        <f t="shared" si="11"/>
        <v>1.5</v>
      </c>
      <c r="AJ34" s="48">
        <f t="shared" si="12"/>
        <v>1</v>
      </c>
      <c r="AK34" s="58">
        <f t="shared" si="35"/>
        <v>1</v>
      </c>
      <c r="AL34" s="58">
        <f t="shared" si="36"/>
        <v>3.3315484292507254</v>
      </c>
      <c r="AM34" s="58">
        <f t="shared" si="37"/>
        <v>2.1804984469445996</v>
      </c>
      <c r="AN34" s="58">
        <f t="shared" si="38"/>
        <v>1.1510499823061258</v>
      </c>
      <c r="AO34" s="34">
        <f t="shared" si="13"/>
        <v>12.942005</v>
      </c>
      <c r="AP34" s="34">
        <f t="shared" si="14"/>
        <v>0.44630699819828373</v>
      </c>
      <c r="AQ34" s="34">
        <f t="shared" si="15"/>
        <v>12.495698001801717</v>
      </c>
      <c r="AR34" s="58">
        <f t="shared" si="16"/>
        <v>0.83470111177841344</v>
      </c>
      <c r="AS34" s="67">
        <f t="shared" si="17"/>
        <v>1.3911685196306891</v>
      </c>
      <c r="AT34" s="67">
        <f t="shared" si="18"/>
        <v>92.590231347304183</v>
      </c>
      <c r="AU34" s="68">
        <f t="shared" si="19"/>
        <v>0.97724196182242662</v>
      </c>
      <c r="AW34" s="68">
        <f t="shared" si="20"/>
        <v>0.66209821410528702</v>
      </c>
      <c r="AX34" s="68">
        <f t="shared" si="21"/>
        <v>0.31133333333333346</v>
      </c>
      <c r="AZ34" s="69">
        <f t="shared" si="22"/>
        <v>1.0178571428571428</v>
      </c>
      <c r="BA34" s="70">
        <f t="shared" si="45"/>
        <v>26.410819938015518</v>
      </c>
      <c r="BB34" s="60">
        <f t="shared" si="40"/>
        <v>100.4033730763598</v>
      </c>
      <c r="BC34" s="70">
        <f t="shared" si="41"/>
        <v>68.456845279336221</v>
      </c>
      <c r="BD34" s="48">
        <f t="shared" si="42"/>
        <v>50.315781280312123</v>
      </c>
      <c r="BE34" s="59">
        <f t="shared" si="23"/>
        <v>1.5640020000000001E-3</v>
      </c>
      <c r="BF34" s="60">
        <f t="shared" si="43"/>
        <v>2.4969088681149256</v>
      </c>
      <c r="BG34" s="46">
        <f t="shared" si="44"/>
        <v>478.18872412197197</v>
      </c>
      <c r="BH34" s="46">
        <f t="shared" si="24"/>
        <v>181.38192983936869</v>
      </c>
      <c r="BI34" s="34">
        <f>AQ34*RUE</f>
        <v>47.983480326918588</v>
      </c>
      <c r="BJ34" s="34">
        <f t="shared" si="25"/>
        <v>479.8348032691859</v>
      </c>
      <c r="BK34" s="34">
        <f t="shared" si="26"/>
        <v>158.34548507883136</v>
      </c>
      <c r="BL34" s="34">
        <f>IF(AD34=0,0,BK34/(1-UMIDADE))</f>
        <v>182.0063046883119</v>
      </c>
      <c r="BM34" s="45">
        <f>BL34*AJ34</f>
        <v>182.0063046883119</v>
      </c>
      <c r="BN34" s="48">
        <f>IF(AI34=0,0,BM34*(1-AI34*(1-AK34)))</f>
        <v>182.0063046883119</v>
      </c>
    </row>
    <row r="35" spans="1:66" ht="15">
      <c r="A35" s="32">
        <v>25</v>
      </c>
      <c r="B35" s="32">
        <f t="shared" si="27"/>
        <v>1</v>
      </c>
      <c r="C35" s="32">
        <v>2015</v>
      </c>
      <c r="D35" s="32">
        <v>25</v>
      </c>
      <c r="E35" s="33">
        <v>26.2</v>
      </c>
      <c r="F35" s="33">
        <v>96.7</v>
      </c>
      <c r="G35" s="46">
        <v>25</v>
      </c>
      <c r="H35" s="45">
        <f t="shared" si="28"/>
        <v>-19.030590933722614</v>
      </c>
      <c r="I35" s="45">
        <f t="shared" si="1"/>
        <v>98.365609669092606</v>
      </c>
      <c r="J35" s="48">
        <f t="shared" si="29"/>
        <v>13.11541462254568</v>
      </c>
      <c r="K35" s="48">
        <f t="shared" si="30"/>
        <v>1.0299909820322035</v>
      </c>
      <c r="L35" s="48">
        <v>40</v>
      </c>
      <c r="M35" s="33">
        <v>1.0620000000000001</v>
      </c>
      <c r="N35" s="33">
        <v>33.14</v>
      </c>
      <c r="O35" s="33">
        <v>100</v>
      </c>
      <c r="P35" s="33">
        <v>11.45</v>
      </c>
      <c r="Q35" s="33">
        <v>21.33</v>
      </c>
      <c r="R35" s="33">
        <v>68.39</v>
      </c>
      <c r="S35" s="33">
        <v>21</v>
      </c>
      <c r="T35" s="33">
        <v>22.41582</v>
      </c>
      <c r="U35" s="33">
        <v>10.32</v>
      </c>
      <c r="V35" s="33">
        <f t="shared" si="2"/>
        <v>4.5897795918367352</v>
      </c>
      <c r="W35" s="36">
        <f t="shared" si="3"/>
        <v>0.67808852765471461</v>
      </c>
      <c r="X35" s="36">
        <f t="shared" si="4"/>
        <v>0.20171327914820719</v>
      </c>
      <c r="Y35" s="33">
        <f t="shared" si="31"/>
        <v>121.44878367346939</v>
      </c>
      <c r="Z35" s="33">
        <f t="shared" si="5"/>
        <v>121.44878367346939</v>
      </c>
      <c r="AA35" s="33">
        <f t="shared" si="32"/>
        <v>0</v>
      </c>
      <c r="AB35" s="36">
        <f t="shared" si="6"/>
        <v>0.24289756734693879</v>
      </c>
      <c r="AC35" s="45">
        <f t="shared" si="7"/>
        <v>23.14</v>
      </c>
      <c r="AD35" s="49">
        <f t="shared" si="33"/>
        <v>458.80000000000007</v>
      </c>
      <c r="AE35" s="49">
        <f t="shared" si="8"/>
        <v>0.75</v>
      </c>
      <c r="AF35" s="48">
        <f t="shared" si="34"/>
        <v>3</v>
      </c>
      <c r="AG35" s="33">
        <f t="shared" si="9"/>
        <v>3.4423346938775516</v>
      </c>
      <c r="AH35" s="33">
        <f t="shared" si="10"/>
        <v>3.4423346938775516</v>
      </c>
      <c r="AI35" s="49">
        <f t="shared" si="11"/>
        <v>1.5</v>
      </c>
      <c r="AJ35" s="48">
        <f t="shared" si="12"/>
        <v>1</v>
      </c>
      <c r="AK35" s="58">
        <f t="shared" si="35"/>
        <v>1</v>
      </c>
      <c r="AL35" s="58">
        <f t="shared" si="36"/>
        <v>3.4011797027481516</v>
      </c>
      <c r="AM35" s="58">
        <f t="shared" si="37"/>
        <v>2.3260667987094608</v>
      </c>
      <c r="AN35" s="58">
        <f t="shared" si="38"/>
        <v>1.0751129040386909</v>
      </c>
      <c r="AO35" s="34">
        <f t="shared" si="13"/>
        <v>11.20791</v>
      </c>
      <c r="AP35" s="34">
        <f t="shared" si="14"/>
        <v>0.44630699819828373</v>
      </c>
      <c r="AQ35" s="34">
        <f t="shared" si="15"/>
        <v>10.761603001801717</v>
      </c>
      <c r="AR35" s="58">
        <f t="shared" si="16"/>
        <v>0.83470111177841344</v>
      </c>
      <c r="AS35" s="67">
        <f t="shared" si="17"/>
        <v>1.3911685196306891</v>
      </c>
      <c r="AT35" s="67">
        <f t="shared" si="18"/>
        <v>91.497757577374344</v>
      </c>
      <c r="AU35" s="68">
        <f t="shared" si="19"/>
        <v>0.97872726742142702</v>
      </c>
      <c r="AW35" s="68">
        <f t="shared" si="20"/>
        <v>0.67372020537696042</v>
      </c>
      <c r="AX35" s="68">
        <f t="shared" si="21"/>
        <v>0.42199999999999988</v>
      </c>
      <c r="AZ35" s="69">
        <f t="shared" si="22"/>
        <v>1.0178571428571428</v>
      </c>
      <c r="BA35" s="70">
        <f t="shared" si="45"/>
        <v>36.052113700471899</v>
      </c>
      <c r="BB35" s="60">
        <f t="shared" si="40"/>
        <v>137.05571544371398</v>
      </c>
      <c r="BC35" s="70">
        <f t="shared" si="41"/>
        <v>93.447078711623163</v>
      </c>
      <c r="BD35" s="48">
        <f t="shared" si="42"/>
        <v>68.683602853043027</v>
      </c>
      <c r="BE35" s="59">
        <f t="shared" si="23"/>
        <v>1.5787440000000002E-3</v>
      </c>
      <c r="BF35" s="60">
        <f t="shared" si="43"/>
        <v>3.4568806595004138</v>
      </c>
      <c r="BG35" s="46">
        <f t="shared" si="44"/>
        <v>652.26722193542616</v>
      </c>
      <c r="BH35" s="46">
        <f t="shared" si="24"/>
        <v>247.41170487205821</v>
      </c>
      <c r="BI35" s="34">
        <f>AQ35*RUE</f>
        <v>41.324555526918594</v>
      </c>
      <c r="BJ35" s="34">
        <f t="shared" si="25"/>
        <v>413.24555526918596</v>
      </c>
      <c r="BK35" s="34">
        <f t="shared" si="26"/>
        <v>136.37103323883136</v>
      </c>
      <c r="BL35" s="34">
        <f>IF(AD35=0,0,BK35/(1-UMIDADE))</f>
        <v>156.74831406762226</v>
      </c>
      <c r="BM35" s="45">
        <f>BL35*AJ35</f>
        <v>156.74831406762226</v>
      </c>
      <c r="BN35" s="48">
        <f>IF(AI35=0,0,BM35*(1-AI35*(1-AK35)))</f>
        <v>156.74831406762226</v>
      </c>
    </row>
    <row r="36" spans="1:66" ht="15">
      <c r="A36" s="32">
        <v>26</v>
      </c>
      <c r="B36" s="32">
        <f t="shared" si="27"/>
        <v>1</v>
      </c>
      <c r="C36" s="32">
        <v>2015</v>
      </c>
      <c r="D36" s="32">
        <v>26</v>
      </c>
      <c r="E36" s="33">
        <v>24.19</v>
      </c>
      <c r="F36" s="33">
        <v>99.9</v>
      </c>
      <c r="G36" s="46">
        <v>26</v>
      </c>
      <c r="H36" s="45">
        <f t="shared" si="28"/>
        <v>-18.791917517696163</v>
      </c>
      <c r="I36" s="45">
        <f t="shared" si="1"/>
        <v>98.251927708631783</v>
      </c>
      <c r="J36" s="48">
        <f t="shared" si="29"/>
        <v>13.100257027817571</v>
      </c>
      <c r="K36" s="48">
        <f t="shared" si="30"/>
        <v>1.0297495555763523</v>
      </c>
      <c r="L36" s="48">
        <v>40</v>
      </c>
      <c r="M36" s="33">
        <v>0.97</v>
      </c>
      <c r="N36" s="33">
        <v>30.62</v>
      </c>
      <c r="O36" s="33">
        <v>100</v>
      </c>
      <c r="P36" s="33">
        <v>6.2</v>
      </c>
      <c r="Q36" s="33">
        <v>21.43</v>
      </c>
      <c r="R36" s="33">
        <v>81.8</v>
      </c>
      <c r="S36" s="33">
        <v>28.1</v>
      </c>
      <c r="T36" s="33">
        <v>13.869540000000001</v>
      </c>
      <c r="U36" s="33">
        <v>5.9359999999999999</v>
      </c>
      <c r="V36" s="33">
        <f t="shared" si="2"/>
        <v>4.1395591836734686</v>
      </c>
      <c r="W36" s="36">
        <f t="shared" si="3"/>
        <v>0.65257870429069487</v>
      </c>
      <c r="X36" s="36">
        <f t="shared" si="4"/>
        <v>0.19788680564360422</v>
      </c>
      <c r="Y36" s="33">
        <f t="shared" si="31"/>
        <v>139.00644897959185</v>
      </c>
      <c r="Z36" s="33">
        <f t="shared" si="5"/>
        <v>125</v>
      </c>
      <c r="AA36" s="33">
        <f t="shared" si="32"/>
        <v>14.006448979591852</v>
      </c>
      <c r="AB36" s="36">
        <f t="shared" si="6"/>
        <v>0.25</v>
      </c>
      <c r="AC36" s="45">
        <f t="shared" si="7"/>
        <v>20.62</v>
      </c>
      <c r="AD36" s="49">
        <f t="shared" si="33"/>
        <v>479.42000000000007</v>
      </c>
      <c r="AE36" s="49">
        <f t="shared" si="8"/>
        <v>0.75</v>
      </c>
      <c r="AF36" s="48">
        <f t="shared" si="34"/>
        <v>3</v>
      </c>
      <c r="AG36" s="33">
        <f t="shared" si="9"/>
        <v>3.1046693877551013</v>
      </c>
      <c r="AH36" s="33">
        <f t="shared" si="10"/>
        <v>3.1046693877551013</v>
      </c>
      <c r="AI36" s="49">
        <f t="shared" si="11"/>
        <v>1.5</v>
      </c>
      <c r="AJ36" s="48">
        <f t="shared" si="12"/>
        <v>1</v>
      </c>
      <c r="AK36" s="58">
        <f t="shared" si="35"/>
        <v>1</v>
      </c>
      <c r="AL36" s="58">
        <f t="shared" si="36"/>
        <v>3.0179456287362307</v>
      </c>
      <c r="AM36" s="58">
        <f t="shared" si="37"/>
        <v>2.4686795243062365</v>
      </c>
      <c r="AN36" s="58">
        <f t="shared" si="38"/>
        <v>0.54926610442999424</v>
      </c>
      <c r="AO36" s="34">
        <f t="shared" si="13"/>
        <v>6.9347700000000003</v>
      </c>
      <c r="AP36" s="34">
        <f t="shared" si="14"/>
        <v>0.44630699819828373</v>
      </c>
      <c r="AQ36" s="34">
        <f t="shared" si="15"/>
        <v>6.4884630018017164</v>
      </c>
      <c r="AR36" s="58">
        <f t="shared" si="16"/>
        <v>0.83470111177841344</v>
      </c>
      <c r="AS36" s="67">
        <f t="shared" si="17"/>
        <v>1.3911685196306891</v>
      </c>
      <c r="AT36" s="67">
        <f t="shared" si="18"/>
        <v>86.646124848858818</v>
      </c>
      <c r="AU36" s="68">
        <f t="shared" si="19"/>
        <v>0.98907479622105254</v>
      </c>
      <c r="AW36" s="68">
        <f t="shared" si="20"/>
        <v>0.60108224054844439</v>
      </c>
      <c r="AX36" s="68">
        <f t="shared" si="21"/>
        <v>0.42866666666666664</v>
      </c>
      <c r="AZ36" s="69">
        <f t="shared" si="22"/>
        <v>1.0178571428571428</v>
      </c>
      <c r="BA36" s="70">
        <f t="shared" si="45"/>
        <v>31.267881693820843</v>
      </c>
      <c r="BB36" s="60">
        <f t="shared" si="40"/>
        <v>118.86797904722931</v>
      </c>
      <c r="BC36" s="70">
        <f t="shared" si="41"/>
        <v>81.046349350383622</v>
      </c>
      <c r="BD36" s="48">
        <f t="shared" si="42"/>
        <v>59.569066772531961</v>
      </c>
      <c r="BE36" s="59">
        <f t="shared" si="23"/>
        <v>1.4940827999999999E-3</v>
      </c>
      <c r="BF36" s="60">
        <f t="shared" si="43"/>
        <v>3.1047368618173259</v>
      </c>
      <c r="BG36" s="46">
        <f t="shared" si="44"/>
        <v>564.64329910714639</v>
      </c>
      <c r="BH36" s="46">
        <f t="shared" si="24"/>
        <v>214.17504448891759</v>
      </c>
      <c r="BI36" s="34">
        <f>AQ36*RUE</f>
        <v>24.91569792691859</v>
      </c>
      <c r="BJ36" s="34">
        <f t="shared" si="25"/>
        <v>249.15697926918591</v>
      </c>
      <c r="BK36" s="34">
        <f t="shared" si="26"/>
        <v>82.221803158831349</v>
      </c>
      <c r="BL36" s="34">
        <f>IF(AD36=0,0,BK36/(1-UMIDADE))</f>
        <v>94.50781972279465</v>
      </c>
      <c r="BM36" s="45">
        <f>BL36*AJ36</f>
        <v>94.50781972279465</v>
      </c>
      <c r="BN36" s="48">
        <f>IF(AI36=0,0,BM36*(1-AI36*(1-AK36)))</f>
        <v>94.50781972279465</v>
      </c>
    </row>
    <row r="37" spans="1:66" ht="15">
      <c r="A37" s="32">
        <v>27</v>
      </c>
      <c r="B37" s="32">
        <f t="shared" si="27"/>
        <v>1</v>
      </c>
      <c r="C37" s="32">
        <v>2015</v>
      </c>
      <c r="D37" s="32">
        <v>27</v>
      </c>
      <c r="E37" s="33">
        <v>24.07</v>
      </c>
      <c r="F37" s="33">
        <v>95.3</v>
      </c>
      <c r="G37" s="46">
        <v>27</v>
      </c>
      <c r="H37" s="45">
        <f t="shared" si="28"/>
        <v>-18.547675650946424</v>
      </c>
      <c r="I37" s="45">
        <f t="shared" si="1"/>
        <v>98.135960288467501</v>
      </c>
      <c r="J37" s="48">
        <f t="shared" si="29"/>
        <v>13.084794705128999</v>
      </c>
      <c r="K37" s="48">
        <f t="shared" si="30"/>
        <v>1.0294993136851356</v>
      </c>
      <c r="L37" s="48">
        <v>40</v>
      </c>
      <c r="M37" s="33">
        <v>2.0659999999999998</v>
      </c>
      <c r="N37" s="33">
        <v>28.35</v>
      </c>
      <c r="O37" s="33">
        <v>100</v>
      </c>
      <c r="P37" s="33">
        <v>7.7</v>
      </c>
      <c r="Q37" s="33">
        <v>20.78</v>
      </c>
      <c r="R37" s="33">
        <v>84.6</v>
      </c>
      <c r="S37" s="33">
        <v>0</v>
      </c>
      <c r="T37" s="33">
        <v>17.650960000000001</v>
      </c>
      <c r="U37" s="33">
        <v>8.1999999999999993</v>
      </c>
      <c r="V37" s="33">
        <f t="shared" si="2"/>
        <v>3.7775020408163269</v>
      </c>
      <c r="W37" s="36">
        <f t="shared" si="3"/>
        <v>0.63048794997997781</v>
      </c>
      <c r="X37" s="36">
        <f t="shared" si="4"/>
        <v>0.19457319249699667</v>
      </c>
      <c r="Y37" s="33">
        <f t="shared" si="31"/>
        <v>149.99533061224489</v>
      </c>
      <c r="Z37" s="33">
        <f t="shared" si="5"/>
        <v>125</v>
      </c>
      <c r="AA37" s="33">
        <f t="shared" si="32"/>
        <v>24.995330612244885</v>
      </c>
      <c r="AB37" s="36">
        <f t="shared" si="6"/>
        <v>0.25</v>
      </c>
      <c r="AC37" s="45">
        <f t="shared" si="7"/>
        <v>18.350000000000001</v>
      </c>
      <c r="AD37" s="49">
        <f t="shared" si="33"/>
        <v>497.7700000000001</v>
      </c>
      <c r="AE37" s="49">
        <f t="shared" si="8"/>
        <v>0.75</v>
      </c>
      <c r="AF37" s="48">
        <f t="shared" si="34"/>
        <v>3</v>
      </c>
      <c r="AG37" s="33">
        <f t="shared" si="9"/>
        <v>2.8331265306122453</v>
      </c>
      <c r="AH37" s="33">
        <f t="shared" si="10"/>
        <v>2.8331265306122453</v>
      </c>
      <c r="AI37" s="49">
        <f t="shared" si="11"/>
        <v>1.5</v>
      </c>
      <c r="AJ37" s="48">
        <f t="shared" si="12"/>
        <v>1</v>
      </c>
      <c r="AK37" s="58">
        <f t="shared" si="35"/>
        <v>1</v>
      </c>
      <c r="AL37" s="58">
        <f t="shared" si="36"/>
        <v>2.9963087288488239</v>
      </c>
      <c r="AM37" s="58">
        <f t="shared" si="37"/>
        <v>2.5348771846061049</v>
      </c>
      <c r="AN37" s="58">
        <f t="shared" si="38"/>
        <v>0.46143154424271904</v>
      </c>
      <c r="AO37" s="34">
        <f t="shared" si="13"/>
        <v>8.8254800000000007</v>
      </c>
      <c r="AP37" s="34">
        <f t="shared" si="14"/>
        <v>0.44630699819828373</v>
      </c>
      <c r="AQ37" s="34">
        <f t="shared" si="15"/>
        <v>8.3791730018017176</v>
      </c>
      <c r="AR37" s="58">
        <f t="shared" si="16"/>
        <v>0.83470111177841344</v>
      </c>
      <c r="AS37" s="67">
        <f t="shared" si="17"/>
        <v>1.3911685196306891</v>
      </c>
      <c r="AT37" s="67">
        <f t="shared" si="18"/>
        <v>89.338079169582414</v>
      </c>
      <c r="AU37" s="68">
        <f t="shared" si="19"/>
        <v>0.99081382223405623</v>
      </c>
      <c r="AW37" s="68">
        <f t="shared" si="20"/>
        <v>0.59626639012253668</v>
      </c>
      <c r="AX37" s="68">
        <f t="shared" si="21"/>
        <v>0.38533333333333342</v>
      </c>
      <c r="AZ37" s="69">
        <f t="shared" si="22"/>
        <v>1.0178571428571428</v>
      </c>
      <c r="BA37" s="70">
        <f t="shared" si="45"/>
        <v>28.798651132500265</v>
      </c>
      <c r="BB37" s="60">
        <f t="shared" si="40"/>
        <v>109.480952145313</v>
      </c>
      <c r="BC37" s="70">
        <f t="shared" si="41"/>
        <v>74.646103735440676</v>
      </c>
      <c r="BD37" s="48">
        <f t="shared" si="42"/>
        <v>54.864886245548895</v>
      </c>
      <c r="BE37" s="59">
        <f t="shared" si="23"/>
        <v>1.4890284000000002E-3</v>
      </c>
      <c r="BF37" s="60">
        <f t="shared" si="43"/>
        <v>2.8406179942056937</v>
      </c>
      <c r="BG37" s="46">
        <f t="shared" si="44"/>
        <v>520.24268251343199</v>
      </c>
      <c r="BH37" s="46">
        <f t="shared" si="24"/>
        <v>197.33343129819835</v>
      </c>
      <c r="BI37" s="34">
        <f>AQ37*RUE</f>
        <v>32.176024326918593</v>
      </c>
      <c r="BJ37" s="34">
        <f t="shared" si="25"/>
        <v>321.76024326918593</v>
      </c>
      <c r="BK37" s="34">
        <f t="shared" si="26"/>
        <v>106.18088027883137</v>
      </c>
      <c r="BL37" s="34">
        <f>IF(AD37=0,0,BK37/(1-UMIDADE))</f>
        <v>122.04698882624295</v>
      </c>
      <c r="BM37" s="45">
        <f>BL37*AJ37</f>
        <v>122.04698882624295</v>
      </c>
      <c r="BN37" s="48">
        <f>IF(AI37=0,0,BM37*(1-AI37*(1-AK37)))</f>
        <v>122.04698882624295</v>
      </c>
    </row>
    <row r="38" spans="1:66" ht="15">
      <c r="A38" s="32">
        <v>28</v>
      </c>
      <c r="B38" s="32">
        <f t="shared" si="27"/>
        <v>1</v>
      </c>
      <c r="C38" s="32">
        <v>2015</v>
      </c>
      <c r="D38" s="32">
        <v>28</v>
      </c>
      <c r="E38" s="33">
        <v>24.11</v>
      </c>
      <c r="F38" s="33">
        <v>92.3</v>
      </c>
      <c r="G38" s="46">
        <v>28</v>
      </c>
      <c r="H38" s="45">
        <f t="shared" si="28"/>
        <v>-18.297937707609684</v>
      </c>
      <c r="I38" s="45">
        <f t="shared" si="1"/>
        <v>98.017760311375952</v>
      </c>
      <c r="J38" s="48">
        <f t="shared" si="29"/>
        <v>13.069034708183461</v>
      </c>
      <c r="K38" s="48">
        <f t="shared" si="30"/>
        <v>1.0292403305106266</v>
      </c>
      <c r="L38" s="48">
        <v>40</v>
      </c>
      <c r="M38" s="33">
        <v>2.323</v>
      </c>
      <c r="N38" s="33">
        <v>29.94</v>
      </c>
      <c r="O38" s="33">
        <v>100</v>
      </c>
      <c r="P38" s="33">
        <v>8.4499999999999993</v>
      </c>
      <c r="Q38" s="33">
        <v>19.670000000000002</v>
      </c>
      <c r="R38" s="33">
        <v>76.099999999999994</v>
      </c>
      <c r="S38" s="33">
        <v>0</v>
      </c>
      <c r="T38" s="33">
        <v>21.44848</v>
      </c>
      <c r="U38" s="33">
        <v>9.81</v>
      </c>
      <c r="V38" s="33">
        <f t="shared" si="2"/>
        <v>4.1231020408163266</v>
      </c>
      <c r="W38" s="36">
        <f t="shared" si="3"/>
        <v>0.65160506456949607</v>
      </c>
      <c r="X38" s="36">
        <f t="shared" si="4"/>
        <v>0.19774075968542443</v>
      </c>
      <c r="Y38" s="33">
        <f t="shared" si="31"/>
        <v>122.16687346938775</v>
      </c>
      <c r="Z38" s="33">
        <f t="shared" si="5"/>
        <v>122.16687346938775</v>
      </c>
      <c r="AA38" s="33">
        <f t="shared" si="32"/>
        <v>0</v>
      </c>
      <c r="AB38" s="36">
        <f t="shared" si="6"/>
        <v>0.24433374693877549</v>
      </c>
      <c r="AC38" s="45">
        <f t="shared" si="7"/>
        <v>19.940000000000001</v>
      </c>
      <c r="AD38" s="49">
        <f t="shared" si="33"/>
        <v>517.71000000000015</v>
      </c>
      <c r="AE38" s="49">
        <f t="shared" si="8"/>
        <v>0.75</v>
      </c>
      <c r="AF38" s="48">
        <f t="shared" si="34"/>
        <v>3</v>
      </c>
      <c r="AG38" s="33">
        <f t="shared" si="9"/>
        <v>3.0923265306122447</v>
      </c>
      <c r="AH38" s="33">
        <f t="shared" si="10"/>
        <v>3.0923265306122447</v>
      </c>
      <c r="AI38" s="49">
        <f t="shared" si="11"/>
        <v>1.5</v>
      </c>
      <c r="AJ38" s="48">
        <f t="shared" si="12"/>
        <v>1</v>
      </c>
      <c r="AK38" s="58">
        <f t="shared" si="35"/>
        <v>1</v>
      </c>
      <c r="AL38" s="58">
        <f t="shared" si="36"/>
        <v>3.0035059422230996</v>
      </c>
      <c r="AM38" s="58">
        <f t="shared" si="37"/>
        <v>2.2856680220317789</v>
      </c>
      <c r="AN38" s="58">
        <f t="shared" si="38"/>
        <v>0.71783792019132076</v>
      </c>
      <c r="AO38" s="34">
        <f t="shared" si="13"/>
        <v>10.72424</v>
      </c>
      <c r="AP38" s="34">
        <f t="shared" si="14"/>
        <v>0.44630699819828373</v>
      </c>
      <c r="AQ38" s="34">
        <f t="shared" si="15"/>
        <v>10.277933001801717</v>
      </c>
      <c r="AR38" s="58">
        <f t="shared" si="16"/>
        <v>0.83470111177841344</v>
      </c>
      <c r="AS38" s="67">
        <f t="shared" si="17"/>
        <v>1.3911685196306891</v>
      </c>
      <c r="AT38" s="67">
        <f t="shared" si="18"/>
        <v>91.133126967146865</v>
      </c>
      <c r="AU38" s="68">
        <f t="shared" si="19"/>
        <v>0.9857458084230426</v>
      </c>
      <c r="AW38" s="68">
        <f t="shared" si="20"/>
        <v>0.59787809899535627</v>
      </c>
      <c r="AX38" s="68">
        <f t="shared" si="21"/>
        <v>0.31133333333333346</v>
      </c>
      <c r="AZ38" s="69">
        <f t="shared" si="22"/>
        <v>1.0178571428571428</v>
      </c>
      <c r="BA38" s="70">
        <f t="shared" si="45"/>
        <v>23.678056244922502</v>
      </c>
      <c r="BB38" s="60">
        <f t="shared" si="40"/>
        <v>90.014498620697395</v>
      </c>
      <c r="BC38" s="70">
        <f t="shared" si="41"/>
        <v>61.373521786839135</v>
      </c>
      <c r="BD38" s="48">
        <f t="shared" si="42"/>
        <v>45.109538513326761</v>
      </c>
      <c r="BE38" s="59">
        <f t="shared" si="23"/>
        <v>1.4907132000000001E-3</v>
      </c>
      <c r="BF38" s="60">
        <f t="shared" si="43"/>
        <v>2.3636226752973095</v>
      </c>
      <c r="BG38" s="46">
        <f t="shared" si="44"/>
        <v>427.45915838029453</v>
      </c>
      <c r="BH38" s="46">
        <f t="shared" si="24"/>
        <v>162.1396807649393</v>
      </c>
      <c r="BI38" s="34">
        <f>AQ38*RUE</f>
        <v>39.467262726918591</v>
      </c>
      <c r="BJ38" s="34">
        <f t="shared" si="25"/>
        <v>394.67262726918591</v>
      </c>
      <c r="BK38" s="34">
        <f t="shared" si="26"/>
        <v>130.24196699883134</v>
      </c>
      <c r="BL38" s="34">
        <f>IF(AD38=0,0,BK38/(1-UMIDADE))</f>
        <v>149.70341034348431</v>
      </c>
      <c r="BM38" s="45">
        <f>BL38*AJ38</f>
        <v>149.70341034348431</v>
      </c>
      <c r="BN38" s="48">
        <f>IF(AI38=0,0,BM38*(1-AI38*(1-AK38)))</f>
        <v>149.70341034348431</v>
      </c>
    </row>
    <row r="39" spans="1:66" ht="15">
      <c r="A39" s="32">
        <v>29</v>
      </c>
      <c r="B39" s="32">
        <f t="shared" si="27"/>
        <v>1</v>
      </c>
      <c r="C39" s="32">
        <v>2015</v>
      </c>
      <c r="D39" s="32">
        <v>29</v>
      </c>
      <c r="E39" s="33">
        <v>24.76</v>
      </c>
      <c r="F39" s="33">
        <v>91.7</v>
      </c>
      <c r="G39" s="46">
        <v>29</v>
      </c>
      <c r="H39" s="45">
        <f t="shared" si="28"/>
        <v>-18.042777690428345</v>
      </c>
      <c r="I39" s="45">
        <f t="shared" si="1"/>
        <v>97.897380755154614</v>
      </c>
      <c r="J39" s="48">
        <f t="shared" si="29"/>
        <v>13.052984100687281</v>
      </c>
      <c r="K39" s="48">
        <f t="shared" si="30"/>
        <v>1.0289726827951293</v>
      </c>
      <c r="L39" s="48">
        <v>40</v>
      </c>
      <c r="M39" s="33">
        <v>2.1059999999999999</v>
      </c>
      <c r="N39" s="33">
        <v>30.67</v>
      </c>
      <c r="O39" s="33">
        <v>100</v>
      </c>
      <c r="P39" s="33">
        <v>9.1999999999999993</v>
      </c>
      <c r="Q39" s="33">
        <v>20.07</v>
      </c>
      <c r="R39" s="33">
        <v>74.099999999999994</v>
      </c>
      <c r="S39" s="33">
        <v>0</v>
      </c>
      <c r="T39" s="33">
        <v>23.3781</v>
      </c>
      <c r="U39" s="33">
        <v>10.99</v>
      </c>
      <c r="V39" s="33">
        <f t="shared" si="2"/>
        <v>4.2283102040816321</v>
      </c>
      <c r="W39" s="36">
        <f t="shared" si="3"/>
        <v>0.65777935611704186</v>
      </c>
      <c r="X39" s="36">
        <f t="shared" si="4"/>
        <v>0.19866690341755627</v>
      </c>
      <c r="Y39" s="33">
        <f t="shared" si="31"/>
        <v>119.07454693877551</v>
      </c>
      <c r="Z39" s="33">
        <f t="shared" si="5"/>
        <v>119.07454693877551</v>
      </c>
      <c r="AA39" s="33">
        <f t="shared" si="32"/>
        <v>0</v>
      </c>
      <c r="AB39" s="36">
        <f t="shared" si="6"/>
        <v>0.23814909387755104</v>
      </c>
      <c r="AC39" s="45">
        <f t="shared" si="7"/>
        <v>20.67</v>
      </c>
      <c r="AD39" s="49">
        <f t="shared" si="33"/>
        <v>538.38000000000011</v>
      </c>
      <c r="AE39" s="49">
        <f t="shared" si="8"/>
        <v>0.75</v>
      </c>
      <c r="AF39" s="48">
        <f t="shared" si="34"/>
        <v>3</v>
      </c>
      <c r="AG39" s="33">
        <f t="shared" si="9"/>
        <v>3.171232653061224</v>
      </c>
      <c r="AH39" s="33">
        <f t="shared" si="10"/>
        <v>3.171232653061224</v>
      </c>
      <c r="AI39" s="49">
        <f t="shared" si="11"/>
        <v>1.5</v>
      </c>
      <c r="AJ39" s="48">
        <f t="shared" si="12"/>
        <v>1</v>
      </c>
      <c r="AK39" s="58">
        <f t="shared" si="35"/>
        <v>1</v>
      </c>
      <c r="AL39" s="58">
        <f t="shared" si="36"/>
        <v>3.1225929567192083</v>
      </c>
      <c r="AM39" s="58">
        <f t="shared" si="37"/>
        <v>2.3138413809289333</v>
      </c>
      <c r="AN39" s="58">
        <f t="shared" si="38"/>
        <v>0.80875157579027501</v>
      </c>
      <c r="AO39" s="34">
        <f t="shared" si="13"/>
        <v>11.68905</v>
      </c>
      <c r="AP39" s="34">
        <f t="shared" si="14"/>
        <v>0.44630699819828373</v>
      </c>
      <c r="AQ39" s="34">
        <f t="shared" si="15"/>
        <v>11.242743001801717</v>
      </c>
      <c r="AR39" s="58">
        <f t="shared" si="16"/>
        <v>0.83470111177841344</v>
      </c>
      <c r="AS39" s="67">
        <f t="shared" si="17"/>
        <v>1.3911685196306891</v>
      </c>
      <c r="AT39" s="67">
        <f t="shared" si="18"/>
        <v>91.831895843498188</v>
      </c>
      <c r="AU39" s="68">
        <f t="shared" si="19"/>
        <v>0.98395508183270852</v>
      </c>
      <c r="AW39" s="68">
        <f t="shared" si="20"/>
        <v>0.62318465025707925</v>
      </c>
      <c r="AX39" s="68">
        <f t="shared" si="21"/>
        <v>0.33800000000000002</v>
      </c>
      <c r="AZ39" s="69">
        <f t="shared" si="22"/>
        <v>1.0178571428571428</v>
      </c>
      <c r="BA39" s="70">
        <f t="shared" si="45"/>
        <v>26.950625021428447</v>
      </c>
      <c r="BB39" s="60">
        <f t="shared" si="40"/>
        <v>102.45549608146239</v>
      </c>
      <c r="BC39" s="70">
        <f t="shared" si="41"/>
        <v>69.85602005554253</v>
      </c>
      <c r="BD39" s="48">
        <f t="shared" si="42"/>
        <v>51.34417474082376</v>
      </c>
      <c r="BE39" s="59">
        <f t="shared" si="23"/>
        <v>1.5180912000000001E-3</v>
      </c>
      <c r="BF39" s="60">
        <f t="shared" si="43"/>
        <v>2.6123688168039529</v>
      </c>
      <c r="BG39" s="46">
        <f t="shared" si="44"/>
        <v>487.31805924019807</v>
      </c>
      <c r="BH39" s="46">
        <f t="shared" si="24"/>
        <v>184.84478109110964</v>
      </c>
      <c r="BI39" s="34">
        <f>AQ39*RUE</f>
        <v>43.172133126918588</v>
      </c>
      <c r="BJ39" s="34">
        <f t="shared" si="25"/>
        <v>431.7213312691859</v>
      </c>
      <c r="BK39" s="34">
        <f t="shared" si="26"/>
        <v>142.46803931883136</v>
      </c>
      <c r="BL39" s="34">
        <f>IF(AD39=0,0,BK39/(1-UMIDADE))</f>
        <v>163.7563670331395</v>
      </c>
      <c r="BM39" s="45">
        <f>BL39*AJ39</f>
        <v>163.7563670331395</v>
      </c>
      <c r="BN39" s="48">
        <f>IF(AI39=0,0,BM39*(1-AI39*(1-AK39)))</f>
        <v>163.7563670331395</v>
      </c>
    </row>
    <row r="40" spans="1:66" ht="15">
      <c r="A40" s="32">
        <v>30</v>
      </c>
      <c r="B40" s="32">
        <f t="shared" si="27"/>
        <v>1</v>
      </c>
      <c r="C40" s="32">
        <v>2015</v>
      </c>
      <c r="D40" s="32">
        <v>30</v>
      </c>
      <c r="E40" s="33">
        <v>25.23</v>
      </c>
      <c r="F40" s="33">
        <v>95.8</v>
      </c>
      <c r="G40" s="46">
        <v>30</v>
      </c>
      <c r="H40" s="45">
        <f t="shared" si="28"/>
        <v>-17.782271208822287</v>
      </c>
      <c r="I40" s="45">
        <f t="shared" si="1"/>
        <v>97.774874612369146</v>
      </c>
      <c r="J40" s="48">
        <f t="shared" si="29"/>
        <v>13.036649948315885</v>
      </c>
      <c r="K40" s="48">
        <f t="shared" si="30"/>
        <v>1.0286964498484381</v>
      </c>
      <c r="L40" s="48">
        <v>40</v>
      </c>
      <c r="M40" s="33">
        <v>1.4990000000000001</v>
      </c>
      <c r="N40" s="33">
        <v>32.229999999999997</v>
      </c>
      <c r="O40" s="33">
        <v>100</v>
      </c>
      <c r="P40" s="33">
        <v>7.7</v>
      </c>
      <c r="Q40" s="33">
        <v>21.61</v>
      </c>
      <c r="R40" s="33">
        <v>74.5</v>
      </c>
      <c r="S40" s="33">
        <v>1.2</v>
      </c>
      <c r="T40" s="33">
        <v>21.023289999999999</v>
      </c>
      <c r="U40" s="33">
        <v>10.119999999999999</v>
      </c>
      <c r="V40" s="33">
        <f t="shared" si="2"/>
        <v>4.4128653061224474</v>
      </c>
      <c r="W40" s="36">
        <f t="shared" si="3"/>
        <v>0.66832359799287888</v>
      </c>
      <c r="X40" s="36">
        <f t="shared" si="4"/>
        <v>0.20024853969893183</v>
      </c>
      <c r="Y40" s="33">
        <f t="shared" si="31"/>
        <v>115.90331428571429</v>
      </c>
      <c r="Z40" s="33">
        <f t="shared" si="5"/>
        <v>115.90331428571429</v>
      </c>
      <c r="AA40" s="33">
        <f t="shared" si="32"/>
        <v>0</v>
      </c>
      <c r="AB40" s="36">
        <f t="shared" si="6"/>
        <v>0.23180662857142859</v>
      </c>
      <c r="AC40" s="45">
        <f t="shared" si="7"/>
        <v>22.229999999999997</v>
      </c>
      <c r="AD40" s="49">
        <f t="shared" si="33"/>
        <v>560.61000000000013</v>
      </c>
      <c r="AE40" s="49">
        <f t="shared" si="8"/>
        <v>0.75</v>
      </c>
      <c r="AF40" s="48">
        <f t="shared" si="34"/>
        <v>3</v>
      </c>
      <c r="AG40" s="33">
        <f t="shared" si="9"/>
        <v>3.3096489795918353</v>
      </c>
      <c r="AH40" s="33">
        <f t="shared" si="10"/>
        <v>3.3096489795918353</v>
      </c>
      <c r="AI40" s="49">
        <f t="shared" si="11"/>
        <v>1.5</v>
      </c>
      <c r="AJ40" s="48">
        <f t="shared" si="12"/>
        <v>1</v>
      </c>
      <c r="AK40" s="58">
        <f t="shared" si="35"/>
        <v>1</v>
      </c>
      <c r="AL40" s="58">
        <f t="shared" si="36"/>
        <v>3.2112476317042629</v>
      </c>
      <c r="AM40" s="58">
        <f t="shared" si="37"/>
        <v>2.3923794856196761</v>
      </c>
      <c r="AN40" s="58">
        <f t="shared" si="38"/>
        <v>0.8188681460845868</v>
      </c>
      <c r="AO40" s="34">
        <f t="shared" si="13"/>
        <v>10.511645</v>
      </c>
      <c r="AP40" s="34">
        <f t="shared" si="14"/>
        <v>0.44630699819828373</v>
      </c>
      <c r="AQ40" s="34">
        <f t="shared" si="15"/>
        <v>10.065338001801717</v>
      </c>
      <c r="AR40" s="58">
        <f t="shared" si="16"/>
        <v>0.83470111177841344</v>
      </c>
      <c r="AS40" s="67">
        <f t="shared" si="17"/>
        <v>1.3911685196306891</v>
      </c>
      <c r="AT40" s="67">
        <f t="shared" si="18"/>
        <v>90.962770411195976</v>
      </c>
      <c r="AU40" s="68">
        <f t="shared" si="19"/>
        <v>0.98375601695688963</v>
      </c>
      <c r="AW40" s="68">
        <f t="shared" si="20"/>
        <v>0.64048522359167115</v>
      </c>
      <c r="AX40" s="68">
        <f t="shared" si="21"/>
        <v>0.44066666666666665</v>
      </c>
      <c r="AZ40" s="69">
        <f t="shared" si="22"/>
        <v>1.0178571428571428</v>
      </c>
      <c r="BA40" s="70">
        <f t="shared" si="45"/>
        <v>35.763248966563147</v>
      </c>
      <c r="BB40" s="60">
        <f t="shared" si="40"/>
        <v>135.95756727128645</v>
      </c>
      <c r="BC40" s="70">
        <f t="shared" si="41"/>
        <v>92.698341321331668</v>
      </c>
      <c r="BD40" s="48">
        <f t="shared" si="42"/>
        <v>68.133280871178769</v>
      </c>
      <c r="BE40" s="59">
        <f t="shared" si="23"/>
        <v>1.5378876000000001E-3</v>
      </c>
      <c r="BF40" s="60">
        <f t="shared" si="43"/>
        <v>3.4293665741755315</v>
      </c>
      <c r="BG40" s="46">
        <f t="shared" si="44"/>
        <v>647.03914297003234</v>
      </c>
      <c r="BH40" s="46">
        <f t="shared" si="24"/>
        <v>245.42864043690884</v>
      </c>
      <c r="BI40" s="34">
        <f>AQ40*RUE</f>
        <v>38.650897926918589</v>
      </c>
      <c r="BJ40" s="34">
        <f t="shared" si="25"/>
        <v>386.50897926918589</v>
      </c>
      <c r="BK40" s="34">
        <f t="shared" si="26"/>
        <v>127.54796315883135</v>
      </c>
      <c r="BL40" s="34">
        <f>IF(AD40=0,0,BK40/(1-UMIDADE))</f>
        <v>146.60685420555328</v>
      </c>
      <c r="BM40" s="45">
        <f>BL40*AJ40</f>
        <v>146.60685420555328</v>
      </c>
      <c r="BN40" s="48">
        <f>IF(AI40=0,0,BM40*(1-AI40*(1-AK40)))</f>
        <v>146.60685420555328</v>
      </c>
    </row>
    <row r="41" spans="1:66" ht="15">
      <c r="A41" s="32">
        <v>31</v>
      </c>
      <c r="B41" s="32">
        <f t="shared" si="27"/>
        <v>1</v>
      </c>
      <c r="C41" s="32">
        <v>2015</v>
      </c>
      <c r="D41" s="32">
        <v>31</v>
      </c>
      <c r="E41" s="33">
        <v>24.98</v>
      </c>
      <c r="F41" s="33">
        <v>97.9</v>
      </c>
      <c r="G41" s="46">
        <v>31</v>
      </c>
      <c r="H41" s="45">
        <f t="shared" si="28"/>
        <v>-17.516495456484222</v>
      </c>
      <c r="I41" s="45">
        <f t="shared" si="1"/>
        <v>97.650294832561769</v>
      </c>
      <c r="J41" s="48">
        <f t="shared" si="29"/>
        <v>13.020039311008235</v>
      </c>
      <c r="K41" s="48">
        <f t="shared" si="30"/>
        <v>1.0284117135243369</v>
      </c>
      <c r="L41" s="48">
        <v>40</v>
      </c>
      <c r="M41" s="33">
        <v>0.71699999999999997</v>
      </c>
      <c r="N41" s="33">
        <v>31.5</v>
      </c>
      <c r="O41" s="33">
        <v>100</v>
      </c>
      <c r="P41" s="33">
        <v>12.2</v>
      </c>
      <c r="Q41" s="33">
        <v>20.53</v>
      </c>
      <c r="R41" s="33">
        <v>75.3</v>
      </c>
      <c r="S41" s="33">
        <v>9</v>
      </c>
      <c r="T41" s="33">
        <v>17.030460000000001</v>
      </c>
      <c r="U41" s="33">
        <v>7.35</v>
      </c>
      <c r="V41" s="33">
        <f t="shared" si="2"/>
        <v>4.3476244897959173</v>
      </c>
      <c r="W41" s="36">
        <f t="shared" si="3"/>
        <v>0.66463789801448325</v>
      </c>
      <c r="X41" s="36">
        <f t="shared" si="4"/>
        <v>0.19969568470217247</v>
      </c>
      <c r="Y41" s="33">
        <f t="shared" si="31"/>
        <v>113.79366530612245</v>
      </c>
      <c r="Z41" s="33">
        <f t="shared" si="5"/>
        <v>113.79366530612245</v>
      </c>
      <c r="AA41" s="33">
        <f t="shared" si="32"/>
        <v>0</v>
      </c>
      <c r="AB41" s="36">
        <f t="shared" si="6"/>
        <v>0.2275873306122449</v>
      </c>
      <c r="AC41" s="45">
        <f t="shared" si="7"/>
        <v>21.5</v>
      </c>
      <c r="AD41" s="49">
        <f t="shared" si="33"/>
        <v>582.11000000000013</v>
      </c>
      <c r="AE41" s="49">
        <f t="shared" si="8"/>
        <v>0.75</v>
      </c>
      <c r="AF41" s="48">
        <f t="shared" si="34"/>
        <v>3</v>
      </c>
      <c r="AG41" s="33">
        <f t="shared" si="9"/>
        <v>3.260718367346938</v>
      </c>
      <c r="AH41" s="33">
        <f t="shared" si="10"/>
        <v>3.260718367346938</v>
      </c>
      <c r="AI41" s="49">
        <f t="shared" si="11"/>
        <v>1.5</v>
      </c>
      <c r="AJ41" s="48">
        <f t="shared" si="12"/>
        <v>1</v>
      </c>
      <c r="AK41" s="58">
        <f t="shared" si="35"/>
        <v>1</v>
      </c>
      <c r="AL41" s="58">
        <f t="shared" si="36"/>
        <v>3.1638215245587333</v>
      </c>
      <c r="AM41" s="58">
        <f t="shared" si="37"/>
        <v>2.3823576079927262</v>
      </c>
      <c r="AN41" s="58">
        <f t="shared" si="38"/>
        <v>0.78146391656600711</v>
      </c>
      <c r="AO41" s="34">
        <f t="shared" si="13"/>
        <v>8.5152300000000007</v>
      </c>
      <c r="AP41" s="34">
        <f t="shared" si="14"/>
        <v>0.44630699819828373</v>
      </c>
      <c r="AQ41" s="34">
        <f t="shared" si="15"/>
        <v>8.0689230018017177</v>
      </c>
      <c r="AR41" s="58">
        <f t="shared" si="16"/>
        <v>0.83470111177841344</v>
      </c>
      <c r="AS41" s="67">
        <f t="shared" si="17"/>
        <v>1.3911685196306891</v>
      </c>
      <c r="AT41" s="67">
        <f t="shared" si="18"/>
        <v>88.973332337243022</v>
      </c>
      <c r="AU41" s="68">
        <f t="shared" si="19"/>
        <v>0.98449222501247757</v>
      </c>
      <c r="AW41" s="68">
        <f t="shared" si="20"/>
        <v>0.63138406369658129</v>
      </c>
      <c r="AX41" s="68">
        <f t="shared" si="21"/>
        <v>0.36866666666666675</v>
      </c>
      <c r="AZ41" s="69">
        <f t="shared" si="22"/>
        <v>1.0178571428571428</v>
      </c>
      <c r="BA41" s="70">
        <f t="shared" si="45"/>
        <v>28.871291109072903</v>
      </c>
      <c r="BB41" s="60">
        <f t="shared" si="40"/>
        <v>109.75710028025155</v>
      </c>
      <c r="BC41" s="70">
        <f t="shared" si="41"/>
        <v>74.834386554716957</v>
      </c>
      <c r="BD41" s="48">
        <f t="shared" si="42"/>
        <v>55.003274117716963</v>
      </c>
      <c r="BE41" s="59">
        <f t="shared" si="23"/>
        <v>1.5273576E-3</v>
      </c>
      <c r="BF41" s="60">
        <f t="shared" si="43"/>
        <v>2.89623950966438</v>
      </c>
      <c r="BG41" s="46">
        <f t="shared" si="44"/>
        <v>521.07034608052584</v>
      </c>
      <c r="BH41" s="46">
        <f t="shared" si="24"/>
        <v>197.64737265123395</v>
      </c>
      <c r="BI41" s="34">
        <f>AQ41*RUE</f>
        <v>30.984664326918594</v>
      </c>
      <c r="BJ41" s="34">
        <f t="shared" si="25"/>
        <v>309.84664326918596</v>
      </c>
      <c r="BK41" s="34">
        <f t="shared" si="26"/>
        <v>102.24939227883137</v>
      </c>
      <c r="BL41" s="34">
        <f>IF(AD41=0,0,BK41/(1-UMIDADE))</f>
        <v>117.52803710210502</v>
      </c>
      <c r="BM41" s="45">
        <f>BL41*AJ41</f>
        <v>117.52803710210502</v>
      </c>
      <c r="BN41" s="48">
        <f>IF(AI41=0,0,BM41*(1-AI41*(1-AK41)))</f>
        <v>117.52803710210502</v>
      </c>
    </row>
    <row r="42" spans="1:66" ht="15">
      <c r="A42" s="32">
        <v>1</v>
      </c>
      <c r="B42" s="32">
        <f t="shared" si="27"/>
        <v>2</v>
      </c>
      <c r="C42" s="32">
        <v>2015</v>
      </c>
      <c r="D42" s="32">
        <v>1</v>
      </c>
      <c r="E42" s="33">
        <v>25.54</v>
      </c>
      <c r="F42" s="33">
        <v>97.4</v>
      </c>
      <c r="G42" s="46">
        <v>32</v>
      </c>
      <c r="H42" s="45">
        <f t="shared" si="28"/>
        <v>-17.245529188505458</v>
      </c>
      <c r="I42" s="45">
        <f t="shared" si="1"/>
        <v>97.523694267010058</v>
      </c>
      <c r="J42" s="48">
        <f t="shared" si="29"/>
        <v>13.003159235601341</v>
      </c>
      <c r="K42" s="48">
        <f t="shared" si="30"/>
        <v>1.0281185581963432</v>
      </c>
      <c r="L42" s="48">
        <v>40</v>
      </c>
      <c r="M42" s="33">
        <v>0.68799999999999994</v>
      </c>
      <c r="N42" s="33">
        <v>32.630000000000003</v>
      </c>
      <c r="O42" s="33">
        <v>100</v>
      </c>
      <c r="P42" s="33">
        <v>7.7</v>
      </c>
      <c r="Q42" s="33">
        <v>21.43</v>
      </c>
      <c r="R42" s="33">
        <v>69.38</v>
      </c>
      <c r="S42" s="33">
        <v>2.9</v>
      </c>
      <c r="T42" s="33">
        <v>26.91358</v>
      </c>
      <c r="U42" s="33">
        <v>13.08</v>
      </c>
      <c r="V42" s="33">
        <f t="shared" si="2"/>
        <v>4.4939755102040815</v>
      </c>
      <c r="W42" s="36">
        <f t="shared" si="3"/>
        <v>0.67284219337996909</v>
      </c>
      <c r="X42" s="36">
        <f t="shared" si="4"/>
        <v>0.20092632900699536</v>
      </c>
      <c r="Y42" s="33">
        <f t="shared" si="31"/>
        <v>119.53294693877551</v>
      </c>
      <c r="Z42" s="33">
        <f t="shared" si="5"/>
        <v>119.53294693877551</v>
      </c>
      <c r="AA42" s="33">
        <f t="shared" si="32"/>
        <v>0</v>
      </c>
      <c r="AB42" s="36">
        <f t="shared" si="6"/>
        <v>0.23906589387755101</v>
      </c>
      <c r="AC42" s="45">
        <f t="shared" si="7"/>
        <v>22.630000000000003</v>
      </c>
      <c r="AD42" s="49">
        <f t="shared" si="33"/>
        <v>604.74000000000012</v>
      </c>
      <c r="AE42" s="49">
        <f t="shared" si="8"/>
        <v>0.75</v>
      </c>
      <c r="AF42" s="48">
        <f t="shared" si="34"/>
        <v>3</v>
      </c>
      <c r="AG42" s="33">
        <f t="shared" si="9"/>
        <v>3.3704816326530613</v>
      </c>
      <c r="AH42" s="33">
        <f t="shared" si="10"/>
        <v>3.3704816326530613</v>
      </c>
      <c r="AI42" s="49">
        <f t="shared" si="11"/>
        <v>1.5</v>
      </c>
      <c r="AJ42" s="48">
        <f t="shared" si="12"/>
        <v>1</v>
      </c>
      <c r="AK42" s="58">
        <f t="shared" si="35"/>
        <v>1</v>
      </c>
      <c r="AL42" s="58">
        <f t="shared" si="36"/>
        <v>3.2709159380065085</v>
      </c>
      <c r="AM42" s="58">
        <f t="shared" si="37"/>
        <v>2.2693614777889155</v>
      </c>
      <c r="AN42" s="58">
        <f t="shared" si="38"/>
        <v>1.001554460217593</v>
      </c>
      <c r="AO42" s="34">
        <f t="shared" si="13"/>
        <v>13.45679</v>
      </c>
      <c r="AP42" s="34">
        <f t="shared" si="14"/>
        <v>0.44630699819828373</v>
      </c>
      <c r="AQ42" s="34">
        <f t="shared" si="15"/>
        <v>13.010483001801717</v>
      </c>
      <c r="AR42" s="58">
        <f t="shared" si="16"/>
        <v>0.83470111177841344</v>
      </c>
      <c r="AS42" s="67">
        <f t="shared" si="17"/>
        <v>1.3911685196306891</v>
      </c>
      <c r="AT42" s="67">
        <f t="shared" si="18"/>
        <v>92.862487325587551</v>
      </c>
      <c r="AU42" s="68">
        <f t="shared" si="19"/>
        <v>0.98016820018359052</v>
      </c>
      <c r="AW42" s="68">
        <f t="shared" si="20"/>
        <v>0.65145920611223596</v>
      </c>
      <c r="AX42" s="68">
        <f t="shared" si="21"/>
        <v>0.42866666666666664</v>
      </c>
      <c r="AZ42" s="69">
        <f t="shared" si="22"/>
        <v>1.0178571428571428</v>
      </c>
      <c r="BA42" s="70">
        <f t="shared" si="45"/>
        <v>35.99270031672242</v>
      </c>
      <c r="BB42" s="60">
        <f t="shared" si="40"/>
        <v>136.82984952405198</v>
      </c>
      <c r="BC42" s="70">
        <f t="shared" si="41"/>
        <v>93.293079220944534</v>
      </c>
      <c r="BD42" s="48">
        <f t="shared" si="42"/>
        <v>68.570413227394226</v>
      </c>
      <c r="BE42" s="59">
        <f t="shared" si="23"/>
        <v>1.5509448000000001E-3</v>
      </c>
      <c r="BF42" s="60">
        <f t="shared" si="43"/>
        <v>3.4693363985076613</v>
      </c>
      <c r="BG42" s="46">
        <f t="shared" si="44"/>
        <v>651.01076828886562</v>
      </c>
      <c r="BH42" s="46">
        <f t="shared" si="24"/>
        <v>246.93511900612148</v>
      </c>
      <c r="BI42" s="34">
        <f>AQ42*RUE</f>
        <v>49.960254726918592</v>
      </c>
      <c r="BJ42" s="34">
        <f t="shared" si="25"/>
        <v>499.60254726918595</v>
      </c>
      <c r="BK42" s="34">
        <f t="shared" si="26"/>
        <v>164.86884059883138</v>
      </c>
      <c r="BL42" s="34">
        <f>IF(AD42=0,0,BK42/(1-UMIDADE))</f>
        <v>189.50441448141538</v>
      </c>
      <c r="BM42" s="45">
        <f>BL42*AJ42</f>
        <v>189.50441448141538</v>
      </c>
      <c r="BN42" s="48">
        <f>IF(AI42=0,0,BM42*(1-AI42*(1-AK42)))</f>
        <v>189.50441448141538</v>
      </c>
    </row>
    <row r="43" spans="1:66" ht="15">
      <c r="A43" s="32">
        <v>2</v>
      </c>
      <c r="B43" s="32">
        <f t="shared" si="27"/>
        <v>2</v>
      </c>
      <c r="C43" s="32">
        <v>2015</v>
      </c>
      <c r="D43" s="32">
        <v>2</v>
      </c>
      <c r="E43" s="33">
        <v>24.35</v>
      </c>
      <c r="F43" s="33">
        <v>99.9</v>
      </c>
      <c r="G43" s="46">
        <v>33</v>
      </c>
      <c r="H43" s="45">
        <f t="shared" si="28"/>
        <v>-16.969452698039142</v>
      </c>
      <c r="I43" s="45">
        <f t="shared" si="1"/>
        <v>97.395125616112537</v>
      </c>
      <c r="J43" s="48">
        <f t="shared" si="29"/>
        <v>12.986016748815004</v>
      </c>
      <c r="K43" s="48">
        <f t="shared" si="30"/>
        <v>1.0278170707327079</v>
      </c>
      <c r="L43" s="48">
        <v>40</v>
      </c>
      <c r="M43" s="33">
        <v>0.71099999999999997</v>
      </c>
      <c r="N43" s="33">
        <v>32.36</v>
      </c>
      <c r="O43" s="33">
        <v>100</v>
      </c>
      <c r="P43" s="33">
        <v>9.1999999999999993</v>
      </c>
      <c r="Q43" s="33">
        <v>21.46</v>
      </c>
      <c r="R43" s="33">
        <v>74.900000000000006</v>
      </c>
      <c r="S43" s="33">
        <v>7.6</v>
      </c>
      <c r="T43" s="33">
        <v>18.72767</v>
      </c>
      <c r="U43" s="33">
        <v>7.83</v>
      </c>
      <c r="V43" s="33">
        <f t="shared" si="2"/>
        <v>4.4446040816326535</v>
      </c>
      <c r="W43" s="36">
        <f t="shared" si="3"/>
        <v>0.67010014307328225</v>
      </c>
      <c r="X43" s="36">
        <f t="shared" si="4"/>
        <v>0.20051502146099234</v>
      </c>
      <c r="Y43" s="33">
        <f t="shared" si="31"/>
        <v>119.06246530612245</v>
      </c>
      <c r="Z43" s="33">
        <f t="shared" si="5"/>
        <v>119.06246530612245</v>
      </c>
      <c r="AA43" s="33">
        <f t="shared" si="32"/>
        <v>0</v>
      </c>
      <c r="AB43" s="36">
        <f t="shared" si="6"/>
        <v>0.23812493061224491</v>
      </c>
      <c r="AC43" s="45">
        <f t="shared" si="7"/>
        <v>22.36</v>
      </c>
      <c r="AD43" s="49">
        <f t="shared" si="33"/>
        <v>627.10000000000014</v>
      </c>
      <c r="AE43" s="49">
        <f t="shared" si="8"/>
        <v>0.75</v>
      </c>
      <c r="AF43" s="48">
        <f t="shared" si="34"/>
        <v>3</v>
      </c>
      <c r="AG43" s="33">
        <f t="shared" si="9"/>
        <v>3.3334530612244899</v>
      </c>
      <c r="AH43" s="33">
        <f t="shared" si="10"/>
        <v>3.3334530612244899</v>
      </c>
      <c r="AI43" s="49">
        <f t="shared" si="11"/>
        <v>1.5</v>
      </c>
      <c r="AJ43" s="48">
        <f t="shared" si="12"/>
        <v>1</v>
      </c>
      <c r="AK43" s="58">
        <f t="shared" si="35"/>
        <v>1</v>
      </c>
      <c r="AL43" s="58">
        <f t="shared" si="36"/>
        <v>3.0470067875102251</v>
      </c>
      <c r="AM43" s="58">
        <f t="shared" si="37"/>
        <v>2.2822080838451591</v>
      </c>
      <c r="AN43" s="58">
        <f t="shared" si="38"/>
        <v>0.76479870366506608</v>
      </c>
      <c r="AO43" s="34">
        <f t="shared" si="13"/>
        <v>9.3638349999999999</v>
      </c>
      <c r="AP43" s="34">
        <f t="shared" si="14"/>
        <v>0.44630699819828373</v>
      </c>
      <c r="AQ43" s="34">
        <f t="shared" si="15"/>
        <v>8.9175280018017169</v>
      </c>
      <c r="AR43" s="58">
        <f t="shared" si="16"/>
        <v>0.83470111177841344</v>
      </c>
      <c r="AS43" s="67">
        <f t="shared" si="17"/>
        <v>1.3911685196306891</v>
      </c>
      <c r="AT43" s="67">
        <f t="shared" si="18"/>
        <v>89.916842182665576</v>
      </c>
      <c r="AU43" s="68">
        <f t="shared" si="19"/>
        <v>0.98482041515360808</v>
      </c>
      <c r="AW43" s="68">
        <f t="shared" si="20"/>
        <v>0.60741413446848169</v>
      </c>
      <c r="AX43" s="68">
        <f t="shared" si="21"/>
        <v>0.4306666666666667</v>
      </c>
      <c r="AZ43" s="69">
        <f t="shared" si="22"/>
        <v>1.0178571428571428</v>
      </c>
      <c r="BA43" s="70">
        <f t="shared" si="45"/>
        <v>32.801281559579664</v>
      </c>
      <c r="BB43" s="60">
        <f t="shared" si="40"/>
        <v>124.69735197689806</v>
      </c>
      <c r="BC43" s="70">
        <f t="shared" si="41"/>
        <v>85.020921802430493</v>
      </c>
      <c r="BD43" s="48">
        <f t="shared" si="42"/>
        <v>62.49037752478641</v>
      </c>
      <c r="BE43" s="59">
        <f t="shared" si="23"/>
        <v>1.5008220000000002E-3</v>
      </c>
      <c r="BF43" s="60">
        <f t="shared" si="43"/>
        <v>3.24190137891831</v>
      </c>
      <c r="BG43" s="46">
        <f t="shared" si="44"/>
        <v>592.48476145868108</v>
      </c>
      <c r="BH43" s="46">
        <f t="shared" si="24"/>
        <v>224.73559917398251</v>
      </c>
      <c r="BI43" s="34">
        <f>AQ43*RUE</f>
        <v>34.243307526918592</v>
      </c>
      <c r="BJ43" s="34">
        <f t="shared" si="25"/>
        <v>342.43307526918591</v>
      </c>
      <c r="BK43" s="34">
        <f t="shared" si="26"/>
        <v>113.00291483883136</v>
      </c>
      <c r="BL43" s="34">
        <f>IF(AD43=0,0,BK43/(1-UMIDADE))</f>
        <v>129.88840786072569</v>
      </c>
      <c r="BM43" s="45">
        <f>BL43*AJ43</f>
        <v>129.88840786072569</v>
      </c>
      <c r="BN43" s="48">
        <f>IF(AI43=0,0,BM43*(1-AI43*(1-AK43)))</f>
        <v>129.88840786072569</v>
      </c>
    </row>
    <row r="44" spans="1:66" ht="15">
      <c r="A44" s="32">
        <v>3</v>
      </c>
      <c r="B44" s="32">
        <f t="shared" si="27"/>
        <v>2</v>
      </c>
      <c r="C44" s="32">
        <v>2015</v>
      </c>
      <c r="D44" s="32">
        <v>3</v>
      </c>
      <c r="E44" s="33">
        <v>23.25</v>
      </c>
      <c r="F44" s="33">
        <v>99.9</v>
      </c>
      <c r="G44" s="46">
        <v>34</v>
      </c>
      <c r="H44" s="45">
        <f t="shared" si="28"/>
        <v>-16.688347792507617</v>
      </c>
      <c r="I44" s="45">
        <f t="shared" si="1"/>
        <v>97.264641379464862</v>
      </c>
      <c r="J44" s="48">
        <f t="shared" si="29"/>
        <v>12.968618850595314</v>
      </c>
      <c r="K44" s="48">
        <f t="shared" si="30"/>
        <v>1.0275073404706727</v>
      </c>
      <c r="L44" s="48">
        <v>40</v>
      </c>
      <c r="M44" s="33">
        <v>0.89</v>
      </c>
      <c r="N44" s="33">
        <v>27.56</v>
      </c>
      <c r="O44" s="33">
        <v>100</v>
      </c>
      <c r="P44" s="33">
        <v>8.4499999999999993</v>
      </c>
      <c r="Q44" s="33">
        <v>20.190000000000001</v>
      </c>
      <c r="R44" s="33">
        <v>89.8</v>
      </c>
      <c r="S44" s="33">
        <v>6.9</v>
      </c>
      <c r="T44" s="33">
        <v>13.15077</v>
      </c>
      <c r="U44" s="33">
        <v>4.6379999999999999</v>
      </c>
      <c r="V44" s="33">
        <f t="shared" si="2"/>
        <v>3.6728816326530609</v>
      </c>
      <c r="W44" s="36">
        <f t="shared" si="3"/>
        <v>0.62384288604506521</v>
      </c>
      <c r="X44" s="36">
        <f t="shared" si="4"/>
        <v>0.1935764329067598</v>
      </c>
      <c r="Y44" s="33">
        <f t="shared" si="31"/>
        <v>123.32901224489795</v>
      </c>
      <c r="Z44" s="33">
        <f t="shared" si="5"/>
        <v>123.32901224489795</v>
      </c>
      <c r="AA44" s="33">
        <f t="shared" si="32"/>
        <v>0</v>
      </c>
      <c r="AB44" s="36">
        <f t="shared" si="6"/>
        <v>0.2466580244897959</v>
      </c>
      <c r="AC44" s="45">
        <f t="shared" si="7"/>
        <v>17.559999999999999</v>
      </c>
      <c r="AD44" s="49">
        <f t="shared" si="33"/>
        <v>644.66000000000008</v>
      </c>
      <c r="AE44" s="49">
        <f t="shared" si="8"/>
        <v>0.75</v>
      </c>
      <c r="AF44" s="48">
        <f t="shared" si="34"/>
        <v>3</v>
      </c>
      <c r="AG44" s="33">
        <f t="shared" si="9"/>
        <v>2.7546612244897957</v>
      </c>
      <c r="AH44" s="33">
        <f t="shared" si="10"/>
        <v>2.7546612244897957</v>
      </c>
      <c r="AI44" s="49">
        <f t="shared" si="11"/>
        <v>1.5</v>
      </c>
      <c r="AJ44" s="48">
        <f t="shared" si="12"/>
        <v>1</v>
      </c>
      <c r="AK44" s="58">
        <f t="shared" si="35"/>
        <v>1</v>
      </c>
      <c r="AL44" s="58">
        <f t="shared" si="36"/>
        <v>2.8520449673476511</v>
      </c>
      <c r="AM44" s="58">
        <f t="shared" si="37"/>
        <v>2.5611363806781906</v>
      </c>
      <c r="AN44" s="58">
        <f t="shared" si="38"/>
        <v>0.29090858666946051</v>
      </c>
      <c r="AO44" s="34">
        <f t="shared" si="13"/>
        <v>6.5753849999999998</v>
      </c>
      <c r="AP44" s="34">
        <f t="shared" si="14"/>
        <v>0.44630699819828373</v>
      </c>
      <c r="AQ44" s="34">
        <f t="shared" si="15"/>
        <v>6.1290780018017159</v>
      </c>
      <c r="AR44" s="58">
        <f t="shared" si="16"/>
        <v>0.83470111177841344</v>
      </c>
      <c r="AS44" s="67">
        <f t="shared" si="17"/>
        <v>1.3911685196306891</v>
      </c>
      <c r="AT44" s="67">
        <f t="shared" si="18"/>
        <v>85.972940683952785</v>
      </c>
      <c r="AU44" s="68">
        <f t="shared" si="19"/>
        <v>0.99419872105018681</v>
      </c>
      <c r="AW44" s="68">
        <f t="shared" si="20"/>
        <v>0.56176500753505088</v>
      </c>
      <c r="AX44" s="68">
        <f t="shared" si="21"/>
        <v>0.34600000000000009</v>
      </c>
      <c r="AZ44" s="69">
        <f t="shared" si="22"/>
        <v>1.0178571428571428</v>
      </c>
      <c r="BA44" s="70">
        <f t="shared" si="45"/>
        <v>23.525146384821472</v>
      </c>
      <c r="BB44" s="60">
        <f t="shared" si="40"/>
        <v>89.433196496537306</v>
      </c>
      <c r="BC44" s="70">
        <f t="shared" si="41"/>
        <v>60.977179429457252</v>
      </c>
      <c r="BD44" s="48">
        <f t="shared" si="42"/>
        <v>44.818226880651082</v>
      </c>
      <c r="BE44" s="59">
        <f t="shared" si="23"/>
        <v>1.4544899999999999E-3</v>
      </c>
      <c r="BF44" s="60">
        <f t="shared" si="43"/>
        <v>2.3787716413283966</v>
      </c>
      <c r="BG44" s="46">
        <f t="shared" si="44"/>
        <v>424.39455239322683</v>
      </c>
      <c r="BH44" s="46">
        <f t="shared" si="24"/>
        <v>160.97724401122397</v>
      </c>
      <c r="BI44" s="34">
        <f>AQ44*RUE</f>
        <v>23.53565952691859</v>
      </c>
      <c r="BJ44" s="34">
        <f t="shared" si="25"/>
        <v>235.3565952691859</v>
      </c>
      <c r="BK44" s="34">
        <f t="shared" si="26"/>
        <v>77.66767643883135</v>
      </c>
      <c r="BL44" s="34">
        <f>IF(AD44=0,0,BK44/(1-UMIDADE))</f>
        <v>89.273191309001547</v>
      </c>
      <c r="BM44" s="45">
        <f>BL44*AJ44</f>
        <v>89.273191309001547</v>
      </c>
      <c r="BN44" s="48">
        <f>IF(AI44=0,0,BM44*(1-AI44*(1-AK44)))</f>
        <v>89.273191309001547</v>
      </c>
    </row>
    <row r="45" spans="1:66" ht="15">
      <c r="A45" s="32">
        <v>4</v>
      </c>
      <c r="B45" s="32">
        <f t="shared" si="27"/>
        <v>2</v>
      </c>
      <c r="C45" s="32">
        <v>2015</v>
      </c>
      <c r="D45" s="32">
        <v>4</v>
      </c>
      <c r="E45" s="33">
        <v>23.94</v>
      </c>
      <c r="F45" s="33">
        <v>97.3</v>
      </c>
      <c r="G45" s="46">
        <v>35</v>
      </c>
      <c r="H45" s="45">
        <f t="shared" si="28"/>
        <v>-16.402297769361123</v>
      </c>
      <c r="I45" s="45">
        <f t="shared" si="1"/>
        <v>97.132293808679208</v>
      </c>
      <c r="J45" s="48">
        <f t="shared" si="29"/>
        <v>12.950972507823893</v>
      </c>
      <c r="K45" s="48">
        <f t="shared" si="30"/>
        <v>1.0271894591899993</v>
      </c>
      <c r="L45" s="48">
        <v>40</v>
      </c>
      <c r="M45" s="33">
        <v>1.3049999999999999</v>
      </c>
      <c r="N45" s="33">
        <v>30.65</v>
      </c>
      <c r="O45" s="33">
        <v>100</v>
      </c>
      <c r="P45" s="33">
        <v>8.4499999999999993</v>
      </c>
      <c r="Q45" s="33">
        <v>19.45</v>
      </c>
      <c r="R45" s="33">
        <v>69.47</v>
      </c>
      <c r="S45" s="33">
        <v>6.3</v>
      </c>
      <c r="T45" s="33">
        <v>22.292680000000001</v>
      </c>
      <c r="U45" s="33">
        <v>9.7200000000000006</v>
      </c>
      <c r="V45" s="33">
        <f t="shared" si="2"/>
        <v>4.2612244897959171</v>
      </c>
      <c r="W45" s="36">
        <f t="shared" si="3"/>
        <v>0.65968661041232812</v>
      </c>
      <c r="X45" s="36">
        <f t="shared" si="4"/>
        <v>0.1989529915618492</v>
      </c>
      <c r="Y45" s="33">
        <f t="shared" si="31"/>
        <v>127.47435102040815</v>
      </c>
      <c r="Z45" s="33">
        <f t="shared" si="5"/>
        <v>125</v>
      </c>
      <c r="AA45" s="33">
        <f t="shared" si="32"/>
        <v>2.4743510204081502</v>
      </c>
      <c r="AB45" s="36">
        <f t="shared" si="6"/>
        <v>0.25</v>
      </c>
      <c r="AC45" s="45">
        <f t="shared" si="7"/>
        <v>20.65</v>
      </c>
      <c r="AD45" s="49">
        <f t="shared" si="33"/>
        <v>665.31000000000006</v>
      </c>
      <c r="AE45" s="49">
        <f t="shared" si="8"/>
        <v>0.75</v>
      </c>
      <c r="AF45" s="48">
        <f t="shared" si="34"/>
        <v>3</v>
      </c>
      <c r="AG45" s="33">
        <f t="shared" si="9"/>
        <v>3.1959183673469376</v>
      </c>
      <c r="AH45" s="33">
        <f t="shared" si="10"/>
        <v>3.1959183673469376</v>
      </c>
      <c r="AI45" s="49">
        <f t="shared" si="11"/>
        <v>1.5</v>
      </c>
      <c r="AJ45" s="48">
        <f t="shared" si="12"/>
        <v>1</v>
      </c>
      <c r="AK45" s="58">
        <f t="shared" si="35"/>
        <v>1</v>
      </c>
      <c r="AL45" s="58">
        <f t="shared" si="36"/>
        <v>2.9730215948147753</v>
      </c>
      <c r="AM45" s="58">
        <f t="shared" si="37"/>
        <v>2.0653581019178247</v>
      </c>
      <c r="AN45" s="58">
        <f t="shared" si="38"/>
        <v>0.9076634928969507</v>
      </c>
      <c r="AO45" s="34">
        <f t="shared" si="13"/>
        <v>11.14634</v>
      </c>
      <c r="AP45" s="34">
        <f t="shared" si="14"/>
        <v>0.44630699819828373</v>
      </c>
      <c r="AQ45" s="34">
        <f t="shared" si="15"/>
        <v>10.700033001801717</v>
      </c>
      <c r="AR45" s="58">
        <f t="shared" si="16"/>
        <v>0.83470111177841344</v>
      </c>
      <c r="AS45" s="67">
        <f t="shared" si="17"/>
        <v>1.3911685196306891</v>
      </c>
      <c r="AT45" s="67">
        <f t="shared" si="18"/>
        <v>91.453015561186803</v>
      </c>
      <c r="AU45" s="68">
        <f t="shared" si="19"/>
        <v>0.9820105082120999</v>
      </c>
      <c r="AW45" s="68">
        <f t="shared" si="20"/>
        <v>0.59098358938859308</v>
      </c>
      <c r="AX45" s="68">
        <f t="shared" si="21"/>
        <v>0.29666666666666663</v>
      </c>
      <c r="AZ45" s="69">
        <f t="shared" si="22"/>
        <v>1.0178571428571428</v>
      </c>
      <c r="BA45" s="70">
        <f t="shared" si="45"/>
        <v>22.295894930319442</v>
      </c>
      <c r="BB45" s="60">
        <f t="shared" si="40"/>
        <v>84.760074167102388</v>
      </c>
      <c r="BC45" s="70">
        <f t="shared" si="41"/>
        <v>57.790959659387994</v>
      </c>
      <c r="BD45" s="48">
        <f t="shared" si="42"/>
        <v>42.476355349650177</v>
      </c>
      <c r="BE45" s="59">
        <f t="shared" si="23"/>
        <v>1.4835528000000002E-3</v>
      </c>
      <c r="BF45" s="60">
        <f t="shared" si="43"/>
        <v>2.1921004918195814</v>
      </c>
      <c r="BG45" s="46">
        <f t="shared" si="44"/>
        <v>402.84254857830598</v>
      </c>
      <c r="BH45" s="46">
        <f t="shared" si="24"/>
        <v>152.8023460124609</v>
      </c>
      <c r="BI45" s="34">
        <f>AQ45*RUE</f>
        <v>41.088126726918595</v>
      </c>
      <c r="BJ45" s="34">
        <f t="shared" si="25"/>
        <v>410.88126726918597</v>
      </c>
      <c r="BK45" s="34">
        <f t="shared" si="26"/>
        <v>135.59081819883139</v>
      </c>
      <c r="BL45" s="34">
        <f>IF(AD45=0,0,BK45/(1-UMIDADE))</f>
        <v>155.85151517107056</v>
      </c>
      <c r="BM45" s="45">
        <f>BL45*AJ45</f>
        <v>155.85151517107056</v>
      </c>
      <c r="BN45" s="48">
        <f>IF(AI45=0,0,BM45*(1-AI45*(1-AK45)))</f>
        <v>155.85151517107056</v>
      </c>
    </row>
    <row r="46" spans="1:66" ht="15">
      <c r="A46" s="32">
        <v>5</v>
      </c>
      <c r="B46" s="32">
        <f t="shared" si="27"/>
        <v>2</v>
      </c>
      <c r="C46" s="32">
        <v>2015</v>
      </c>
      <c r="D46" s="32">
        <v>5</v>
      </c>
      <c r="E46" s="33">
        <v>24.38</v>
      </c>
      <c r="F46" s="33">
        <v>89.8</v>
      </c>
      <c r="G46" s="46">
        <v>36</v>
      </c>
      <c r="H46" s="45">
        <f t="shared" si="28"/>
        <v>-16.111387391394992</v>
      </c>
      <c r="I46" s="45">
        <f t="shared" si="1"/>
        <v>96.998134862986973</v>
      </c>
      <c r="J46" s="48">
        <f t="shared" si="29"/>
        <v>12.933084648398262</v>
      </c>
      <c r="K46" s="48">
        <f t="shared" si="30"/>
        <v>1.0268635210857713</v>
      </c>
      <c r="L46" s="48">
        <v>40</v>
      </c>
      <c r="M46" s="33">
        <v>1.6619999999999999</v>
      </c>
      <c r="N46" s="33">
        <v>31.6</v>
      </c>
      <c r="O46" s="33">
        <v>100</v>
      </c>
      <c r="P46" s="33">
        <v>8.4499999999999993</v>
      </c>
      <c r="Q46" s="33">
        <v>17.920000000000002</v>
      </c>
      <c r="R46" s="33">
        <v>66.13</v>
      </c>
      <c r="S46" s="33">
        <v>0</v>
      </c>
      <c r="T46" s="33">
        <v>27.376049999999999</v>
      </c>
      <c r="U46" s="33">
        <v>12.53</v>
      </c>
      <c r="V46" s="33">
        <f t="shared" si="2"/>
        <v>4.5186612244897972</v>
      </c>
      <c r="W46" s="36">
        <f t="shared" si="3"/>
        <v>0.67420341963071673</v>
      </c>
      <c r="X46" s="36">
        <f t="shared" si="4"/>
        <v>0.20113051294460751</v>
      </c>
      <c r="Y46" s="33">
        <f t="shared" si="31"/>
        <v>128.10408163265308</v>
      </c>
      <c r="Z46" s="33">
        <f t="shared" si="5"/>
        <v>125</v>
      </c>
      <c r="AA46" s="33">
        <f t="shared" si="32"/>
        <v>3.1040816326530773</v>
      </c>
      <c r="AB46" s="36">
        <f t="shared" si="6"/>
        <v>0.25</v>
      </c>
      <c r="AC46" s="45">
        <f t="shared" si="7"/>
        <v>21.6</v>
      </c>
      <c r="AD46" s="49">
        <f t="shared" si="33"/>
        <v>686.91000000000008</v>
      </c>
      <c r="AE46" s="49">
        <f t="shared" si="8"/>
        <v>0.75</v>
      </c>
      <c r="AF46" s="48">
        <f t="shared" si="34"/>
        <v>3</v>
      </c>
      <c r="AG46" s="33">
        <f t="shared" si="9"/>
        <v>3.3889959183673479</v>
      </c>
      <c r="AH46" s="33">
        <f t="shared" si="10"/>
        <v>3.3889959183673479</v>
      </c>
      <c r="AI46" s="49">
        <f t="shared" si="11"/>
        <v>1.5</v>
      </c>
      <c r="AJ46" s="48">
        <f t="shared" si="12"/>
        <v>1</v>
      </c>
      <c r="AK46" s="58">
        <f t="shared" si="35"/>
        <v>1</v>
      </c>
      <c r="AL46" s="58">
        <f t="shared" si="36"/>
        <v>3.0524828457707285</v>
      </c>
      <c r="AM46" s="58">
        <f t="shared" si="37"/>
        <v>2.0186069059081824</v>
      </c>
      <c r="AN46" s="58">
        <f t="shared" si="38"/>
        <v>1.0338759398625461</v>
      </c>
      <c r="AO46" s="34">
        <f t="shared" si="13"/>
        <v>13.688025</v>
      </c>
      <c r="AP46" s="34">
        <f t="shared" si="14"/>
        <v>0.44630699819828373</v>
      </c>
      <c r="AQ46" s="34">
        <f t="shared" si="15"/>
        <v>13.241718001801717</v>
      </c>
      <c r="AR46" s="58">
        <f t="shared" si="16"/>
        <v>0.83470111177841344</v>
      </c>
      <c r="AS46" s="67">
        <f t="shared" si="17"/>
        <v>1.3911685196306891</v>
      </c>
      <c r="AT46" s="67">
        <f t="shared" si="18"/>
        <v>92.978375222192369</v>
      </c>
      <c r="AU46" s="68">
        <f t="shared" si="19"/>
        <v>0.97953479520089259</v>
      </c>
      <c r="AW46" s="68">
        <f t="shared" si="20"/>
        <v>0.60859012719399352</v>
      </c>
      <c r="AX46" s="68">
        <f t="shared" si="21"/>
        <v>0.19466666666666679</v>
      </c>
      <c r="AZ46" s="69">
        <f t="shared" si="22"/>
        <v>1.0178571428571428</v>
      </c>
      <c r="BA46" s="70">
        <f t="shared" si="45"/>
        <v>15.278646605579251</v>
      </c>
      <c r="BB46" s="60">
        <f t="shared" si="40"/>
        <v>58.083302935770085</v>
      </c>
      <c r="BC46" s="70">
        <f t="shared" si="41"/>
        <v>39.602252001661427</v>
      </c>
      <c r="BD46" s="48">
        <f t="shared" si="42"/>
        <v>29.107655221221147</v>
      </c>
      <c r="BE46" s="59">
        <f t="shared" si="23"/>
        <v>1.5020856E-3</v>
      </c>
      <c r="BF46" s="60">
        <f t="shared" si="43"/>
        <v>1.5600585740859119</v>
      </c>
      <c r="BG46" s="46">
        <f t="shared" si="44"/>
        <v>275.47596647135236</v>
      </c>
      <c r="BH46" s="46">
        <f t="shared" si="24"/>
        <v>104.49088383396125</v>
      </c>
      <c r="BI46" s="34">
        <f>AQ46*RUE</f>
        <v>50.848197126918592</v>
      </c>
      <c r="BJ46" s="34">
        <f t="shared" si="25"/>
        <v>508.48197126918592</v>
      </c>
      <c r="BK46" s="34">
        <f t="shared" si="26"/>
        <v>167.79905051883136</v>
      </c>
      <c r="BL46" s="34">
        <f>IF(AD46=0,0,BK46/(1-UMIDADE))</f>
        <v>192.87247186072571</v>
      </c>
      <c r="BM46" s="45">
        <f>BL46*AJ46</f>
        <v>192.87247186072571</v>
      </c>
      <c r="BN46" s="48">
        <f>IF(AI46=0,0,BM46*(1-AI46*(1-AK46)))</f>
        <v>192.87247186072571</v>
      </c>
    </row>
    <row r="47" spans="1:66" ht="15">
      <c r="A47" s="32">
        <v>6</v>
      </c>
      <c r="B47" s="32">
        <f t="shared" si="27"/>
        <v>2</v>
      </c>
      <c r="C47" s="32">
        <v>2015</v>
      </c>
      <c r="D47" s="32">
        <v>6</v>
      </c>
      <c r="E47" s="33">
        <v>22.96</v>
      </c>
      <c r="F47" s="33">
        <v>99.1</v>
      </c>
      <c r="G47" s="46">
        <v>37</v>
      </c>
      <c r="H47" s="45">
        <f t="shared" si="28"/>
        <v>-15.815702861632573</v>
      </c>
      <c r="I47" s="45">
        <f t="shared" si="1"/>
        <v>96.862216167654978</v>
      </c>
      <c r="J47" s="48">
        <f t="shared" si="29"/>
        <v>12.914962155687331</v>
      </c>
      <c r="K47" s="48">
        <f t="shared" si="30"/>
        <v>1.0265296227404832</v>
      </c>
      <c r="L47" s="48">
        <v>40</v>
      </c>
      <c r="M47" s="33">
        <v>0.96699999999999997</v>
      </c>
      <c r="N47" s="33">
        <v>29.87</v>
      </c>
      <c r="O47" s="33">
        <v>100</v>
      </c>
      <c r="P47" s="33">
        <v>9.9499999999999993</v>
      </c>
      <c r="Q47" s="33">
        <v>19.23</v>
      </c>
      <c r="R47" s="33">
        <v>76.900000000000006</v>
      </c>
      <c r="S47" s="33">
        <v>0.7</v>
      </c>
      <c r="T47" s="33">
        <v>14.73948</v>
      </c>
      <c r="U47" s="33">
        <v>4.91</v>
      </c>
      <c r="V47" s="33">
        <f t="shared" si="2"/>
        <v>4.1366204081632647</v>
      </c>
      <c r="W47" s="36">
        <f t="shared" si="3"/>
        <v>0.65240505299388185</v>
      </c>
      <c r="X47" s="36">
        <f t="shared" si="4"/>
        <v>0.19786075794908228</v>
      </c>
      <c r="Y47" s="33">
        <f t="shared" si="31"/>
        <v>121.61100408163266</v>
      </c>
      <c r="Z47" s="33">
        <f t="shared" si="5"/>
        <v>121.61100408163266</v>
      </c>
      <c r="AA47" s="33">
        <f t="shared" si="32"/>
        <v>0</v>
      </c>
      <c r="AB47" s="36">
        <f t="shared" si="6"/>
        <v>0.24322200816326531</v>
      </c>
      <c r="AC47" s="45">
        <f t="shared" si="7"/>
        <v>19.87</v>
      </c>
      <c r="AD47" s="49">
        <f t="shared" si="33"/>
        <v>706.78000000000009</v>
      </c>
      <c r="AE47" s="49">
        <f t="shared" si="8"/>
        <v>0.75</v>
      </c>
      <c r="AF47" s="48">
        <f t="shared" si="34"/>
        <v>3</v>
      </c>
      <c r="AG47" s="33">
        <f t="shared" si="9"/>
        <v>3.1024653061224488</v>
      </c>
      <c r="AH47" s="33">
        <f t="shared" si="10"/>
        <v>3.1024653061224488</v>
      </c>
      <c r="AI47" s="49">
        <f t="shared" si="11"/>
        <v>1.5</v>
      </c>
      <c r="AJ47" s="48">
        <f t="shared" si="12"/>
        <v>1</v>
      </c>
      <c r="AK47" s="58">
        <f t="shared" si="35"/>
        <v>1</v>
      </c>
      <c r="AL47" s="58">
        <f t="shared" si="36"/>
        <v>2.8024964726585253</v>
      </c>
      <c r="AM47" s="58">
        <f t="shared" si="37"/>
        <v>2.1551197874744061</v>
      </c>
      <c r="AN47" s="58">
        <f t="shared" si="38"/>
        <v>0.64737668518411917</v>
      </c>
      <c r="AO47" s="34">
        <f t="shared" si="13"/>
        <v>7.3697400000000002</v>
      </c>
      <c r="AP47" s="34">
        <f t="shared" si="14"/>
        <v>0.44630699819828373</v>
      </c>
      <c r="AQ47" s="34">
        <f t="shared" si="15"/>
        <v>6.9234330018017163</v>
      </c>
      <c r="AR47" s="58">
        <f t="shared" si="16"/>
        <v>0.83470111177841344</v>
      </c>
      <c r="AS47" s="67">
        <f t="shared" si="17"/>
        <v>1.3911685196306891</v>
      </c>
      <c r="AT47" s="67">
        <f t="shared" si="18"/>
        <v>87.379207980018137</v>
      </c>
      <c r="AU47" s="68">
        <f t="shared" si="19"/>
        <v>0.98713592502760905</v>
      </c>
      <c r="AW47" s="68">
        <f t="shared" si="20"/>
        <v>0.54887012059695772</v>
      </c>
      <c r="AX47" s="68">
        <f t="shared" si="21"/>
        <v>0.28200000000000003</v>
      </c>
      <c r="AZ47" s="69">
        <f t="shared" si="22"/>
        <v>1.0178571428571428</v>
      </c>
      <c r="BA47" s="70">
        <f t="shared" si="45"/>
        <v>18.904723479103101</v>
      </c>
      <c r="BB47" s="60">
        <f t="shared" si="40"/>
        <v>71.86819677815835</v>
      </c>
      <c r="BC47" s="70">
        <f t="shared" si="41"/>
        <v>49.001043257835242</v>
      </c>
      <c r="BD47" s="48">
        <f t="shared" si="42"/>
        <v>36.015766794508899</v>
      </c>
      <c r="BE47" s="59">
        <f t="shared" si="23"/>
        <v>1.4422752000000001E-3</v>
      </c>
      <c r="BF47" s="60">
        <f t="shared" si="43"/>
        <v>1.8131731686229697</v>
      </c>
      <c r="BG47" s="46">
        <f t="shared" si="44"/>
        <v>342.0259362588593</v>
      </c>
      <c r="BH47" s="46">
        <f t="shared" si="24"/>
        <v>129.73397582232596</v>
      </c>
      <c r="BI47" s="34">
        <f>AQ47*RUE</f>
        <v>26.585982726918591</v>
      </c>
      <c r="BJ47" s="34">
        <f t="shared" si="25"/>
        <v>265.85982726918593</v>
      </c>
      <c r="BK47" s="34">
        <f t="shared" si="26"/>
        <v>87.73374299883136</v>
      </c>
      <c r="BL47" s="34">
        <f>IF(AD47=0,0,BK47/(1-UMIDADE))</f>
        <v>100.84338275727742</v>
      </c>
      <c r="BM47" s="45">
        <f>BL47*AJ47</f>
        <v>100.84338275727742</v>
      </c>
      <c r="BN47" s="48">
        <f>IF(AI47=0,0,BM47*(1-AI47*(1-AK47)))</f>
        <v>100.84338275727742</v>
      </c>
    </row>
    <row r="48" spans="1:66" ht="15">
      <c r="A48" s="32">
        <v>7</v>
      </c>
      <c r="B48" s="32">
        <f t="shared" si="27"/>
        <v>2</v>
      </c>
      <c r="C48" s="32">
        <v>2015</v>
      </c>
      <c r="D48" s="32">
        <v>7</v>
      </c>
      <c r="E48" s="33">
        <v>21.75</v>
      </c>
      <c r="F48" s="33">
        <v>99.9</v>
      </c>
      <c r="G48" s="46">
        <v>38</v>
      </c>
      <c r="H48" s="45">
        <f t="shared" si="28"/>
        <v>-15.515331797781426</v>
      </c>
      <c r="I48" s="45">
        <f t="shared" si="1"/>
        <v>96.7245889752338</v>
      </c>
      <c r="J48" s="48">
        <f t="shared" si="29"/>
        <v>12.896611863364507</v>
      </c>
      <c r="K48" s="48">
        <f t="shared" si="30"/>
        <v>1.0261878630954209</v>
      </c>
      <c r="L48" s="48">
        <v>40</v>
      </c>
      <c r="M48" s="33">
        <v>0.75800000000000001</v>
      </c>
      <c r="N48" s="33">
        <v>25.03</v>
      </c>
      <c r="O48" s="33">
        <v>100</v>
      </c>
      <c r="P48" s="33">
        <v>6.2</v>
      </c>
      <c r="Q48" s="33">
        <v>19.52</v>
      </c>
      <c r="R48" s="33">
        <v>96.8</v>
      </c>
      <c r="S48" s="33">
        <v>0.7</v>
      </c>
      <c r="T48" s="33">
        <v>8.9575600000000009</v>
      </c>
      <c r="U48" s="33">
        <v>2.097</v>
      </c>
      <c r="V48" s="33">
        <f t="shared" si="2"/>
        <v>3.2661551020408166</v>
      </c>
      <c r="W48" s="36">
        <f t="shared" si="3"/>
        <v>0.59689450265897481</v>
      </c>
      <c r="X48" s="36">
        <f t="shared" si="4"/>
        <v>0.18953417539884621</v>
      </c>
      <c r="Y48" s="33">
        <f t="shared" si="31"/>
        <v>119.20853877551021</v>
      </c>
      <c r="Z48" s="33">
        <f t="shared" si="5"/>
        <v>119.20853877551021</v>
      </c>
      <c r="AA48" s="33">
        <f t="shared" si="32"/>
        <v>0</v>
      </c>
      <c r="AB48" s="36">
        <f t="shared" si="6"/>
        <v>0.2384170775510204</v>
      </c>
      <c r="AC48" s="45">
        <f t="shared" si="7"/>
        <v>15.030000000000001</v>
      </c>
      <c r="AD48" s="49">
        <f t="shared" si="33"/>
        <v>721.81000000000006</v>
      </c>
      <c r="AE48" s="49">
        <f t="shared" si="8"/>
        <v>0.75</v>
      </c>
      <c r="AF48" s="48">
        <f t="shared" si="34"/>
        <v>3</v>
      </c>
      <c r="AG48" s="33">
        <f t="shared" si="9"/>
        <v>2.4496163265306126</v>
      </c>
      <c r="AH48" s="33">
        <f t="shared" si="10"/>
        <v>2.4496163265306126</v>
      </c>
      <c r="AI48" s="49">
        <f t="shared" si="11"/>
        <v>1.5</v>
      </c>
      <c r="AJ48" s="48">
        <f t="shared" si="12"/>
        <v>1</v>
      </c>
      <c r="AK48" s="58">
        <f t="shared" si="35"/>
        <v>1</v>
      </c>
      <c r="AL48" s="58">
        <f t="shared" si="36"/>
        <v>2.6037765933933494</v>
      </c>
      <c r="AM48" s="58">
        <f t="shared" si="37"/>
        <v>2.5204557424047622</v>
      </c>
      <c r="AN48" s="58">
        <f t="shared" si="38"/>
        <v>8.3320850988587214E-2</v>
      </c>
      <c r="AO48" s="34">
        <f t="shared" si="13"/>
        <v>4.4787800000000004</v>
      </c>
      <c r="AP48" s="34">
        <f t="shared" si="14"/>
        <v>0.44630699819828373</v>
      </c>
      <c r="AQ48" s="34">
        <f t="shared" si="15"/>
        <v>4.0324730018017165</v>
      </c>
      <c r="AR48" s="58">
        <f t="shared" si="16"/>
        <v>0.83470111177841344</v>
      </c>
      <c r="AS48" s="67">
        <f t="shared" si="17"/>
        <v>1.3911685196306891</v>
      </c>
      <c r="AT48" s="67">
        <f t="shared" si="18"/>
        <v>80.129053854000176</v>
      </c>
      <c r="AU48" s="68">
        <f t="shared" si="19"/>
        <v>0.99833497068213306</v>
      </c>
      <c r="AW48" s="68">
        <f t="shared" si="20"/>
        <v>0.49084357939245082</v>
      </c>
      <c r="AX48" s="68">
        <f t="shared" si="21"/>
        <v>0.30133333333333329</v>
      </c>
      <c r="AZ48" s="69">
        <f t="shared" si="22"/>
        <v>1.0178571428571428</v>
      </c>
      <c r="BA48" s="70">
        <f t="shared" si="45"/>
        <v>16.75417932309167</v>
      </c>
      <c r="BB48" s="60">
        <f t="shared" si="40"/>
        <v>63.692688114665295</v>
      </c>
      <c r="BC48" s="70">
        <f t="shared" si="41"/>
        <v>43.426832805453607</v>
      </c>
      <c r="BD48" s="48">
        <f t="shared" si="42"/>
        <v>31.9187221120084</v>
      </c>
      <c r="BE48" s="59">
        <f t="shared" si="23"/>
        <v>1.39131E-3</v>
      </c>
      <c r="BF48" s="60">
        <f t="shared" si="43"/>
        <v>1.6481617336858301</v>
      </c>
      <c r="BG48" s="46">
        <f t="shared" si="44"/>
        <v>302.70560378322568</v>
      </c>
      <c r="BH48" s="46">
        <f t="shared" si="24"/>
        <v>114.81936695225804</v>
      </c>
      <c r="BI48" s="34">
        <f>AQ48*RUE</f>
        <v>15.484696326918591</v>
      </c>
      <c r="BJ48" s="34">
        <f t="shared" si="25"/>
        <v>154.84696326918592</v>
      </c>
      <c r="BK48" s="34">
        <f t="shared" si="26"/>
        <v>51.099497878831357</v>
      </c>
      <c r="BL48" s="34">
        <f>IF(AD48=0,0,BK48/(1-UMIDADE))</f>
        <v>58.735055033139489</v>
      </c>
      <c r="BM48" s="45">
        <f>BL48*AJ48</f>
        <v>58.735055033139489</v>
      </c>
      <c r="BN48" s="48">
        <f>IF(AI48=0,0,BM48*(1-AI48*(1-AK48)))</f>
        <v>58.735055033139489</v>
      </c>
    </row>
    <row r="49" spans="1:66" ht="15">
      <c r="A49" s="32">
        <v>8</v>
      </c>
      <c r="B49" s="32">
        <f t="shared" si="27"/>
        <v>2</v>
      </c>
      <c r="C49" s="32">
        <v>2015</v>
      </c>
      <c r="D49" s="32">
        <v>8</v>
      </c>
      <c r="E49" s="33">
        <v>22.45</v>
      </c>
      <c r="F49" s="33">
        <v>99.9</v>
      </c>
      <c r="G49" s="46">
        <v>39</v>
      </c>
      <c r="H49" s="45">
        <f t="shared" si="28"/>
        <v>-15.210363206270316</v>
      </c>
      <c r="I49" s="45">
        <f t="shared" si="1"/>
        <v>96.585304129647383</v>
      </c>
      <c r="J49" s="48">
        <f t="shared" si="29"/>
        <v>12.878040550619652</v>
      </c>
      <c r="K49" s="48">
        <f t="shared" si="30"/>
        <v>1.0258383434213432</v>
      </c>
      <c r="L49" s="48">
        <v>40</v>
      </c>
      <c r="M49" s="33">
        <v>0.72</v>
      </c>
      <c r="N49" s="33">
        <v>27.67</v>
      </c>
      <c r="O49" s="33">
        <v>100</v>
      </c>
      <c r="P49" s="33">
        <v>5.45</v>
      </c>
      <c r="Q49" s="33">
        <v>19.739999999999998</v>
      </c>
      <c r="R49" s="33">
        <v>83.1</v>
      </c>
      <c r="S49" s="33">
        <v>14.5</v>
      </c>
      <c r="T49" s="33">
        <v>17.112770000000001</v>
      </c>
      <c r="U49" s="33">
        <v>7.34</v>
      </c>
      <c r="V49" s="33">
        <f t="shared" si="2"/>
        <v>3.7187265306122455</v>
      </c>
      <c r="W49" s="36">
        <f t="shared" si="3"/>
        <v>0.62676921082102721</v>
      </c>
      <c r="X49" s="36">
        <f t="shared" si="4"/>
        <v>0.19401538162315407</v>
      </c>
      <c r="Y49" s="33">
        <f t="shared" si="31"/>
        <v>117.45892244897959</v>
      </c>
      <c r="Z49" s="33">
        <f t="shared" si="5"/>
        <v>117.45892244897959</v>
      </c>
      <c r="AA49" s="33">
        <f t="shared" si="32"/>
        <v>0</v>
      </c>
      <c r="AB49" s="36">
        <f t="shared" si="6"/>
        <v>0.23491784489795919</v>
      </c>
      <c r="AC49" s="45">
        <f t="shared" si="7"/>
        <v>17.670000000000002</v>
      </c>
      <c r="AD49" s="49">
        <f t="shared" si="33"/>
        <v>739.48</v>
      </c>
      <c r="AE49" s="49">
        <f t="shared" si="8"/>
        <v>0.75</v>
      </c>
      <c r="AF49" s="48">
        <f t="shared" si="34"/>
        <v>3</v>
      </c>
      <c r="AG49" s="33">
        <f t="shared" si="9"/>
        <v>2.789044897959184</v>
      </c>
      <c r="AH49" s="33">
        <f t="shared" si="10"/>
        <v>2.789044897959184</v>
      </c>
      <c r="AI49" s="49">
        <f t="shared" si="11"/>
        <v>1.5</v>
      </c>
      <c r="AJ49" s="48">
        <f t="shared" si="12"/>
        <v>1</v>
      </c>
      <c r="AK49" s="58">
        <f t="shared" si="35"/>
        <v>1</v>
      </c>
      <c r="AL49" s="58">
        <f t="shared" si="36"/>
        <v>2.7171803809032133</v>
      </c>
      <c r="AM49" s="58">
        <f t="shared" si="37"/>
        <v>2.25797689653057</v>
      </c>
      <c r="AN49" s="58">
        <f t="shared" si="38"/>
        <v>0.45920348437264336</v>
      </c>
      <c r="AO49" s="34">
        <f t="shared" si="13"/>
        <v>8.5563850000000006</v>
      </c>
      <c r="AP49" s="34">
        <f t="shared" si="14"/>
        <v>0.44630699819828373</v>
      </c>
      <c r="AQ49" s="34">
        <f t="shared" si="15"/>
        <v>8.1100780018017176</v>
      </c>
      <c r="AR49" s="58">
        <f t="shared" si="16"/>
        <v>0.83470111177841344</v>
      </c>
      <c r="AS49" s="67">
        <f t="shared" si="17"/>
        <v>1.3911685196306891</v>
      </c>
      <c r="AT49" s="67">
        <f t="shared" si="18"/>
        <v>89.02314557787291</v>
      </c>
      <c r="AU49" s="68">
        <f t="shared" si="19"/>
        <v>0.99085797506812123</v>
      </c>
      <c r="AW49" s="68">
        <f t="shared" si="20"/>
        <v>0.52526570006008755</v>
      </c>
      <c r="AX49" s="68">
        <f t="shared" si="21"/>
        <v>0.31599999999999989</v>
      </c>
      <c r="AZ49" s="69">
        <f t="shared" si="22"/>
        <v>1.0178571428571428</v>
      </c>
      <c r="BA49" s="70">
        <f t="shared" si="45"/>
        <v>20.7322787811813</v>
      </c>
      <c r="BB49" s="60">
        <f t="shared" si="40"/>
        <v>78.81583101453883</v>
      </c>
      <c r="BC49" s="70">
        <f t="shared" si="41"/>
        <v>53.738066600821931</v>
      </c>
      <c r="BD49" s="48">
        <f t="shared" si="42"/>
        <v>39.497478951604116</v>
      </c>
      <c r="BE49" s="59">
        <f t="shared" si="23"/>
        <v>1.4207940000000002E-3</v>
      </c>
      <c r="BF49" s="60">
        <f t="shared" si="43"/>
        <v>1.9865764529487204</v>
      </c>
      <c r="BG49" s="46">
        <f t="shared" si="44"/>
        <v>375.109024986554</v>
      </c>
      <c r="BH49" s="46">
        <f t="shared" si="24"/>
        <v>142.28273361558945</v>
      </c>
      <c r="BI49" s="34">
        <f>AQ49*RUE</f>
        <v>31.142699526918594</v>
      </c>
      <c r="BJ49" s="34">
        <f t="shared" si="25"/>
        <v>311.42699526918597</v>
      </c>
      <c r="BK49" s="34">
        <f t="shared" si="26"/>
        <v>102.77090843883137</v>
      </c>
      <c r="BL49" s="34">
        <f>IF(AD49=0,0,BK49/(1-UMIDADE))</f>
        <v>118.12748096417398</v>
      </c>
      <c r="BM49" s="45">
        <f>BL49*AJ49</f>
        <v>118.12748096417398</v>
      </c>
      <c r="BN49" s="48">
        <f>IF(AI49=0,0,BM49*(1-AI49*(1-AK49)))</f>
        <v>118.12748096417398</v>
      </c>
    </row>
    <row r="50" spans="1:66" ht="15">
      <c r="A50" s="32">
        <v>9</v>
      </c>
      <c r="B50" s="32">
        <f t="shared" si="27"/>
        <v>2</v>
      </c>
      <c r="C50" s="32">
        <v>2015</v>
      </c>
      <c r="D50" s="32">
        <v>9</v>
      </c>
      <c r="E50" s="33">
        <v>22.02</v>
      </c>
      <c r="F50" s="33">
        <v>99.9</v>
      </c>
      <c r="G50" s="46">
        <v>40</v>
      </c>
      <c r="H50" s="45">
        <f t="shared" si="28"/>
        <v>-14.90088745587466</v>
      </c>
      <c r="I50" s="45">
        <f t="shared" si="1"/>
        <v>96.444412033123186</v>
      </c>
      <c r="J50" s="48">
        <f t="shared" si="29"/>
        <v>12.859254937749759</v>
      </c>
      <c r="K50" s="48">
        <f t="shared" si="30"/>
        <v>1.0254811672884725</v>
      </c>
      <c r="L50" s="48">
        <v>40</v>
      </c>
      <c r="M50" s="33">
        <v>0.41499999999999998</v>
      </c>
      <c r="N50" s="33">
        <v>25.03</v>
      </c>
      <c r="O50" s="33">
        <v>100</v>
      </c>
      <c r="P50" s="33">
        <v>3.95</v>
      </c>
      <c r="Q50" s="33">
        <v>19.66</v>
      </c>
      <c r="R50" s="33">
        <v>98.2</v>
      </c>
      <c r="S50" s="33">
        <v>7.6</v>
      </c>
      <c r="T50" s="33">
        <v>8.5133399999999995</v>
      </c>
      <c r="U50" s="33">
        <v>2.3820000000000001</v>
      </c>
      <c r="V50" s="33">
        <f t="shared" si="2"/>
        <v>3.2579265306122451</v>
      </c>
      <c r="W50" s="36">
        <f t="shared" si="3"/>
        <v>0.59633100249710891</v>
      </c>
      <c r="X50" s="36">
        <f t="shared" si="4"/>
        <v>0.18944965037456635</v>
      </c>
      <c r="Y50" s="33">
        <f t="shared" si="31"/>
        <v>129.16987755102042</v>
      </c>
      <c r="Z50" s="33">
        <f t="shared" si="5"/>
        <v>125</v>
      </c>
      <c r="AA50" s="33">
        <f t="shared" si="32"/>
        <v>4.16987755102042</v>
      </c>
      <c r="AB50" s="36">
        <f t="shared" si="6"/>
        <v>0.25</v>
      </c>
      <c r="AC50" s="45">
        <f t="shared" si="7"/>
        <v>15.030000000000001</v>
      </c>
      <c r="AD50" s="49">
        <f t="shared" si="33"/>
        <v>754.51</v>
      </c>
      <c r="AE50" s="49">
        <f t="shared" si="8"/>
        <v>0.75</v>
      </c>
      <c r="AF50" s="48">
        <f t="shared" si="34"/>
        <v>3</v>
      </c>
      <c r="AG50" s="33">
        <f t="shared" si="9"/>
        <v>2.4434448979591838</v>
      </c>
      <c r="AH50" s="33">
        <f t="shared" si="10"/>
        <v>2.4434448979591838</v>
      </c>
      <c r="AI50" s="49">
        <f t="shared" si="11"/>
        <v>1.5</v>
      </c>
      <c r="AJ50" s="48">
        <f t="shared" si="12"/>
        <v>1</v>
      </c>
      <c r="AK50" s="58">
        <f t="shared" si="35"/>
        <v>1</v>
      </c>
      <c r="AL50" s="58">
        <f t="shared" si="36"/>
        <v>2.6470184264395478</v>
      </c>
      <c r="AM50" s="58">
        <f t="shared" si="37"/>
        <v>2.5993720947636358</v>
      </c>
      <c r="AN50" s="58">
        <f t="shared" si="38"/>
        <v>4.7646331675911924E-2</v>
      </c>
      <c r="AO50" s="34">
        <f t="shared" si="13"/>
        <v>4.2566699999999997</v>
      </c>
      <c r="AP50" s="34">
        <f t="shared" si="14"/>
        <v>0.44630699819828373</v>
      </c>
      <c r="AQ50" s="34">
        <f t="shared" si="15"/>
        <v>3.8103630018017158</v>
      </c>
      <c r="AR50" s="58">
        <f t="shared" si="16"/>
        <v>0.83470111177841344</v>
      </c>
      <c r="AS50" s="67">
        <f t="shared" si="17"/>
        <v>1.3911685196306891</v>
      </c>
      <c r="AT50" s="67">
        <f t="shared" si="18"/>
        <v>79.211548075988205</v>
      </c>
      <c r="AU50" s="68">
        <f t="shared" si="19"/>
        <v>0.99904752725687995</v>
      </c>
      <c r="AW50" s="68">
        <f t="shared" si="20"/>
        <v>0.50440687430734854</v>
      </c>
      <c r="AX50" s="68">
        <f t="shared" si="21"/>
        <v>0.3106666666666667</v>
      </c>
      <c r="AZ50" s="69">
        <f t="shared" si="22"/>
        <v>1.0178571428571428</v>
      </c>
      <c r="BA50" s="70">
        <f t="shared" si="45"/>
        <v>17.559691224394474</v>
      </c>
      <c r="BB50" s="60">
        <f t="shared" si="40"/>
        <v>66.754922158658033</v>
      </c>
      <c r="BC50" s="70">
        <f t="shared" si="41"/>
        <v>45.514719653630479</v>
      </c>
      <c r="BD50" s="48">
        <f t="shared" si="42"/>
        <v>33.453318945418403</v>
      </c>
      <c r="BE50" s="59">
        <f t="shared" si="23"/>
        <v>1.4026824000000001E-3</v>
      </c>
      <c r="BF50" s="60">
        <f t="shared" si="43"/>
        <v>1.7365411599294589</v>
      </c>
      <c r="BG50" s="46">
        <f t="shared" si="44"/>
        <v>317.16777785488944</v>
      </c>
      <c r="BH50" s="46">
        <f t="shared" si="24"/>
        <v>120.30501918633739</v>
      </c>
      <c r="BI50" s="34">
        <f>AQ50*RUE</f>
        <v>14.631793926918588</v>
      </c>
      <c r="BJ50" s="34">
        <f t="shared" si="25"/>
        <v>146.31793926918587</v>
      </c>
      <c r="BK50" s="34">
        <f t="shared" si="26"/>
        <v>48.284919958831338</v>
      </c>
      <c r="BL50" s="34">
        <f>IF(AD50=0,0,BK50/(1-UMIDADE))</f>
        <v>55.49990799865671</v>
      </c>
      <c r="BM50" s="45">
        <f>BL50*AJ50</f>
        <v>55.49990799865671</v>
      </c>
      <c r="BN50" s="48">
        <f>IF(AI50=0,0,BM50*(1-AI50*(1-AK50)))</f>
        <v>55.49990799865671</v>
      </c>
    </row>
    <row r="51" spans="1:66" ht="15">
      <c r="A51" s="32">
        <v>10</v>
      </c>
      <c r="B51" s="32">
        <f t="shared" si="27"/>
        <v>2</v>
      </c>
      <c r="C51" s="32">
        <v>2015</v>
      </c>
      <c r="D51" s="32">
        <v>10</v>
      </c>
      <c r="E51" s="33">
        <v>23.16</v>
      </c>
      <c r="F51" s="33">
        <v>99.9</v>
      </c>
      <c r="G51" s="46">
        <v>41</v>
      </c>
      <c r="H51" s="45">
        <f t="shared" si="28"/>
        <v>-14.586996250938343</v>
      </c>
      <c r="I51" s="45">
        <f t="shared" si="1"/>
        <v>96.301962615953357</v>
      </c>
      <c r="J51" s="48">
        <f t="shared" si="29"/>
        <v>12.840261682127114</v>
      </c>
      <c r="K51" s="48">
        <f t="shared" si="30"/>
        <v>1.0251164405358055</v>
      </c>
      <c r="L51" s="48">
        <v>40</v>
      </c>
      <c r="M51" s="33">
        <v>0.43099999999999999</v>
      </c>
      <c r="N51" s="33">
        <v>28.33</v>
      </c>
      <c r="O51" s="33">
        <v>100</v>
      </c>
      <c r="P51" s="33">
        <v>5.45</v>
      </c>
      <c r="Q51" s="33">
        <v>20.21</v>
      </c>
      <c r="R51" s="33">
        <v>85.1</v>
      </c>
      <c r="S51" s="33">
        <v>2.8</v>
      </c>
      <c r="T51" s="33">
        <v>12.723710000000001</v>
      </c>
      <c r="U51" s="33">
        <v>4.9800000000000004</v>
      </c>
      <c r="V51" s="33">
        <f t="shared" si="2"/>
        <v>3.807477551020408</v>
      </c>
      <c r="W51" s="36">
        <f t="shared" si="3"/>
        <v>0.63237024743689063</v>
      </c>
      <c r="X51" s="36">
        <f t="shared" si="4"/>
        <v>0.19485553711553361</v>
      </c>
      <c r="Y51" s="33">
        <f t="shared" si="31"/>
        <v>130.15655510204081</v>
      </c>
      <c r="Z51" s="33">
        <f t="shared" si="5"/>
        <v>125</v>
      </c>
      <c r="AA51" s="33">
        <f t="shared" si="32"/>
        <v>5.1565551020408122</v>
      </c>
      <c r="AB51" s="36">
        <f t="shared" si="6"/>
        <v>0.25</v>
      </c>
      <c r="AC51" s="45">
        <f t="shared" si="7"/>
        <v>18.329999999999998</v>
      </c>
      <c r="AD51" s="49">
        <f t="shared" si="33"/>
        <v>772.84</v>
      </c>
      <c r="AE51" s="49">
        <f t="shared" si="8"/>
        <v>0.75</v>
      </c>
      <c r="AF51" s="48">
        <f t="shared" si="34"/>
        <v>3</v>
      </c>
      <c r="AG51" s="33">
        <f t="shared" si="9"/>
        <v>2.8556081632653059</v>
      </c>
      <c r="AH51" s="33">
        <f t="shared" si="10"/>
        <v>2.8556081632653059</v>
      </c>
      <c r="AI51" s="49">
        <f t="shared" si="11"/>
        <v>1.5</v>
      </c>
      <c r="AJ51" s="48">
        <f t="shared" si="12"/>
        <v>1</v>
      </c>
      <c r="AK51" s="58">
        <f t="shared" si="35"/>
        <v>1</v>
      </c>
      <c r="AL51" s="58">
        <f t="shared" si="36"/>
        <v>2.8365866637252006</v>
      </c>
      <c r="AM51" s="58">
        <f t="shared" si="37"/>
        <v>2.4139352508301455</v>
      </c>
      <c r="AN51" s="58">
        <f t="shared" si="38"/>
        <v>0.42265141289505515</v>
      </c>
      <c r="AO51" s="34">
        <f t="shared" si="13"/>
        <v>6.3618550000000003</v>
      </c>
      <c r="AP51" s="34">
        <f t="shared" si="14"/>
        <v>0.44630699819828373</v>
      </c>
      <c r="AQ51" s="34">
        <f t="shared" si="15"/>
        <v>5.9155480018017164</v>
      </c>
      <c r="AR51" s="58">
        <f t="shared" si="16"/>
        <v>0.83470111177841344</v>
      </c>
      <c r="AS51" s="67">
        <f t="shared" si="17"/>
        <v>1.3911685196306891</v>
      </c>
      <c r="AT51" s="67">
        <f t="shared" si="18"/>
        <v>85.539829963735784</v>
      </c>
      <c r="AU51" s="68">
        <f t="shared" si="19"/>
        <v>0.99158259813116656</v>
      </c>
      <c r="AW51" s="68">
        <f t="shared" si="20"/>
        <v>0.55780309072010137</v>
      </c>
      <c r="AX51" s="68">
        <f t="shared" si="21"/>
        <v>0.34733333333333338</v>
      </c>
      <c r="AZ51" s="69">
        <f t="shared" si="22"/>
        <v>1.0178571428571428</v>
      </c>
      <c r="BA51" s="70">
        <f t="shared" si="45"/>
        <v>23.269723877143111</v>
      </c>
      <c r="BB51" s="60">
        <f t="shared" si="40"/>
        <v>88.462182291347233</v>
      </c>
      <c r="BC51" s="70">
        <f t="shared" si="41"/>
        <v>60.31512428955493</v>
      </c>
      <c r="BD51" s="48">
        <f t="shared" si="42"/>
        <v>44.33161635282287</v>
      </c>
      <c r="BE51" s="59">
        <f t="shared" si="23"/>
        <v>1.4506992E-3</v>
      </c>
      <c r="BF51" s="60">
        <f t="shared" si="43"/>
        <v>2.2221804436650228</v>
      </c>
      <c r="BG51" s="46">
        <f t="shared" si="44"/>
        <v>421.09435909157844</v>
      </c>
      <c r="BH51" s="46">
        <f t="shared" si="24"/>
        <v>159.72544655197805</v>
      </c>
      <c r="BI51" s="34">
        <f>AQ51*RUE</f>
        <v>22.715704326918591</v>
      </c>
      <c r="BJ51" s="34">
        <f t="shared" si="25"/>
        <v>227.15704326918592</v>
      </c>
      <c r="BK51" s="34">
        <f t="shared" si="26"/>
        <v>74.961824278831358</v>
      </c>
      <c r="BL51" s="34">
        <f>IF(AD51=0,0,BK51/(1-UMIDADE))</f>
        <v>86.163016412449835</v>
      </c>
      <c r="BM51" s="45">
        <f>BL51*AJ51</f>
        <v>86.163016412449835</v>
      </c>
      <c r="BN51" s="48">
        <f>IF(AI51=0,0,BM51*(1-AI51*(1-AK51)))</f>
        <v>86.163016412449835</v>
      </c>
    </row>
    <row r="52" spans="1:66" ht="15">
      <c r="A52" s="32">
        <v>11</v>
      </c>
      <c r="B52" s="32">
        <f t="shared" si="27"/>
        <v>2</v>
      </c>
      <c r="C52" s="32">
        <v>2015</v>
      </c>
      <c r="D52" s="32">
        <v>11</v>
      </c>
      <c r="E52" s="33">
        <v>24.55</v>
      </c>
      <c r="F52" s="33">
        <v>99.9</v>
      </c>
      <c r="G52" s="46">
        <v>42</v>
      </c>
      <c r="H52" s="45">
        <f t="shared" si="28"/>
        <v>-14.268782604199705</v>
      </c>
      <c r="I52" s="45">
        <f t="shared" si="1"/>
        <v>96.158005309068955</v>
      </c>
      <c r="J52" s="48">
        <f t="shared" si="29"/>
        <v>12.821067374542528</v>
      </c>
      <c r="K52" s="48">
        <f t="shared" si="30"/>
        <v>1.0247442712397508</v>
      </c>
      <c r="L52" s="48">
        <v>40</v>
      </c>
      <c r="M52" s="33">
        <v>0.79700000000000004</v>
      </c>
      <c r="N52" s="33">
        <v>34.369999999999997</v>
      </c>
      <c r="O52" s="33">
        <v>100</v>
      </c>
      <c r="P52" s="33">
        <v>23.45</v>
      </c>
      <c r="Q52" s="33">
        <v>20.14</v>
      </c>
      <c r="R52" s="33">
        <v>64.72</v>
      </c>
      <c r="S52" s="33">
        <v>34.799999999999997</v>
      </c>
      <c r="T52" s="33">
        <v>25.356529999999999</v>
      </c>
      <c r="U52" s="33">
        <v>12.2</v>
      </c>
      <c r="V52" s="33">
        <f t="shared" si="2"/>
        <v>4.8766040816326512</v>
      </c>
      <c r="W52" s="36">
        <f t="shared" si="3"/>
        <v>0.69320709914707801</v>
      </c>
      <c r="X52" s="36">
        <f t="shared" si="4"/>
        <v>0.20398106487206169</v>
      </c>
      <c r="Y52" s="33">
        <f t="shared" si="31"/>
        <v>124.9443918367347</v>
      </c>
      <c r="Z52" s="33">
        <f t="shared" si="5"/>
        <v>124.9443918367347</v>
      </c>
      <c r="AA52" s="33">
        <f t="shared" si="32"/>
        <v>0</v>
      </c>
      <c r="AB52" s="36">
        <f t="shared" si="6"/>
        <v>0.24988878367346939</v>
      </c>
      <c r="AC52" s="45">
        <f t="shared" si="7"/>
        <v>24.369999999999997</v>
      </c>
      <c r="AD52" s="49">
        <f t="shared" si="33"/>
        <v>797.21</v>
      </c>
      <c r="AE52" s="49">
        <f t="shared" si="8"/>
        <v>0.75</v>
      </c>
      <c r="AF52" s="48">
        <f t="shared" si="34"/>
        <v>3</v>
      </c>
      <c r="AG52" s="33">
        <f t="shared" si="9"/>
        <v>3.6574530612244884</v>
      </c>
      <c r="AH52" s="33">
        <f t="shared" si="10"/>
        <v>3.6574530612244884</v>
      </c>
      <c r="AI52" s="49">
        <f t="shared" si="11"/>
        <v>1.5</v>
      </c>
      <c r="AJ52" s="48">
        <f t="shared" si="12"/>
        <v>1</v>
      </c>
      <c r="AK52" s="58">
        <f t="shared" si="35"/>
        <v>1</v>
      </c>
      <c r="AL52" s="58">
        <f t="shared" si="36"/>
        <v>3.0836762935787738</v>
      </c>
      <c r="AM52" s="58">
        <f t="shared" si="37"/>
        <v>1.9957552972041825</v>
      </c>
      <c r="AN52" s="58">
        <f t="shared" si="38"/>
        <v>1.0879209963745913</v>
      </c>
      <c r="AO52" s="34">
        <f t="shared" si="13"/>
        <v>12.678265</v>
      </c>
      <c r="AP52" s="34">
        <f t="shared" si="14"/>
        <v>0.44630699819828373</v>
      </c>
      <c r="AQ52" s="34">
        <f t="shared" si="15"/>
        <v>12.231958001801717</v>
      </c>
      <c r="AR52" s="58">
        <f t="shared" si="16"/>
        <v>0.83470111177841344</v>
      </c>
      <c r="AS52" s="67">
        <f t="shared" si="17"/>
        <v>1.3911685196306891</v>
      </c>
      <c r="AT52" s="67">
        <f t="shared" si="18"/>
        <v>92.44253949518405</v>
      </c>
      <c r="AU52" s="68">
        <f t="shared" si="19"/>
        <v>0.97847658694592854</v>
      </c>
      <c r="AW52" s="68">
        <f t="shared" si="20"/>
        <v>0.61518785544702148</v>
      </c>
      <c r="AX52" s="68">
        <f t="shared" si="21"/>
        <v>0.34266666666666673</v>
      </c>
      <c r="AZ52" s="69">
        <f t="shared" si="22"/>
        <v>1.0178571428571428</v>
      </c>
      <c r="BA52" s="70">
        <f t="shared" si="45"/>
        <v>27.000293766074552</v>
      </c>
      <c r="BB52" s="60">
        <f t="shared" si="40"/>
        <v>102.64431678110903</v>
      </c>
      <c r="BC52" s="70">
        <f t="shared" si="41"/>
        <v>69.984761441665242</v>
      </c>
      <c r="BD52" s="48">
        <f t="shared" si="42"/>
        <v>51.438799659623953</v>
      </c>
      <c r="BE52" s="59">
        <f t="shared" si="23"/>
        <v>1.5092460000000001E-3</v>
      </c>
      <c r="BF52" s="60">
        <f t="shared" si="43"/>
        <v>2.6123223098096275</v>
      </c>
      <c r="BG52" s="46">
        <f t="shared" si="44"/>
        <v>488.26477349814326</v>
      </c>
      <c r="BH52" s="46">
        <f t="shared" si="24"/>
        <v>185.20387960274402</v>
      </c>
      <c r="BI52" s="34">
        <f>AQ52*RUE</f>
        <v>46.970718726918591</v>
      </c>
      <c r="BJ52" s="34">
        <f t="shared" si="25"/>
        <v>469.70718726918591</v>
      </c>
      <c r="BK52" s="34">
        <f t="shared" si="26"/>
        <v>155.00337179883135</v>
      </c>
      <c r="BL52" s="34">
        <f>IF(AD52=0,0,BK52/(1-UMIDADE))</f>
        <v>178.16479517107052</v>
      </c>
      <c r="BM52" s="45">
        <f>BL52*AJ52</f>
        <v>178.16479517107052</v>
      </c>
      <c r="BN52" s="48">
        <f>IF(AI52=0,0,BM52*(1-AI52*(1-AK52)))</f>
        <v>178.16479517107052</v>
      </c>
    </row>
    <row r="53" spans="1:66" ht="15">
      <c r="A53" s="32">
        <v>12</v>
      </c>
      <c r="B53" s="32">
        <f t="shared" si="27"/>
        <v>2</v>
      </c>
      <c r="C53" s="32">
        <v>2015</v>
      </c>
      <c r="D53" s="32">
        <v>12</v>
      </c>
      <c r="E53" s="33">
        <v>26.06</v>
      </c>
      <c r="F53" s="33">
        <v>92</v>
      </c>
      <c r="G53" s="46">
        <v>43</v>
      </c>
      <c r="H53" s="45">
        <f t="shared" si="28"/>
        <v>-13.9463408092299</v>
      </c>
      <c r="I53" s="45">
        <f t="shared" si="1"/>
        <v>96.012589019401176</v>
      </c>
      <c r="J53" s="48">
        <f t="shared" si="29"/>
        <v>12.801678535920157</v>
      </c>
      <c r="K53" s="48">
        <f t="shared" si="30"/>
        <v>1.0243647696821025</v>
      </c>
      <c r="L53" s="48">
        <v>40</v>
      </c>
      <c r="M53" s="33">
        <v>0.72099999999999997</v>
      </c>
      <c r="N53" s="33">
        <v>37</v>
      </c>
      <c r="O53" s="33">
        <v>100</v>
      </c>
      <c r="P53" s="33">
        <v>7.7</v>
      </c>
      <c r="Q53" s="33">
        <v>19.440000000000001</v>
      </c>
      <c r="R53" s="33">
        <v>56.46</v>
      </c>
      <c r="S53" s="33">
        <v>1.2</v>
      </c>
      <c r="T53" s="33">
        <v>26.882449999999999</v>
      </c>
      <c r="U53" s="33">
        <v>13.41</v>
      </c>
      <c r="V53" s="33">
        <f t="shared" si="2"/>
        <v>5.3814857142857129</v>
      </c>
      <c r="W53" s="36">
        <f t="shared" si="3"/>
        <v>0.71767701482004898</v>
      </c>
      <c r="X53" s="36">
        <f t="shared" si="4"/>
        <v>0.20765155222300735</v>
      </c>
      <c r="Y53" s="33">
        <f t="shared" si="31"/>
        <v>156.08693877551019</v>
      </c>
      <c r="Z53" s="33">
        <f t="shared" si="5"/>
        <v>125</v>
      </c>
      <c r="AA53" s="33">
        <f t="shared" si="32"/>
        <v>31.086938775510191</v>
      </c>
      <c r="AB53" s="36">
        <f t="shared" si="6"/>
        <v>0.25</v>
      </c>
      <c r="AC53" s="45">
        <f t="shared" si="7"/>
        <v>27</v>
      </c>
      <c r="AD53" s="49">
        <f t="shared" si="33"/>
        <v>824.21</v>
      </c>
      <c r="AE53" s="49">
        <f t="shared" si="8"/>
        <v>0.75</v>
      </c>
      <c r="AF53" s="48">
        <f t="shared" si="34"/>
        <v>3</v>
      </c>
      <c r="AG53" s="33">
        <f t="shared" si="9"/>
        <v>4.0361142857142847</v>
      </c>
      <c r="AH53" s="33">
        <f t="shared" si="10"/>
        <v>4.0361142857142847</v>
      </c>
      <c r="AI53" s="49">
        <f t="shared" si="11"/>
        <v>1.5</v>
      </c>
      <c r="AJ53" s="48">
        <f t="shared" si="12"/>
        <v>1</v>
      </c>
      <c r="AK53" s="58">
        <f t="shared" si="35"/>
        <v>1</v>
      </c>
      <c r="AL53" s="58">
        <f t="shared" si="36"/>
        <v>3.3731764905390063</v>
      </c>
      <c r="AM53" s="58">
        <f t="shared" si="37"/>
        <v>1.9044954465583228</v>
      </c>
      <c r="AN53" s="58">
        <f t="shared" si="38"/>
        <v>1.4686810439806834</v>
      </c>
      <c r="AO53" s="34">
        <f t="shared" si="13"/>
        <v>13.441224999999999</v>
      </c>
      <c r="AP53" s="34">
        <f t="shared" si="14"/>
        <v>0.44630699819828373</v>
      </c>
      <c r="AQ53" s="34">
        <f t="shared" si="15"/>
        <v>12.994918001801716</v>
      </c>
      <c r="AR53" s="58">
        <f t="shared" si="16"/>
        <v>0.83470111177841344</v>
      </c>
      <c r="AS53" s="67">
        <f t="shared" si="17"/>
        <v>1.3911685196306891</v>
      </c>
      <c r="AT53" s="67">
        <f t="shared" si="18"/>
        <v>92.854549059370981</v>
      </c>
      <c r="AU53" s="68">
        <f t="shared" si="19"/>
        <v>0.9710535907854928</v>
      </c>
      <c r="AW53" s="68">
        <f t="shared" si="20"/>
        <v>0.66912016309000788</v>
      </c>
      <c r="AX53" s="68">
        <f t="shared" si="21"/>
        <v>0.2960000000000001</v>
      </c>
      <c r="AZ53" s="69">
        <f t="shared" si="22"/>
        <v>1.0178571428571428</v>
      </c>
      <c r="BA53" s="70">
        <f t="shared" si="45"/>
        <v>25.287668058522488</v>
      </c>
      <c r="BB53" s="60">
        <f t="shared" si="40"/>
        <v>96.133598891279107</v>
      </c>
      <c r="BC53" s="70">
        <f t="shared" si="41"/>
        <v>65.545635607690301</v>
      </c>
      <c r="BD53" s="48">
        <f t="shared" si="42"/>
        <v>48.176042171652369</v>
      </c>
      <c r="BE53" s="59">
        <f t="shared" si="23"/>
        <v>1.5728471999999999E-3</v>
      </c>
      <c r="BF53" s="60">
        <f t="shared" si="43"/>
        <v>2.5042039286288404</v>
      </c>
      <c r="BG53" s="46">
        <f t="shared" si="44"/>
        <v>456.71838243023529</v>
      </c>
      <c r="BH53" s="46">
        <f t="shared" si="24"/>
        <v>173.23800712870994</v>
      </c>
      <c r="BI53" s="34">
        <f>AQ53*RUE</f>
        <v>49.900485126918589</v>
      </c>
      <c r="BJ53" s="34">
        <f t="shared" si="25"/>
        <v>499.00485126918591</v>
      </c>
      <c r="BK53" s="34">
        <f t="shared" si="26"/>
        <v>164.67160091883136</v>
      </c>
      <c r="BL53" s="34">
        <f>IF(AD53=0,0,BK53/(1-UMIDADE))</f>
        <v>189.27770220555328</v>
      </c>
      <c r="BM53" s="45">
        <f>BL53*AJ53</f>
        <v>189.27770220555328</v>
      </c>
      <c r="BN53" s="48">
        <f>IF(AI53=0,0,BM53*(1-AI53*(1-AK53)))</f>
        <v>189.27770220555328</v>
      </c>
    </row>
    <row r="54" spans="1:66" ht="15">
      <c r="A54" s="32">
        <v>13</v>
      </c>
      <c r="B54" s="32">
        <f t="shared" si="27"/>
        <v>2</v>
      </c>
      <c r="C54" s="32">
        <v>2015</v>
      </c>
      <c r="D54" s="32">
        <v>13</v>
      </c>
      <c r="E54" s="33">
        <v>26.68</v>
      </c>
      <c r="F54" s="33">
        <v>93</v>
      </c>
      <c r="G54" s="46">
        <v>44</v>
      </c>
      <c r="H54" s="45">
        <f t="shared" si="28"/>
        <v>-13.61976641249163</v>
      </c>
      <c r="I54" s="45">
        <f t="shared" si="1"/>
        <v>95.86576210799646</v>
      </c>
      <c r="J54" s="48">
        <f t="shared" si="29"/>
        <v>12.782101614399528</v>
      </c>
      <c r="K54" s="48">
        <f t="shared" si="30"/>
        <v>1.0239780483173626</v>
      </c>
      <c r="L54" s="48">
        <v>40</v>
      </c>
      <c r="M54" s="33">
        <v>0.75600000000000001</v>
      </c>
      <c r="N54" s="33">
        <v>34.090000000000003</v>
      </c>
      <c r="O54" s="33">
        <v>100</v>
      </c>
      <c r="P54" s="33">
        <v>5.45</v>
      </c>
      <c r="Q54" s="33">
        <v>21.6</v>
      </c>
      <c r="R54" s="33">
        <v>65.06</v>
      </c>
      <c r="S54" s="33">
        <v>0</v>
      </c>
      <c r="T54" s="33">
        <v>24.93627</v>
      </c>
      <c r="U54" s="33">
        <v>12.45</v>
      </c>
      <c r="V54" s="33">
        <f t="shared" si="2"/>
        <v>4.7414204081632665</v>
      </c>
      <c r="W54" s="36">
        <f t="shared" si="3"/>
        <v>0.68619141949445339</v>
      </c>
      <c r="X54" s="36">
        <f t="shared" si="4"/>
        <v>0.20292871292416803</v>
      </c>
      <c r="Y54" s="33">
        <f t="shared" si="31"/>
        <v>122.16388571428571</v>
      </c>
      <c r="Z54" s="33">
        <f t="shared" si="5"/>
        <v>122.16388571428571</v>
      </c>
      <c r="AA54" s="33">
        <f t="shared" si="32"/>
        <v>0</v>
      </c>
      <c r="AB54" s="36">
        <f t="shared" si="6"/>
        <v>0.24432777142857143</v>
      </c>
      <c r="AC54" s="45">
        <f t="shared" si="7"/>
        <v>24.090000000000003</v>
      </c>
      <c r="AD54" s="49">
        <f t="shared" si="33"/>
        <v>848.30000000000007</v>
      </c>
      <c r="AE54" s="49">
        <f t="shared" si="8"/>
        <v>1.1000000000000001</v>
      </c>
      <c r="AF54" s="48">
        <f t="shared" si="34"/>
        <v>4</v>
      </c>
      <c r="AG54" s="33">
        <f t="shared" si="9"/>
        <v>5.2155624489795933</v>
      </c>
      <c r="AH54" s="33">
        <f t="shared" si="10"/>
        <v>5.2155624489795933</v>
      </c>
      <c r="AI54" s="49">
        <f t="shared" si="11"/>
        <v>1.5</v>
      </c>
      <c r="AJ54" s="48">
        <f t="shared" si="12"/>
        <v>1</v>
      </c>
      <c r="AK54" s="58">
        <f t="shared" si="35"/>
        <v>1</v>
      </c>
      <c r="AL54" s="58">
        <f t="shared" si="36"/>
        <v>3.4987345927223488</v>
      </c>
      <c r="AM54" s="58">
        <f t="shared" si="37"/>
        <v>2.2762767260251602</v>
      </c>
      <c r="AN54" s="58">
        <f t="shared" si="38"/>
        <v>1.2224578666971886</v>
      </c>
      <c r="AO54" s="34">
        <f t="shared" si="13"/>
        <v>12.468135</v>
      </c>
      <c r="AP54" s="34">
        <f t="shared" si="14"/>
        <v>0.32658463184188508</v>
      </c>
      <c r="AQ54" s="34">
        <f t="shared" si="15"/>
        <v>12.141550368158114</v>
      </c>
      <c r="AR54" s="58">
        <f t="shared" si="16"/>
        <v>0.90928204671058754</v>
      </c>
      <c r="AS54" s="67">
        <f t="shared" si="17"/>
        <v>1.5154700778509793</v>
      </c>
      <c r="AT54" s="67">
        <f t="shared" si="18"/>
        <v>92.390547751329294</v>
      </c>
      <c r="AU54" s="68">
        <f t="shared" si="19"/>
        <v>0.97584730233567196</v>
      </c>
      <c r="AW54" s="68">
        <f t="shared" si="20"/>
        <v>0.68901170370407194</v>
      </c>
      <c r="AX54" s="68">
        <f t="shared" si="21"/>
        <v>0.44000000000000011</v>
      </c>
      <c r="AZ54" s="69">
        <f t="shared" si="22"/>
        <v>1.0178571428571428</v>
      </c>
      <c r="BA54" s="70">
        <f t="shared" si="45"/>
        <v>42.162162503110601</v>
      </c>
      <c r="BB54" s="60">
        <f t="shared" si="40"/>
        <v>160.28367697182526</v>
      </c>
      <c r="BC54" s="70">
        <f t="shared" si="41"/>
        <v>109.28432520806268</v>
      </c>
      <c r="BD54" s="48">
        <f t="shared" si="42"/>
        <v>80.323979027926072</v>
      </c>
      <c r="BE54" s="59">
        <f t="shared" si="23"/>
        <v>1.5989615999999999E-3</v>
      </c>
      <c r="BF54" s="60">
        <f t="shared" si="43"/>
        <v>2.9939080548574282</v>
      </c>
      <c r="BG54" s="46">
        <f t="shared" si="44"/>
        <v>773.30070973068644</v>
      </c>
      <c r="BH54" s="46">
        <f t="shared" si="24"/>
        <v>293.32095886336384</v>
      </c>
      <c r="BI54" s="34">
        <f>AQ54*RUE</f>
        <v>46.623553413727159</v>
      </c>
      <c r="BJ54" s="34">
        <f t="shared" si="25"/>
        <v>466.2355341372716</v>
      </c>
      <c r="BK54" s="34">
        <f t="shared" si="26"/>
        <v>153.85772626529965</v>
      </c>
      <c r="BL54" s="34">
        <f>IF(AD54=0,0,BK54/(1-UMIDADE))</f>
        <v>176.84796122448236</v>
      </c>
      <c r="BM54" s="45">
        <f>BL54*AJ54</f>
        <v>176.84796122448236</v>
      </c>
      <c r="BN54" s="48">
        <f>IF(AI54=0,0,BM54*(1-AI54*(1-AK54)))</f>
        <v>176.84796122448236</v>
      </c>
    </row>
    <row r="55" spans="1:66" ht="15">
      <c r="A55" s="32">
        <v>14</v>
      </c>
      <c r="B55" s="32">
        <f t="shared" si="27"/>
        <v>2</v>
      </c>
      <c r="C55" s="32">
        <v>2015</v>
      </c>
      <c r="D55" s="32">
        <v>14</v>
      </c>
      <c r="E55" s="33">
        <v>26.38</v>
      </c>
      <c r="F55" s="33">
        <v>93.5</v>
      </c>
      <c r="G55" s="46">
        <v>45</v>
      </c>
      <c r="H55" s="45">
        <f t="shared" si="28"/>
        <v>-13.289156185026709</v>
      </c>
      <c r="I55" s="45">
        <f t="shared" si="1"/>
        <v>95.717572370845673</v>
      </c>
      <c r="J55" s="48">
        <f t="shared" si="29"/>
        <v>12.762342982779423</v>
      </c>
      <c r="K55" s="48">
        <f t="shared" si="30"/>
        <v>1.0235842217394178</v>
      </c>
      <c r="L55" s="48">
        <v>40</v>
      </c>
      <c r="M55" s="33">
        <v>0.60399999999999998</v>
      </c>
      <c r="N55" s="33">
        <v>36.54</v>
      </c>
      <c r="O55" s="33">
        <v>100</v>
      </c>
      <c r="P55" s="33">
        <v>9.1999999999999993</v>
      </c>
      <c r="Q55" s="33">
        <v>21.21</v>
      </c>
      <c r="R55" s="33">
        <v>54.52</v>
      </c>
      <c r="S55" s="33">
        <v>0.2</v>
      </c>
      <c r="T55" s="33">
        <v>26.35934</v>
      </c>
      <c r="U55" s="33">
        <v>13.52</v>
      </c>
      <c r="V55" s="33">
        <f t="shared" si="2"/>
        <v>5.1963428571428558</v>
      </c>
      <c r="W55" s="36">
        <f t="shared" si="3"/>
        <v>0.70902106065449788</v>
      </c>
      <c r="X55" s="36">
        <f t="shared" si="4"/>
        <v>0.2063531590981747</v>
      </c>
      <c r="Y55" s="33">
        <f t="shared" si="31"/>
        <v>116.94832326530612</v>
      </c>
      <c r="Z55" s="33">
        <f t="shared" si="5"/>
        <v>116.94832326530612</v>
      </c>
      <c r="AA55" s="33">
        <f t="shared" si="32"/>
        <v>0</v>
      </c>
      <c r="AB55" s="36">
        <f t="shared" si="6"/>
        <v>0.23389664653061223</v>
      </c>
      <c r="AC55" s="45">
        <f t="shared" si="7"/>
        <v>26.54</v>
      </c>
      <c r="AD55" s="49">
        <f t="shared" si="33"/>
        <v>874.84</v>
      </c>
      <c r="AE55" s="49">
        <f t="shared" si="8"/>
        <v>1.1000000000000001</v>
      </c>
      <c r="AF55" s="48">
        <f t="shared" si="34"/>
        <v>4</v>
      </c>
      <c r="AG55" s="33">
        <f t="shared" si="9"/>
        <v>5.7159771428571418</v>
      </c>
      <c r="AH55" s="33">
        <f t="shared" si="10"/>
        <v>5.7159771428571418</v>
      </c>
      <c r="AI55" s="49">
        <f t="shared" si="11"/>
        <v>1.5</v>
      </c>
      <c r="AJ55" s="48">
        <f t="shared" si="12"/>
        <v>1</v>
      </c>
      <c r="AK55" s="58">
        <f t="shared" si="35"/>
        <v>1</v>
      </c>
      <c r="AL55" s="58">
        <f t="shared" si="36"/>
        <v>3.4374813548516454</v>
      </c>
      <c r="AM55" s="58">
        <f t="shared" si="37"/>
        <v>1.8741148346651173</v>
      </c>
      <c r="AN55" s="58">
        <f t="shared" si="38"/>
        <v>1.5633665201865281</v>
      </c>
      <c r="AO55" s="34">
        <f t="shared" si="13"/>
        <v>13.17967</v>
      </c>
      <c r="AP55" s="34">
        <f t="shared" si="14"/>
        <v>0.32658463184188508</v>
      </c>
      <c r="AQ55" s="34">
        <f t="shared" si="15"/>
        <v>12.853085368158114</v>
      </c>
      <c r="AR55" s="58">
        <f t="shared" si="16"/>
        <v>0.90928204671058754</v>
      </c>
      <c r="AS55" s="67">
        <f t="shared" si="17"/>
        <v>1.5154700778509793</v>
      </c>
      <c r="AT55" s="67">
        <f t="shared" si="18"/>
        <v>92.781391484827324</v>
      </c>
      <c r="AU55" s="68">
        <f t="shared" si="19"/>
        <v>0.96921643741863184</v>
      </c>
      <c r="AW55" s="68">
        <f t="shared" si="20"/>
        <v>0.67954070007538125</v>
      </c>
      <c r="AX55" s="68">
        <f t="shared" si="21"/>
        <v>0.41400000000000003</v>
      </c>
      <c r="AZ55" s="69">
        <f t="shared" si="22"/>
        <v>1.0178571428571428</v>
      </c>
      <c r="BA55" s="70">
        <f t="shared" si="45"/>
        <v>39.023989077579948</v>
      </c>
      <c r="BB55" s="60">
        <f t="shared" si="40"/>
        <v>148.3535968773279</v>
      </c>
      <c r="BC55" s="70">
        <f t="shared" si="41"/>
        <v>101.15017968908721</v>
      </c>
      <c r="BD55" s="48">
        <f t="shared" si="42"/>
        <v>74.345382071479094</v>
      </c>
      <c r="BE55" s="59">
        <f t="shared" si="23"/>
        <v>1.5863256000000002E-3</v>
      </c>
      <c r="BF55" s="60">
        <f t="shared" si="43"/>
        <v>2.9087650505877578</v>
      </c>
      <c r="BG55" s="46">
        <f t="shared" si="44"/>
        <v>714.36617020891333</v>
      </c>
      <c r="BH55" s="46">
        <f t="shared" si="24"/>
        <v>270.96647835510504</v>
      </c>
      <c r="BI55" s="34">
        <f>AQ55*RUE</f>
        <v>49.355847813727152</v>
      </c>
      <c r="BJ55" s="34">
        <f t="shared" si="25"/>
        <v>493.55847813727155</v>
      </c>
      <c r="BK55" s="34">
        <f t="shared" si="26"/>
        <v>162.87429778529963</v>
      </c>
      <c r="BL55" s="34">
        <f>IF(AD55=0,0,BK55/(1-UMIDADE))</f>
        <v>187.21183653482717</v>
      </c>
      <c r="BM55" s="45">
        <f>BL55*AJ55</f>
        <v>187.21183653482717</v>
      </c>
      <c r="BN55" s="48">
        <f>IF(AI55=0,0,BM55*(1-AI55*(1-AK55)))</f>
        <v>187.21183653482717</v>
      </c>
    </row>
    <row r="56" spans="1:66" ht="15">
      <c r="A56" s="32">
        <v>15</v>
      </c>
      <c r="B56" s="32">
        <f t="shared" si="27"/>
        <v>2</v>
      </c>
      <c r="C56" s="32">
        <v>2015</v>
      </c>
      <c r="D56" s="32">
        <v>15</v>
      </c>
      <c r="E56" s="33">
        <v>27.03</v>
      </c>
      <c r="F56" s="33">
        <v>93.2</v>
      </c>
      <c r="G56" s="46">
        <v>46</v>
      </c>
      <c r="H56" s="45">
        <f t="shared" si="28"/>
        <v>-12.95460809378068</v>
      </c>
      <c r="I56" s="45">
        <f t="shared" si="1"/>
        <v>95.568067022381257</v>
      </c>
      <c r="J56" s="48">
        <f t="shared" si="29"/>
        <v>12.742408936317501</v>
      </c>
      <c r="K56" s="48">
        <f t="shared" si="30"/>
        <v>1.0231834066475822</v>
      </c>
      <c r="L56" s="48">
        <v>40</v>
      </c>
      <c r="M56" s="33">
        <v>0.88800000000000001</v>
      </c>
      <c r="N56" s="33">
        <v>36.25</v>
      </c>
      <c r="O56" s="33">
        <v>100</v>
      </c>
      <c r="P56" s="33">
        <v>11.45</v>
      </c>
      <c r="Q56" s="33">
        <v>22.38</v>
      </c>
      <c r="R56" s="33">
        <v>56.99</v>
      </c>
      <c r="S56" s="33">
        <v>3.1</v>
      </c>
      <c r="T56" s="33">
        <v>26.32987</v>
      </c>
      <c r="U56" s="33">
        <v>13.19</v>
      </c>
      <c r="V56" s="33">
        <f t="shared" si="2"/>
        <v>5.0764408163265298</v>
      </c>
      <c r="W56" s="36">
        <f t="shared" si="3"/>
        <v>0.70321925515044992</v>
      </c>
      <c r="X56" s="36">
        <f t="shared" si="4"/>
        <v>0.2054828882725675</v>
      </c>
      <c r="Y56" s="33">
        <f t="shared" si="31"/>
        <v>111.43234612244898</v>
      </c>
      <c r="Z56" s="33">
        <f t="shared" si="5"/>
        <v>111.43234612244898</v>
      </c>
      <c r="AA56" s="33">
        <f t="shared" si="32"/>
        <v>0</v>
      </c>
      <c r="AB56" s="36">
        <f t="shared" si="6"/>
        <v>0.22286469224489797</v>
      </c>
      <c r="AC56" s="45">
        <f t="shared" si="7"/>
        <v>26.25</v>
      </c>
      <c r="AD56" s="49">
        <f t="shared" si="33"/>
        <v>901.09</v>
      </c>
      <c r="AE56" s="49">
        <f t="shared" si="8"/>
        <v>1.1000000000000001</v>
      </c>
      <c r="AF56" s="48">
        <f t="shared" si="34"/>
        <v>4</v>
      </c>
      <c r="AG56" s="33">
        <f t="shared" si="9"/>
        <v>5.5840848979591833</v>
      </c>
      <c r="AH56" s="33">
        <f t="shared" si="10"/>
        <v>5.5840848979591833</v>
      </c>
      <c r="AI56" s="49">
        <f t="shared" si="11"/>
        <v>1.5</v>
      </c>
      <c r="AJ56" s="48">
        <f t="shared" si="12"/>
        <v>1</v>
      </c>
      <c r="AK56" s="58">
        <f t="shared" si="35"/>
        <v>1</v>
      </c>
      <c r="AL56" s="58">
        <f t="shared" si="36"/>
        <v>3.571396608257277</v>
      </c>
      <c r="AM56" s="58">
        <f t="shared" si="37"/>
        <v>2.0353389270458222</v>
      </c>
      <c r="AN56" s="58">
        <f t="shared" si="38"/>
        <v>1.5360576812114548</v>
      </c>
      <c r="AO56" s="34">
        <f t="shared" si="13"/>
        <v>13.164935</v>
      </c>
      <c r="AP56" s="34">
        <f t="shared" si="14"/>
        <v>0.32658463184188508</v>
      </c>
      <c r="AQ56" s="34">
        <f t="shared" si="15"/>
        <v>12.838350368158114</v>
      </c>
      <c r="AR56" s="58">
        <f t="shared" si="16"/>
        <v>0.90928204671058754</v>
      </c>
      <c r="AS56" s="67">
        <f t="shared" si="17"/>
        <v>1.5154700778509793</v>
      </c>
      <c r="AT56" s="67">
        <f t="shared" si="18"/>
        <v>92.773705149849448</v>
      </c>
      <c r="AU56" s="68">
        <f t="shared" si="19"/>
        <v>0.96974594552041282</v>
      </c>
      <c r="AW56" s="68">
        <f t="shared" si="20"/>
        <v>0.69970801670393901</v>
      </c>
      <c r="AX56" s="68">
        <f t="shared" si="21"/>
        <v>0.49199999999999994</v>
      </c>
      <c r="AZ56" s="69">
        <f t="shared" si="22"/>
        <v>1.0178571428571428</v>
      </c>
      <c r="BA56" s="70">
        <f t="shared" si="45"/>
        <v>47.774815785395091</v>
      </c>
      <c r="BB56" s="60">
        <f t="shared" si="40"/>
        <v>181.62073968975801</v>
      </c>
      <c r="BC56" s="70">
        <f t="shared" si="41"/>
        <v>123.8323225157441</v>
      </c>
      <c r="BD56" s="48">
        <f t="shared" si="42"/>
        <v>91.016757049071913</v>
      </c>
      <c r="BE56" s="59">
        <f t="shared" si="23"/>
        <v>1.6137036E-3</v>
      </c>
      <c r="BF56" s="60">
        <f t="shared" si="43"/>
        <v>3.4737803118636013</v>
      </c>
      <c r="BG56" s="46">
        <f t="shared" si="44"/>
        <v>875.42976737208301</v>
      </c>
      <c r="BH56" s="46">
        <f t="shared" si="24"/>
        <v>332.05956693423843</v>
      </c>
      <c r="BI56" s="34">
        <f>AQ56*RUE</f>
        <v>49.299265413727156</v>
      </c>
      <c r="BJ56" s="34">
        <f t="shared" si="25"/>
        <v>492.99265413727153</v>
      </c>
      <c r="BK56" s="34">
        <f t="shared" si="26"/>
        <v>162.68757586529961</v>
      </c>
      <c r="BL56" s="34">
        <f>IF(AD56=0,0,BK56/(1-UMIDADE))</f>
        <v>186.99721363827541</v>
      </c>
      <c r="BM56" s="45">
        <f>BL56*AJ56</f>
        <v>186.99721363827541</v>
      </c>
      <c r="BN56" s="48">
        <f>IF(AI56=0,0,BM56*(1-AI56*(1-AK56)))</f>
        <v>186.99721363827541</v>
      </c>
    </row>
    <row r="57" spans="1:66" ht="15">
      <c r="A57" s="32">
        <v>16</v>
      </c>
      <c r="B57" s="32">
        <f t="shared" si="27"/>
        <v>2</v>
      </c>
      <c r="C57" s="32">
        <v>2015</v>
      </c>
      <c r="D57" s="32">
        <v>16</v>
      </c>
      <c r="E57" s="33">
        <v>27.72</v>
      </c>
      <c r="F57" s="33">
        <v>89.1</v>
      </c>
      <c r="G57" s="46">
        <v>47</v>
      </c>
      <c r="H57" s="45">
        <f t="shared" si="28"/>
        <v>-12.616221272573126</v>
      </c>
      <c r="I57" s="45">
        <f t="shared" si="1"/>
        <v>95.417292681590851</v>
      </c>
      <c r="J57" s="48">
        <f t="shared" si="29"/>
        <v>12.72230569087878</v>
      </c>
      <c r="K57" s="48">
        <f t="shared" si="30"/>
        <v>1.0227757218120181</v>
      </c>
      <c r="L57" s="48">
        <v>40</v>
      </c>
      <c r="M57" s="33">
        <v>0.83699999999999997</v>
      </c>
      <c r="N57" s="33">
        <v>36.75</v>
      </c>
      <c r="O57" s="33">
        <v>100</v>
      </c>
      <c r="P57" s="33">
        <v>9.1999999999999993</v>
      </c>
      <c r="Q57" s="33">
        <v>21.58</v>
      </c>
      <c r="R57" s="33">
        <v>52.86</v>
      </c>
      <c r="S57" s="33">
        <v>2.4</v>
      </c>
      <c r="T57" s="33">
        <v>29.382300000000001</v>
      </c>
      <c r="U57" s="33">
        <v>14.97</v>
      </c>
      <c r="V57" s="33">
        <f t="shared" si="2"/>
        <v>5.2116244897959181</v>
      </c>
      <c r="W57" s="36">
        <f t="shared" si="3"/>
        <v>0.70974943362003429</v>
      </c>
      <c r="X57" s="36">
        <f t="shared" si="4"/>
        <v>0.20646241504300517</v>
      </c>
      <c r="Y57" s="33">
        <f t="shared" si="31"/>
        <v>108.94826122448978</v>
      </c>
      <c r="Z57" s="33">
        <f t="shared" si="5"/>
        <v>108.94826122448978</v>
      </c>
      <c r="AA57" s="33">
        <f t="shared" si="32"/>
        <v>0</v>
      </c>
      <c r="AB57" s="36">
        <f t="shared" si="6"/>
        <v>0.21789652244897956</v>
      </c>
      <c r="AC57" s="45">
        <f t="shared" si="7"/>
        <v>26.75</v>
      </c>
      <c r="AD57" s="49">
        <f t="shared" si="33"/>
        <v>927.84</v>
      </c>
      <c r="AE57" s="49">
        <f t="shared" si="8"/>
        <v>1.1000000000000001</v>
      </c>
      <c r="AF57" s="48">
        <f t="shared" si="34"/>
        <v>4</v>
      </c>
      <c r="AG57" s="33">
        <f t="shared" si="9"/>
        <v>5.7327869387755106</v>
      </c>
      <c r="AH57" s="33">
        <f t="shared" si="10"/>
        <v>5.7327869387755106</v>
      </c>
      <c r="AI57" s="49">
        <f t="shared" si="11"/>
        <v>1.5</v>
      </c>
      <c r="AJ57" s="48">
        <f t="shared" si="12"/>
        <v>1</v>
      </c>
      <c r="AK57" s="58">
        <f t="shared" si="35"/>
        <v>1</v>
      </c>
      <c r="AL57" s="58">
        <f t="shared" si="36"/>
        <v>3.7185029045678095</v>
      </c>
      <c r="AM57" s="58">
        <f t="shared" si="37"/>
        <v>1.9656006353545441</v>
      </c>
      <c r="AN57" s="58">
        <f t="shared" si="38"/>
        <v>1.7529022692132654</v>
      </c>
      <c r="AO57" s="34">
        <f t="shared" si="13"/>
        <v>14.69115</v>
      </c>
      <c r="AP57" s="34">
        <f t="shared" si="14"/>
        <v>0.32658463184188508</v>
      </c>
      <c r="AQ57" s="34">
        <f t="shared" si="15"/>
        <v>14.364565368158114</v>
      </c>
      <c r="AR57" s="58">
        <f t="shared" si="16"/>
        <v>0.90928204671058754</v>
      </c>
      <c r="AS57" s="67">
        <f t="shared" si="17"/>
        <v>1.5154700778509793</v>
      </c>
      <c r="AT57" s="67">
        <f t="shared" si="18"/>
        <v>93.491517813628334</v>
      </c>
      <c r="AU57" s="68">
        <f t="shared" si="19"/>
        <v>0.96554936894679078</v>
      </c>
      <c r="AW57" s="68">
        <f t="shared" si="20"/>
        <v>0.71972948017618843</v>
      </c>
      <c r="AX57" s="68">
        <f t="shared" si="21"/>
        <v>0.43866666666666654</v>
      </c>
      <c r="AZ57" s="69">
        <f t="shared" si="22"/>
        <v>1.0178571428571428</v>
      </c>
      <c r="BA57" s="70">
        <f t="shared" si="45"/>
        <v>43.962746430354102</v>
      </c>
      <c r="BB57" s="60">
        <f t="shared" si="40"/>
        <v>167.12877682963415</v>
      </c>
      <c r="BC57" s="70">
        <f t="shared" si="41"/>
        <v>113.95143874747782</v>
      </c>
      <c r="BD57" s="48">
        <f t="shared" si="42"/>
        <v>83.754307479396203</v>
      </c>
      <c r="BE57" s="59">
        <f t="shared" si="23"/>
        <v>1.6427664000000001E-3</v>
      </c>
      <c r="BF57" s="60">
        <f t="shared" si="43"/>
        <v>3.2909324136285361</v>
      </c>
      <c r="BG57" s="46">
        <f t="shared" si="44"/>
        <v>804.63375065767661</v>
      </c>
      <c r="BH57" s="46">
        <f t="shared" si="24"/>
        <v>305.20590542187733</v>
      </c>
      <c r="BI57" s="34">
        <f>AQ57*RUE</f>
        <v>55.15993101372716</v>
      </c>
      <c r="BJ57" s="34">
        <f t="shared" si="25"/>
        <v>551.59931013727157</v>
      </c>
      <c r="BK57" s="34">
        <f t="shared" si="26"/>
        <v>182.02777234529964</v>
      </c>
      <c r="BL57" s="34">
        <f>IF(AD57=0,0,BK57/(1-UMIDADE))</f>
        <v>209.22732453482718</v>
      </c>
      <c r="BM57" s="45">
        <f>BL57*AJ57</f>
        <v>209.22732453482718</v>
      </c>
      <c r="BN57" s="48">
        <f>IF(AI57=0,0,BM57*(1-AI57*(1-AK57)))</f>
        <v>209.22732453482718</v>
      </c>
    </row>
    <row r="58" spans="1:66" ht="15">
      <c r="A58" s="32">
        <v>17</v>
      </c>
      <c r="B58" s="32">
        <f t="shared" si="27"/>
        <v>2</v>
      </c>
      <c r="C58" s="32">
        <v>2015</v>
      </c>
      <c r="D58" s="32">
        <v>17</v>
      </c>
      <c r="E58" s="33">
        <v>26.22</v>
      </c>
      <c r="F58" s="33">
        <v>93.1</v>
      </c>
      <c r="G58" s="46">
        <v>48</v>
      </c>
      <c r="H58" s="45">
        <f t="shared" si="28"/>
        <v>-12.274095992722156</v>
      </c>
      <c r="I58" s="45">
        <f t="shared" si="1"/>
        <v>95.265295360690686</v>
      </c>
      <c r="J58" s="48">
        <f t="shared" si="29"/>
        <v>12.702039381425426</v>
      </c>
      <c r="K58" s="48">
        <f t="shared" si="30"/>
        <v>1.0223612880385406</v>
      </c>
      <c r="L58" s="48">
        <v>40</v>
      </c>
      <c r="M58" s="33">
        <v>0.53</v>
      </c>
      <c r="N58" s="33">
        <v>33.46</v>
      </c>
      <c r="O58" s="33">
        <v>100</v>
      </c>
      <c r="P58" s="33">
        <v>6.2</v>
      </c>
      <c r="Q58" s="33">
        <v>21.63</v>
      </c>
      <c r="R58" s="33">
        <v>70.5</v>
      </c>
      <c r="S58" s="33">
        <v>0.3</v>
      </c>
      <c r="T58" s="33">
        <v>18.763870000000001</v>
      </c>
      <c r="U58" s="33">
        <v>8.01</v>
      </c>
      <c r="V58" s="33">
        <f t="shared" si="2"/>
        <v>4.6285714285714281</v>
      </c>
      <c r="W58" s="36">
        <f t="shared" si="3"/>
        <v>0.68018482448979589</v>
      </c>
      <c r="X58" s="36">
        <f t="shared" si="4"/>
        <v>0.20202772367346938</v>
      </c>
      <c r="Y58" s="33">
        <f t="shared" si="31"/>
        <v>105.61547428571428</v>
      </c>
      <c r="Z58" s="33">
        <f t="shared" si="5"/>
        <v>105.61547428571428</v>
      </c>
      <c r="AA58" s="33">
        <f t="shared" si="32"/>
        <v>0</v>
      </c>
      <c r="AB58" s="36">
        <f t="shared" si="6"/>
        <v>0.21123094857142857</v>
      </c>
      <c r="AC58" s="45">
        <f t="shared" si="7"/>
        <v>23.46</v>
      </c>
      <c r="AD58" s="49">
        <f t="shared" si="33"/>
        <v>951.30000000000007</v>
      </c>
      <c r="AE58" s="49">
        <f t="shared" si="8"/>
        <v>1.1000000000000001</v>
      </c>
      <c r="AF58" s="48">
        <f t="shared" si="34"/>
        <v>4</v>
      </c>
      <c r="AG58" s="33">
        <f t="shared" si="9"/>
        <v>5.0914285714285716</v>
      </c>
      <c r="AH58" s="33">
        <f t="shared" si="10"/>
        <v>5.0914285714285716</v>
      </c>
      <c r="AI58" s="49">
        <f t="shared" si="11"/>
        <v>1.5</v>
      </c>
      <c r="AJ58" s="48">
        <f t="shared" si="12"/>
        <v>1</v>
      </c>
      <c r="AK58" s="58">
        <f t="shared" si="35"/>
        <v>1</v>
      </c>
      <c r="AL58" s="58">
        <f t="shared" si="36"/>
        <v>3.4051966524895798</v>
      </c>
      <c r="AM58" s="58">
        <f t="shared" si="37"/>
        <v>2.4006636400051535</v>
      </c>
      <c r="AN58" s="58">
        <f t="shared" si="38"/>
        <v>1.0045330124844263</v>
      </c>
      <c r="AO58" s="34">
        <f t="shared" si="13"/>
        <v>9.3819350000000004</v>
      </c>
      <c r="AP58" s="34">
        <f t="shared" si="14"/>
        <v>0.32658463184188508</v>
      </c>
      <c r="AQ58" s="34">
        <f t="shared" si="15"/>
        <v>9.0553503681581144</v>
      </c>
      <c r="AR58" s="58">
        <f t="shared" si="16"/>
        <v>0.90928204671058754</v>
      </c>
      <c r="AS58" s="67">
        <f t="shared" si="17"/>
        <v>1.5154700778509793</v>
      </c>
      <c r="AT58" s="67">
        <f t="shared" si="18"/>
        <v>90.055045688247105</v>
      </c>
      <c r="AU58" s="68">
        <f t="shared" si="19"/>
        <v>0.9801098122784313</v>
      </c>
      <c r="AW58" s="68">
        <f t="shared" si="20"/>
        <v>0.67437211284143961</v>
      </c>
      <c r="AX58" s="68">
        <f t="shared" si="21"/>
        <v>0.44199999999999995</v>
      </c>
      <c r="AZ58" s="69">
        <f t="shared" si="22"/>
        <v>1.0178571428571428</v>
      </c>
      <c r="BA58" s="70">
        <f t="shared" si="45"/>
        <v>40.582505352713994</v>
      </c>
      <c r="BB58" s="60">
        <f t="shared" si="40"/>
        <v>154.27845234887752</v>
      </c>
      <c r="BC58" s="70">
        <f t="shared" si="41"/>
        <v>105.18985387423467</v>
      </c>
      <c r="BD58" s="48">
        <f t="shared" si="42"/>
        <v>77.314542597562479</v>
      </c>
      <c r="BE58" s="59">
        <f t="shared" si="23"/>
        <v>1.5795864000000001E-3</v>
      </c>
      <c r="BF58" s="60">
        <f t="shared" si="43"/>
        <v>3.023756123294651</v>
      </c>
      <c r="BG58" s="46">
        <f t="shared" si="44"/>
        <v>742.90786474267838</v>
      </c>
      <c r="BH58" s="46">
        <f t="shared" si="24"/>
        <v>281.7926383506711</v>
      </c>
      <c r="BI58" s="34">
        <f>AQ58*RUE</f>
        <v>34.772545413727158</v>
      </c>
      <c r="BJ58" s="34">
        <f t="shared" si="25"/>
        <v>347.72545413727158</v>
      </c>
      <c r="BK58" s="34">
        <f t="shared" si="26"/>
        <v>114.74939986529962</v>
      </c>
      <c r="BL58" s="34">
        <f>IF(AD58=0,0,BK58/(1-UMIDADE))</f>
        <v>131.8958619141375</v>
      </c>
      <c r="BM58" s="45">
        <f>BL58*AJ58</f>
        <v>131.8958619141375</v>
      </c>
      <c r="BN58" s="48">
        <f>IF(AI58=0,0,BM58*(1-AI58*(1-AK58)))</f>
        <v>131.8958619141375</v>
      </c>
    </row>
    <row r="59" spans="1:66" ht="15">
      <c r="A59" s="32">
        <v>18</v>
      </c>
      <c r="B59" s="32">
        <f t="shared" si="27"/>
        <v>2</v>
      </c>
      <c r="C59" s="32">
        <v>2015</v>
      </c>
      <c r="D59" s="32">
        <v>18</v>
      </c>
      <c r="E59" s="33">
        <v>27.98</v>
      </c>
      <c r="F59" s="33">
        <v>86.6</v>
      </c>
      <c r="G59" s="46">
        <v>49</v>
      </c>
      <c r="H59" s="45">
        <f t="shared" si="28"/>
        <v>-11.928333633331848</v>
      </c>
      <c r="I59" s="45">
        <f t="shared" si="1"/>
        <v>95.112120456297646</v>
      </c>
      <c r="J59" s="48">
        <f t="shared" si="29"/>
        <v>12.681616060839685</v>
      </c>
      <c r="K59" s="48">
        <f t="shared" si="30"/>
        <v>1.0219402281328214</v>
      </c>
      <c r="L59" s="48">
        <v>40</v>
      </c>
      <c r="M59" s="33">
        <v>0.97399999999999998</v>
      </c>
      <c r="N59" s="33">
        <v>36.35</v>
      </c>
      <c r="O59" s="33">
        <v>100</v>
      </c>
      <c r="P59" s="33">
        <v>12.95</v>
      </c>
      <c r="Q59" s="33">
        <v>21.37</v>
      </c>
      <c r="R59" s="33">
        <v>51.66</v>
      </c>
      <c r="S59" s="33">
        <v>0.1</v>
      </c>
      <c r="T59" s="33">
        <v>29.122890000000002</v>
      </c>
      <c r="U59" s="33">
        <v>14.43</v>
      </c>
      <c r="V59" s="33">
        <f t="shared" si="2"/>
        <v>5.1534367346938774</v>
      </c>
      <c r="W59" s="36">
        <f t="shared" si="3"/>
        <v>0.70696263164736295</v>
      </c>
      <c r="X59" s="36">
        <f t="shared" si="4"/>
        <v>0.20604439474710445</v>
      </c>
      <c r="Y59" s="33">
        <f t="shared" si="31"/>
        <v>100.82404571428572</v>
      </c>
      <c r="Z59" s="33">
        <f t="shared" si="5"/>
        <v>100.82404571428572</v>
      </c>
      <c r="AA59" s="33">
        <f t="shared" si="32"/>
        <v>0</v>
      </c>
      <c r="AB59" s="36">
        <f t="shared" si="6"/>
        <v>0.20164809142857143</v>
      </c>
      <c r="AC59" s="45">
        <f t="shared" si="7"/>
        <v>26.35</v>
      </c>
      <c r="AD59" s="49">
        <f t="shared" si="33"/>
        <v>977.65000000000009</v>
      </c>
      <c r="AE59" s="49">
        <f t="shared" si="8"/>
        <v>1.1000000000000001</v>
      </c>
      <c r="AF59" s="48">
        <f t="shared" si="34"/>
        <v>4</v>
      </c>
      <c r="AG59" s="33">
        <f t="shared" si="9"/>
        <v>5.6687804081632658</v>
      </c>
      <c r="AH59" s="33">
        <f t="shared" si="10"/>
        <v>5.4337686644508656</v>
      </c>
      <c r="AI59" s="49">
        <f t="shared" si="11"/>
        <v>1.5</v>
      </c>
      <c r="AJ59" s="48">
        <f t="shared" si="12"/>
        <v>1</v>
      </c>
      <c r="AK59" s="58">
        <f t="shared" si="35"/>
        <v>0.95854280342664644</v>
      </c>
      <c r="AL59" s="58">
        <f t="shared" si="36"/>
        <v>3.7752871808754049</v>
      </c>
      <c r="AM59" s="58">
        <f t="shared" si="37"/>
        <v>1.9503133576402341</v>
      </c>
      <c r="AN59" s="58">
        <f t="shared" si="38"/>
        <v>1.8249738232351709</v>
      </c>
      <c r="AO59" s="34">
        <f t="shared" si="13"/>
        <v>14.561445000000001</v>
      </c>
      <c r="AP59" s="34">
        <f t="shared" si="14"/>
        <v>0.32658463184188508</v>
      </c>
      <c r="AQ59" s="34">
        <f t="shared" si="15"/>
        <v>14.234860368158115</v>
      </c>
      <c r="AR59" s="58">
        <f t="shared" si="16"/>
        <v>0.90928204671058754</v>
      </c>
      <c r="AS59" s="67">
        <f t="shared" si="17"/>
        <v>1.5154700778509793</v>
      </c>
      <c r="AT59" s="67">
        <f t="shared" si="18"/>
        <v>93.436106561960571</v>
      </c>
      <c r="AU59" s="68">
        <f t="shared" si="19"/>
        <v>0.96415859866724973</v>
      </c>
      <c r="AW59" s="68">
        <f t="shared" si="20"/>
        <v>0.72692259795277581</v>
      </c>
      <c r="AX59" s="68">
        <f t="shared" si="21"/>
        <v>0.42466666666666675</v>
      </c>
      <c r="AZ59" s="69">
        <f t="shared" si="22"/>
        <v>1.0178571428571428</v>
      </c>
      <c r="BA59" s="70">
        <f t="shared" si="45"/>
        <v>42.897674539558906</v>
      </c>
      <c r="BB59" s="60">
        <f t="shared" si="40"/>
        <v>163.07979952958715</v>
      </c>
      <c r="BC59" s="70">
        <f t="shared" si="41"/>
        <v>111.19077240653669</v>
      </c>
      <c r="BD59" s="48">
        <f t="shared" si="42"/>
        <v>81.725217718804473</v>
      </c>
      <c r="BE59" s="59">
        <f t="shared" si="23"/>
        <v>1.6537176000000003E-3</v>
      </c>
      <c r="BF59" s="60">
        <f t="shared" si="43"/>
        <v>3.1675225729340033</v>
      </c>
      <c r="BG59" s="46">
        <f t="shared" si="44"/>
        <v>785.57695145870468</v>
      </c>
      <c r="BH59" s="46">
        <f t="shared" si="24"/>
        <v>297.97746434640527</v>
      </c>
      <c r="BI59" s="34">
        <f>AQ59*RUE</f>
        <v>54.661863813727159</v>
      </c>
      <c r="BJ59" s="34">
        <f t="shared" si="25"/>
        <v>546.61863813727155</v>
      </c>
      <c r="BK59" s="34">
        <f t="shared" si="26"/>
        <v>180.38415058529961</v>
      </c>
      <c r="BL59" s="34">
        <f>IF(AD59=0,0,BK59/(1-UMIDADE))</f>
        <v>207.33810412103404</v>
      </c>
      <c r="BM59" s="45">
        <f>BL59*AJ59</f>
        <v>207.33810412103404</v>
      </c>
      <c r="BN59" s="48">
        <f>IF(AI59=0,0,BM59*(1-AI59*(1-AK59)))</f>
        <v>194.44461931149579</v>
      </c>
    </row>
    <row r="60" spans="1:66" ht="15">
      <c r="A60" s="32">
        <v>19</v>
      </c>
      <c r="B60" s="32">
        <f t="shared" si="27"/>
        <v>2</v>
      </c>
      <c r="C60" s="32">
        <v>2015</v>
      </c>
      <c r="D60" s="32">
        <v>19</v>
      </c>
      <c r="E60" s="33">
        <v>26.17</v>
      </c>
      <c r="F60" s="33">
        <v>92.3</v>
      </c>
      <c r="G60" s="46">
        <v>50</v>
      </c>
      <c r="H60" s="45">
        <f t="shared" si="28"/>
        <v>-11.579036651251466</v>
      </c>
      <c r="I60" s="45">
        <f t="shared" si="1"/>
        <v>94.957812743035205</v>
      </c>
      <c r="J60" s="48">
        <f t="shared" si="29"/>
        <v>12.66104169907136</v>
      </c>
      <c r="K60" s="48">
        <f t="shared" si="30"/>
        <v>1.0215126668639976</v>
      </c>
      <c r="L60" s="48">
        <v>40</v>
      </c>
      <c r="M60" s="33">
        <v>0.88300000000000001</v>
      </c>
      <c r="N60" s="33">
        <v>35.67</v>
      </c>
      <c r="O60" s="33">
        <v>100</v>
      </c>
      <c r="P60" s="33">
        <v>9.1999999999999993</v>
      </c>
      <c r="Q60" s="33">
        <v>20.79</v>
      </c>
      <c r="R60" s="33">
        <v>62.99</v>
      </c>
      <c r="S60" s="33">
        <v>0.6</v>
      </c>
      <c r="T60" s="33">
        <v>27.057410000000001</v>
      </c>
      <c r="U60" s="33">
        <v>13.7</v>
      </c>
      <c r="V60" s="33">
        <f t="shared" si="2"/>
        <v>5.067624489795918</v>
      </c>
      <c r="W60" s="36">
        <f t="shared" si="3"/>
        <v>0.70278656915244242</v>
      </c>
      <c r="X60" s="36">
        <f t="shared" si="4"/>
        <v>0.20541798537286637</v>
      </c>
      <c r="Y60" s="33">
        <f t="shared" si="31"/>
        <v>95.490277049834845</v>
      </c>
      <c r="Z60" s="33">
        <f t="shared" si="5"/>
        <v>95.490277049834845</v>
      </c>
      <c r="AA60" s="33">
        <f t="shared" si="32"/>
        <v>0</v>
      </c>
      <c r="AB60" s="36">
        <f t="shared" si="6"/>
        <v>0.19098055409966969</v>
      </c>
      <c r="AC60" s="45">
        <f t="shared" si="7"/>
        <v>25.67</v>
      </c>
      <c r="AD60" s="49">
        <f t="shared" si="33"/>
        <v>1003.32</v>
      </c>
      <c r="AE60" s="49">
        <f t="shared" si="8"/>
        <v>1.1000000000000001</v>
      </c>
      <c r="AF60" s="48">
        <f t="shared" si="34"/>
        <v>4</v>
      </c>
      <c r="AG60" s="33">
        <f t="shared" si="9"/>
        <v>5.5743869387755103</v>
      </c>
      <c r="AH60" s="33">
        <f t="shared" si="10"/>
        <v>4.8109514772257818</v>
      </c>
      <c r="AI60" s="49">
        <f t="shared" si="11"/>
        <v>1.5</v>
      </c>
      <c r="AJ60" s="48">
        <f t="shared" si="12"/>
        <v>1</v>
      </c>
      <c r="AK60" s="58">
        <f t="shared" si="35"/>
        <v>0.86304584343808977</v>
      </c>
      <c r="AL60" s="58">
        <f t="shared" si="36"/>
        <v>3.3951620204970769</v>
      </c>
      <c r="AM60" s="58">
        <f t="shared" si="37"/>
        <v>2.1386125567111089</v>
      </c>
      <c r="AN60" s="58">
        <f t="shared" si="38"/>
        <v>1.256549463785968</v>
      </c>
      <c r="AO60" s="34">
        <f t="shared" si="13"/>
        <v>13.528705</v>
      </c>
      <c r="AP60" s="34">
        <f t="shared" si="14"/>
        <v>0.32658463184188508</v>
      </c>
      <c r="AQ60" s="34">
        <f t="shared" si="15"/>
        <v>13.202120368158115</v>
      </c>
      <c r="AR60" s="58">
        <f t="shared" si="16"/>
        <v>0.90928204671058754</v>
      </c>
      <c r="AS60" s="67">
        <f t="shared" si="17"/>
        <v>1.5154700778509793</v>
      </c>
      <c r="AT60" s="67">
        <f t="shared" si="18"/>
        <v>92.958797883152357</v>
      </c>
      <c r="AU60" s="68">
        <f t="shared" si="19"/>
        <v>0.97518216525626544</v>
      </c>
      <c r="AW60" s="68">
        <f t="shared" si="20"/>
        <v>0.67273989626465469</v>
      </c>
      <c r="AX60" s="68">
        <f t="shared" si="21"/>
        <v>0.38599999999999995</v>
      </c>
      <c r="AZ60" s="69">
        <f t="shared" si="22"/>
        <v>1.0178571428571428</v>
      </c>
      <c r="BA60" s="70">
        <f t="shared" si="45"/>
        <v>36.311562073371846</v>
      </c>
      <c r="BB60" s="60">
        <f t="shared" si="40"/>
        <v>138.04203437813041</v>
      </c>
      <c r="BC60" s="70">
        <f t="shared" si="41"/>
        <v>94.119568894179821</v>
      </c>
      <c r="BD60" s="48">
        <f t="shared" si="42"/>
        <v>69.177883137222167</v>
      </c>
      <c r="BE60" s="59">
        <f t="shared" si="23"/>
        <v>1.5774804000000002E-3</v>
      </c>
      <c r="BF60" s="60">
        <f t="shared" si="43"/>
        <v>2.7310339707072404</v>
      </c>
      <c r="BG60" s="46">
        <f t="shared" si="44"/>
        <v>664.46849166514926</v>
      </c>
      <c r="BH60" s="46">
        <f t="shared" si="24"/>
        <v>252.03977270057385</v>
      </c>
      <c r="BI60" s="34">
        <f>AQ60*RUE</f>
        <v>50.696142213727157</v>
      </c>
      <c r="BJ60" s="34">
        <f t="shared" si="25"/>
        <v>506.9614221372716</v>
      </c>
      <c r="BK60" s="34">
        <f t="shared" si="26"/>
        <v>167.29726930529964</v>
      </c>
      <c r="BL60" s="34">
        <f>IF(AD60=0,0,BK60/(1-UMIDADE))</f>
        <v>192.29571184517201</v>
      </c>
      <c r="BM60" s="45">
        <f>BL60*AJ60</f>
        <v>192.29571184517201</v>
      </c>
      <c r="BN60" s="48">
        <f>IF(AI60=0,0,BM60*(1-AI60*(1-AK60)))</f>
        <v>152.79216630583053</v>
      </c>
    </row>
    <row r="61" spans="1:66" ht="15">
      <c r="A61" s="32">
        <v>20</v>
      </c>
      <c r="B61" s="32">
        <f t="shared" si="27"/>
        <v>2</v>
      </c>
      <c r="C61" s="32">
        <v>2015</v>
      </c>
      <c r="D61" s="32">
        <v>20</v>
      </c>
      <c r="E61" s="33">
        <v>27.47</v>
      </c>
      <c r="F61" s="33">
        <v>81.400000000000006</v>
      </c>
      <c r="G61" s="46">
        <v>51</v>
      </c>
      <c r="H61" s="45">
        <f t="shared" si="28"/>
        <v>-11.22630855071524</v>
      </c>
      <c r="I61" s="45">
        <f t="shared" si="1"/>
        <v>94.802416369504328</v>
      </c>
      <c r="J61" s="48">
        <f t="shared" si="29"/>
        <v>12.640322182600578</v>
      </c>
      <c r="K61" s="48">
        <f t="shared" si="30"/>
        <v>1.0210787309277003</v>
      </c>
      <c r="L61" s="48">
        <v>40</v>
      </c>
      <c r="M61" s="33">
        <v>0.72899999999999998</v>
      </c>
      <c r="N61" s="33">
        <v>35.79</v>
      </c>
      <c r="O61" s="33">
        <v>100</v>
      </c>
      <c r="P61" s="33">
        <v>6.95</v>
      </c>
      <c r="Q61" s="33">
        <v>19.3</v>
      </c>
      <c r="R61" s="33">
        <v>49.53</v>
      </c>
      <c r="S61" s="33">
        <v>3.5</v>
      </c>
      <c r="T61" s="33">
        <v>28.992039999999999</v>
      </c>
      <c r="U61" s="33">
        <v>13.68</v>
      </c>
      <c r="V61" s="33">
        <f t="shared" si="2"/>
        <v>5.176359183673469</v>
      </c>
      <c r="W61" s="36">
        <f t="shared" si="3"/>
        <v>0.70806479557559276</v>
      </c>
      <c r="X61" s="36">
        <f t="shared" si="4"/>
        <v>0.20620971933633891</v>
      </c>
      <c r="Y61" s="33">
        <f t="shared" si="31"/>
        <v>91.279325572609054</v>
      </c>
      <c r="Z61" s="33">
        <f t="shared" si="5"/>
        <v>91.279325572609054</v>
      </c>
      <c r="AA61" s="33">
        <f t="shared" si="32"/>
        <v>0</v>
      </c>
      <c r="AB61" s="36">
        <f t="shared" si="6"/>
        <v>0.1825586511452181</v>
      </c>
      <c r="AC61" s="45">
        <f t="shared" si="7"/>
        <v>25.79</v>
      </c>
      <c r="AD61" s="49">
        <f t="shared" si="33"/>
        <v>1029.1100000000001</v>
      </c>
      <c r="AE61" s="49">
        <f t="shared" si="8"/>
        <v>1.1000000000000001</v>
      </c>
      <c r="AF61" s="48">
        <f t="shared" si="34"/>
        <v>4</v>
      </c>
      <c r="AG61" s="33">
        <f t="shared" si="9"/>
        <v>5.6939951020408168</v>
      </c>
      <c r="AH61" s="33">
        <f t="shared" si="10"/>
        <v>4.42604083872323</v>
      </c>
      <c r="AI61" s="49">
        <f t="shared" si="11"/>
        <v>1.5</v>
      </c>
      <c r="AJ61" s="48">
        <f t="shared" si="12"/>
        <v>1</v>
      </c>
      <c r="AK61" s="58">
        <f t="shared" si="35"/>
        <v>0.77731728942598977</v>
      </c>
      <c r="AL61" s="58">
        <f t="shared" si="36"/>
        <v>3.6646053821910574</v>
      </c>
      <c r="AM61" s="58">
        <f t="shared" si="37"/>
        <v>1.8150790457992307</v>
      </c>
      <c r="AN61" s="58">
        <f t="shared" si="38"/>
        <v>1.8495263363918266</v>
      </c>
      <c r="AO61" s="34">
        <f t="shared" si="13"/>
        <v>14.49602</v>
      </c>
      <c r="AP61" s="34">
        <f t="shared" si="14"/>
        <v>0.32658463184188508</v>
      </c>
      <c r="AQ61" s="34">
        <f t="shared" si="15"/>
        <v>14.169435368158114</v>
      </c>
      <c r="AR61" s="58">
        <f t="shared" si="16"/>
        <v>0.90928204671058754</v>
      </c>
      <c r="AS61" s="67">
        <f t="shared" si="17"/>
        <v>1.5154700778509793</v>
      </c>
      <c r="AT61" s="67">
        <f t="shared" si="18"/>
        <v>93.407796824797558</v>
      </c>
      <c r="AU61" s="68">
        <f t="shared" si="19"/>
        <v>0.96368526455860271</v>
      </c>
      <c r="AW61" s="68">
        <f t="shared" si="20"/>
        <v>0.71263439818740437</v>
      </c>
      <c r="AX61" s="68">
        <f t="shared" si="21"/>
        <v>0.28666666666666674</v>
      </c>
      <c r="AZ61" s="69">
        <f t="shared" si="22"/>
        <v>1.0178571428571428</v>
      </c>
      <c r="BA61" s="70">
        <f t="shared" si="45"/>
        <v>28.365896869346159</v>
      </c>
      <c r="BB61" s="60">
        <f t="shared" si="40"/>
        <v>107.83579353850635</v>
      </c>
      <c r="BC61" s="70">
        <f t="shared" si="41"/>
        <v>73.524404685345232</v>
      </c>
      <c r="BD61" s="48">
        <f t="shared" si="42"/>
        <v>54.040437443728742</v>
      </c>
      <c r="BE61" s="59">
        <f t="shared" si="23"/>
        <v>1.6322363999999999E-3</v>
      </c>
      <c r="BF61" s="60">
        <f t="shared" si="43"/>
        <v>2.1625577252177441</v>
      </c>
      <c r="BG61" s="46">
        <f t="shared" si="44"/>
        <v>518.77879718510997</v>
      </c>
      <c r="BH61" s="46">
        <f t="shared" si="24"/>
        <v>196.7781644495245</v>
      </c>
      <c r="BI61" s="34">
        <f>AQ61*RUE</f>
        <v>54.410631813727157</v>
      </c>
      <c r="BJ61" s="34">
        <f t="shared" si="25"/>
        <v>544.10631813727161</v>
      </c>
      <c r="BK61" s="34">
        <f t="shared" si="26"/>
        <v>179.55508498529963</v>
      </c>
      <c r="BL61" s="34">
        <f>IF(AD61=0,0,BK61/(1-UMIDADE))</f>
        <v>206.38515515551683</v>
      </c>
      <c r="BM61" s="45">
        <f>BL61*AJ61</f>
        <v>206.38515515551683</v>
      </c>
      <c r="BN61" s="48">
        <f>IF(AI61=0,0,BM61*(1-AI61*(1-AK61)))</f>
        <v>137.44754649711459</v>
      </c>
    </row>
    <row r="62" spans="1:66" ht="15">
      <c r="A62" s="32">
        <v>21</v>
      </c>
      <c r="B62" s="32">
        <f t="shared" si="27"/>
        <v>2</v>
      </c>
      <c r="C62" s="32">
        <v>2015</v>
      </c>
      <c r="D62" s="32">
        <v>21</v>
      </c>
      <c r="E62" s="33">
        <v>24.77</v>
      </c>
      <c r="F62" s="33">
        <v>87.7</v>
      </c>
      <c r="G62" s="46">
        <v>52</v>
      </c>
      <c r="H62" s="45">
        <f t="shared" si="28"/>
        <v>-10.870253852671853</v>
      </c>
      <c r="I62" s="45">
        <f t="shared" si="1"/>
        <v>94.645974856548293</v>
      </c>
      <c r="J62" s="48">
        <f t="shared" si="29"/>
        <v>12.619463314206438</v>
      </c>
      <c r="K62" s="48">
        <f t="shared" si="30"/>
        <v>1.020638548908513</v>
      </c>
      <c r="L62" s="48">
        <v>40</v>
      </c>
      <c r="M62" s="33">
        <v>1.1060000000000001</v>
      </c>
      <c r="N62" s="33">
        <v>34.65</v>
      </c>
      <c r="O62" s="33">
        <v>100</v>
      </c>
      <c r="P62" s="33">
        <v>9.9499999999999993</v>
      </c>
      <c r="Q62" s="33">
        <v>19.329999999999998</v>
      </c>
      <c r="R62" s="33">
        <v>56.06</v>
      </c>
      <c r="S62" s="33">
        <v>2</v>
      </c>
      <c r="T62" s="33">
        <v>25.564250000000001</v>
      </c>
      <c r="U62" s="33">
        <v>11.19</v>
      </c>
      <c r="V62" s="33">
        <f t="shared" si="2"/>
        <v>4.9735836734693866</v>
      </c>
      <c r="W62" s="36">
        <f t="shared" si="3"/>
        <v>0.69811940579488141</v>
      </c>
      <c r="X62" s="36">
        <f t="shared" si="4"/>
        <v>0.20471791086923222</v>
      </c>
      <c r="Y62" s="33">
        <f t="shared" si="31"/>
        <v>90.353284733885829</v>
      </c>
      <c r="Z62" s="33">
        <f t="shared" si="5"/>
        <v>90.353284733885829</v>
      </c>
      <c r="AA62" s="33">
        <f t="shared" si="32"/>
        <v>0</v>
      </c>
      <c r="AB62" s="36">
        <f t="shared" si="6"/>
        <v>0.18070656946777167</v>
      </c>
      <c r="AC62" s="45">
        <f t="shared" si="7"/>
        <v>24.65</v>
      </c>
      <c r="AD62" s="49">
        <f t="shared" si="33"/>
        <v>1053.7600000000002</v>
      </c>
      <c r="AE62" s="49">
        <f t="shared" si="8"/>
        <v>1.1000000000000001</v>
      </c>
      <c r="AF62" s="48">
        <f t="shared" si="34"/>
        <v>4</v>
      </c>
      <c r="AG62" s="33">
        <f t="shared" si="9"/>
        <v>5.4709420408163254</v>
      </c>
      <c r="AH62" s="33">
        <f t="shared" si="10"/>
        <v>4.2164798763286537</v>
      </c>
      <c r="AI62" s="49">
        <f t="shared" si="11"/>
        <v>1.5</v>
      </c>
      <c r="AJ62" s="48">
        <f t="shared" si="12"/>
        <v>1</v>
      </c>
      <c r="AK62" s="58">
        <f t="shared" si="35"/>
        <v>0.77070454135162214</v>
      </c>
      <c r="AL62" s="58">
        <f t="shared" si="36"/>
        <v>3.1244567665541796</v>
      </c>
      <c r="AM62" s="58">
        <f t="shared" si="37"/>
        <v>1.7515704633302733</v>
      </c>
      <c r="AN62" s="58">
        <f t="shared" si="38"/>
        <v>1.3728863032239063</v>
      </c>
      <c r="AO62" s="34">
        <f t="shared" si="13"/>
        <v>12.782125000000001</v>
      </c>
      <c r="AP62" s="34">
        <f t="shared" si="14"/>
        <v>0.32658463184188508</v>
      </c>
      <c r="AQ62" s="34">
        <f t="shared" si="15"/>
        <v>12.455540368158115</v>
      </c>
      <c r="AR62" s="58">
        <f t="shared" si="16"/>
        <v>0.90928204671058754</v>
      </c>
      <c r="AS62" s="67">
        <f t="shared" si="17"/>
        <v>1.5154700778509793</v>
      </c>
      <c r="AT62" s="67">
        <f t="shared" si="18"/>
        <v>92.568117127674398</v>
      </c>
      <c r="AU62" s="68">
        <f t="shared" si="19"/>
        <v>0.97291581066437249</v>
      </c>
      <c r="AW62" s="68">
        <f t="shared" si="20"/>
        <v>0.62356127726193411</v>
      </c>
      <c r="AX62" s="68">
        <f t="shared" si="21"/>
        <v>0.28866666666666657</v>
      </c>
      <c r="AZ62" s="69">
        <f t="shared" si="22"/>
        <v>1.0178571428571428</v>
      </c>
      <c r="BA62" s="70">
        <f t="shared" si="45"/>
        <v>25.006140154141335</v>
      </c>
      <c r="BB62" s="60">
        <f t="shared" si="40"/>
        <v>95.06334240998369</v>
      </c>
      <c r="BC62" s="70">
        <f t="shared" si="41"/>
        <v>64.815915279534337</v>
      </c>
      <c r="BD62" s="48">
        <f t="shared" si="42"/>
        <v>47.63969773045774</v>
      </c>
      <c r="BE62" s="59">
        <f t="shared" si="23"/>
        <v>1.5185124000000002E-3</v>
      </c>
      <c r="BF62" s="60">
        <f t="shared" si="43"/>
        <v>1.8643324296616899</v>
      </c>
      <c r="BG62" s="46">
        <f t="shared" si="44"/>
        <v>457.75365300796057</v>
      </c>
      <c r="BH62" s="46">
        <f t="shared" si="24"/>
        <v>173.63069596853677</v>
      </c>
      <c r="BI62" s="34">
        <f>AQ62*RUE</f>
        <v>47.829275013727155</v>
      </c>
      <c r="BJ62" s="34">
        <f t="shared" si="25"/>
        <v>478.29275013727158</v>
      </c>
      <c r="BK62" s="34">
        <f t="shared" si="26"/>
        <v>157.83660754529964</v>
      </c>
      <c r="BL62" s="34">
        <f>IF(AD62=0,0,BK62/(1-UMIDADE))</f>
        <v>181.42138798310305</v>
      </c>
      <c r="BM62" s="45">
        <f>BL62*AJ62</f>
        <v>181.42138798310305</v>
      </c>
      <c r="BN62" s="48">
        <f>IF(AI62=0,0,BM62*(1-AI62*(1-AK62)))</f>
        <v>119.02273743378667</v>
      </c>
    </row>
    <row r="63" spans="1:66" ht="15">
      <c r="A63" s="32">
        <v>22</v>
      </c>
      <c r="B63" s="32">
        <f t="shared" si="27"/>
        <v>2</v>
      </c>
      <c r="C63" s="32">
        <v>2015</v>
      </c>
      <c r="D63" s="32">
        <v>22</v>
      </c>
      <c r="E63" s="33">
        <v>25.07</v>
      </c>
      <c r="F63" s="33">
        <v>90.6</v>
      </c>
      <c r="G63" s="46">
        <v>53</v>
      </c>
      <c r="H63" s="45">
        <f t="shared" si="28"/>
        <v>-10.51097806381263</v>
      </c>
      <c r="I63" s="45">
        <f t="shared" si="1"/>
        <v>94.488531097736953</v>
      </c>
      <c r="J63" s="48">
        <f t="shared" si="29"/>
        <v>12.598470813031593</v>
      </c>
      <c r="K63" s="48">
        <f t="shared" si="30"/>
        <v>1.020192251241868</v>
      </c>
      <c r="L63" s="48">
        <v>40</v>
      </c>
      <c r="M63" s="33">
        <v>0.92100000000000004</v>
      </c>
      <c r="N63" s="33">
        <v>33.42</v>
      </c>
      <c r="O63" s="33">
        <v>100</v>
      </c>
      <c r="P63" s="33">
        <v>9.9499999999999993</v>
      </c>
      <c r="Q63" s="33">
        <v>18.59</v>
      </c>
      <c r="R63" s="33">
        <v>59.13</v>
      </c>
      <c r="S63" s="33">
        <v>0</v>
      </c>
      <c r="T63" s="33">
        <v>25.438210000000002</v>
      </c>
      <c r="U63" s="33">
        <v>12.11</v>
      </c>
      <c r="V63" s="33">
        <f t="shared" si="2"/>
        <v>4.8001959183673462</v>
      </c>
      <c r="W63" s="36">
        <f t="shared" si="3"/>
        <v>0.68926578637385361</v>
      </c>
      <c r="X63" s="36">
        <f t="shared" si="4"/>
        <v>0.20338986795607805</v>
      </c>
      <c r="Y63" s="33">
        <f t="shared" si="31"/>
        <v>88.136804857557181</v>
      </c>
      <c r="Z63" s="33">
        <f t="shared" si="5"/>
        <v>88.136804857557181</v>
      </c>
      <c r="AA63" s="33">
        <f t="shared" si="32"/>
        <v>0</v>
      </c>
      <c r="AB63" s="36">
        <f t="shared" si="6"/>
        <v>0.17627360971511435</v>
      </c>
      <c r="AC63" s="45">
        <f t="shared" si="7"/>
        <v>23.42</v>
      </c>
      <c r="AD63" s="49">
        <f t="shared" si="33"/>
        <v>1077.1800000000003</v>
      </c>
      <c r="AE63" s="49">
        <f t="shared" si="8"/>
        <v>1.1000000000000001</v>
      </c>
      <c r="AF63" s="48">
        <f t="shared" si="34"/>
        <v>4</v>
      </c>
      <c r="AG63" s="33">
        <f t="shared" si="9"/>
        <v>5.2802155102040809</v>
      </c>
      <c r="AH63" s="33">
        <f t="shared" si="10"/>
        <v>3.8953632981530784</v>
      </c>
      <c r="AI63" s="49">
        <f t="shared" si="11"/>
        <v>1.5</v>
      </c>
      <c r="AJ63" s="48">
        <f t="shared" si="12"/>
        <v>1</v>
      </c>
      <c r="AK63" s="58">
        <f t="shared" si="35"/>
        <v>0.73772808905720633</v>
      </c>
      <c r="AL63" s="58">
        <f t="shared" si="36"/>
        <v>3.1808240793350544</v>
      </c>
      <c r="AM63" s="58">
        <f t="shared" si="37"/>
        <v>1.8808212781108176</v>
      </c>
      <c r="AN63" s="58">
        <f t="shared" si="38"/>
        <v>1.3000028012242368</v>
      </c>
      <c r="AO63" s="34">
        <f t="shared" si="13"/>
        <v>12.719105000000001</v>
      </c>
      <c r="AP63" s="34">
        <f t="shared" si="14"/>
        <v>0.32658463184188508</v>
      </c>
      <c r="AQ63" s="34">
        <f t="shared" si="15"/>
        <v>12.392520368158115</v>
      </c>
      <c r="AR63" s="58">
        <f t="shared" si="16"/>
        <v>0.90928204671058754</v>
      </c>
      <c r="AS63" s="67">
        <f t="shared" si="17"/>
        <v>1.5154700778509793</v>
      </c>
      <c r="AT63" s="67">
        <f t="shared" si="18"/>
        <v>92.533145572975286</v>
      </c>
      <c r="AU63" s="68">
        <f t="shared" si="19"/>
        <v>0.97433503502212948</v>
      </c>
      <c r="AW63" s="68">
        <f t="shared" si="20"/>
        <v>0.63468672286413863</v>
      </c>
      <c r="AX63" s="68">
        <f t="shared" si="21"/>
        <v>0.23933333333333331</v>
      </c>
      <c r="AZ63" s="69">
        <f t="shared" si="22"/>
        <v>1.0178571428571428</v>
      </c>
      <c r="BA63" s="70">
        <f t="shared" si="45"/>
        <v>21.125278464792874</v>
      </c>
      <c r="BB63" s="60">
        <f t="shared" si="40"/>
        <v>80.309858611756582</v>
      </c>
      <c r="BC63" s="70">
        <f t="shared" si="41"/>
        <v>54.756721780743121</v>
      </c>
      <c r="BD63" s="48">
        <f t="shared" si="42"/>
        <v>40.24619050884619</v>
      </c>
      <c r="BE63" s="59">
        <f t="shared" si="23"/>
        <v>1.5311483999999999E-3</v>
      </c>
      <c r="BF63" s="60">
        <f t="shared" si="43"/>
        <v>1.5838388611589402</v>
      </c>
      <c r="BG63" s="46">
        <f t="shared" si="44"/>
        <v>386.62351647687251</v>
      </c>
      <c r="BH63" s="46">
        <f t="shared" si="24"/>
        <v>146.65029935329648</v>
      </c>
      <c r="BI63" s="34">
        <f>AQ63*RUE</f>
        <v>47.58727821372716</v>
      </c>
      <c r="BJ63" s="34">
        <f t="shared" si="25"/>
        <v>475.8727821372716</v>
      </c>
      <c r="BK63" s="34">
        <f t="shared" si="26"/>
        <v>157.03801810529964</v>
      </c>
      <c r="BL63" s="34">
        <f>IF(AD63=0,0,BK63/(1-UMIDADE))</f>
        <v>180.50346908655132</v>
      </c>
      <c r="BM63" s="45">
        <f>BL63*AJ63</f>
        <v>180.50346908655132</v>
      </c>
      <c r="BN63" s="48">
        <f>IF(AI63=0,0,BM63*(1-AI63*(1-AK63)))</f>
        <v>109.49198443285138</v>
      </c>
    </row>
    <row r="64" spans="1:66" ht="15">
      <c r="A64" s="32">
        <v>23</v>
      </c>
      <c r="B64" s="32">
        <f t="shared" si="27"/>
        <v>2</v>
      </c>
      <c r="C64" s="32">
        <v>2015</v>
      </c>
      <c r="D64" s="32">
        <v>23</v>
      </c>
      <c r="E64" s="33">
        <v>24.18</v>
      </c>
      <c r="F64" s="33">
        <v>97.7</v>
      </c>
      <c r="G64" s="46">
        <v>54</v>
      </c>
      <c r="H64" s="45">
        <f t="shared" si="28"/>
        <v>-10.148587645307611</v>
      </c>
      <c r="I64" s="45">
        <f t="shared" si="1"/>
        <v>94.330127361994656</v>
      </c>
      <c r="J64" s="48">
        <f t="shared" si="29"/>
        <v>12.577350314932621</v>
      </c>
      <c r="K64" s="48">
        <f t="shared" si="30"/>
        <v>1.0197399701753953</v>
      </c>
      <c r="L64" s="48">
        <v>40</v>
      </c>
      <c r="M64" s="33">
        <v>1.242</v>
      </c>
      <c r="N64" s="33">
        <v>32.75</v>
      </c>
      <c r="O64" s="33">
        <v>100</v>
      </c>
      <c r="P64" s="33">
        <v>9.1999999999999993</v>
      </c>
      <c r="Q64" s="33">
        <v>21.18</v>
      </c>
      <c r="R64" s="33">
        <v>64.400000000000006</v>
      </c>
      <c r="S64" s="33">
        <v>6.1</v>
      </c>
      <c r="T64" s="33">
        <v>17.782319999999999</v>
      </c>
      <c r="U64" s="33">
        <v>7.96</v>
      </c>
      <c r="V64" s="33">
        <f t="shared" si="2"/>
        <v>4.5298285714285713</v>
      </c>
      <c r="W64" s="36">
        <f t="shared" si="3"/>
        <v>0.67481706640248174</v>
      </c>
      <c r="X64" s="36">
        <f t="shared" si="4"/>
        <v>0.20122255996037225</v>
      </c>
      <c r="Y64" s="33">
        <f t="shared" si="31"/>
        <v>84.241441559404109</v>
      </c>
      <c r="Z64" s="33">
        <f t="shared" si="5"/>
        <v>84.241441559404109</v>
      </c>
      <c r="AA64" s="33">
        <f t="shared" si="32"/>
        <v>0</v>
      </c>
      <c r="AB64" s="36">
        <f t="shared" si="6"/>
        <v>0.16848288311880821</v>
      </c>
      <c r="AC64" s="45">
        <f t="shared" si="7"/>
        <v>22.75</v>
      </c>
      <c r="AD64" s="49">
        <f t="shared" si="33"/>
        <v>1099.9300000000003</v>
      </c>
      <c r="AE64" s="49">
        <f t="shared" si="8"/>
        <v>1.1000000000000001</v>
      </c>
      <c r="AF64" s="48">
        <f t="shared" si="34"/>
        <v>4</v>
      </c>
      <c r="AG64" s="33">
        <f t="shared" si="9"/>
        <v>4.9828114285714289</v>
      </c>
      <c r="AH64" s="33">
        <f t="shared" si="10"/>
        <v>3.3711584927264271</v>
      </c>
      <c r="AI64" s="49">
        <f t="shared" si="11"/>
        <v>1.5</v>
      </c>
      <c r="AJ64" s="48">
        <f t="shared" si="12"/>
        <v>1</v>
      </c>
      <c r="AK64" s="58">
        <f t="shared" si="35"/>
        <v>0.67655750996239039</v>
      </c>
      <c r="AL64" s="58">
        <f t="shared" si="36"/>
        <v>3.0161373623914907</v>
      </c>
      <c r="AM64" s="58">
        <f t="shared" si="37"/>
        <v>1.9423924613801202</v>
      </c>
      <c r="AN64" s="58">
        <f t="shared" si="38"/>
        <v>1.0737449010113704</v>
      </c>
      <c r="AO64" s="34">
        <f t="shared" si="13"/>
        <v>8.8911599999999993</v>
      </c>
      <c r="AP64" s="34">
        <f t="shared" si="14"/>
        <v>0.32658463184188508</v>
      </c>
      <c r="AQ64" s="34">
        <f t="shared" si="15"/>
        <v>8.5645753681581134</v>
      </c>
      <c r="AR64" s="58">
        <f t="shared" si="16"/>
        <v>0.90928204671058754</v>
      </c>
      <c r="AS64" s="67">
        <f t="shared" si="17"/>
        <v>1.5154700778509793</v>
      </c>
      <c r="AT64" s="67">
        <f t="shared" si="18"/>
        <v>89.544752782970917</v>
      </c>
      <c r="AU64" s="68">
        <f t="shared" si="19"/>
        <v>0.97875404582504977</v>
      </c>
      <c r="AW64" s="68">
        <f t="shared" si="20"/>
        <v>0.60068312326361006</v>
      </c>
      <c r="AX64" s="68">
        <f t="shared" si="21"/>
        <v>0.41199999999999998</v>
      </c>
      <c r="AZ64" s="69">
        <f t="shared" si="22"/>
        <v>1.0178571428571428</v>
      </c>
      <c r="BA64" s="70">
        <f t="shared" si="45"/>
        <v>33.457273987531273</v>
      </c>
      <c r="BB64" s="60">
        <f t="shared" si="40"/>
        <v>127.19117279099889</v>
      </c>
      <c r="BC64" s="70">
        <f t="shared" si="41"/>
        <v>86.721254175681054</v>
      </c>
      <c r="BD64" s="48">
        <f t="shared" si="42"/>
        <v>63.740121819125577</v>
      </c>
      <c r="BE64" s="59">
        <f t="shared" si="23"/>
        <v>1.4936615999999998E-3</v>
      </c>
      <c r="BF64" s="60">
        <f t="shared" si="43"/>
        <v>2.3752754387240134</v>
      </c>
      <c r="BG64" s="46">
        <f t="shared" si="44"/>
        <v>613.64846380401571</v>
      </c>
      <c r="BH64" s="46">
        <f t="shared" si="24"/>
        <v>232.76321040841978</v>
      </c>
      <c r="BI64" s="34">
        <f>AQ64*RUE</f>
        <v>32.887969413727156</v>
      </c>
      <c r="BJ64" s="34">
        <f t="shared" si="25"/>
        <v>328.87969413727154</v>
      </c>
      <c r="BK64" s="34">
        <f t="shared" si="26"/>
        <v>108.53029906529962</v>
      </c>
      <c r="BL64" s="34">
        <f>IF(AD64=0,0,BK64/(1-UMIDADE))</f>
        <v>124.74747018999956</v>
      </c>
      <c r="BM64" s="45">
        <f>BL64*AJ64</f>
        <v>124.74747018999956</v>
      </c>
      <c r="BN64" s="48">
        <f>IF(AI64=0,0,BM64*(1-AI64*(1-AK64)))</f>
        <v>64.224521613780652</v>
      </c>
    </row>
    <row r="65" spans="1:66" ht="15">
      <c r="A65" s="32">
        <v>24</v>
      </c>
      <c r="B65" s="32">
        <f t="shared" si="27"/>
        <v>2</v>
      </c>
      <c r="C65" s="32">
        <v>2015</v>
      </c>
      <c r="D65" s="32">
        <v>24</v>
      </c>
      <c r="E65" s="33">
        <v>26.49</v>
      </c>
      <c r="F65" s="33">
        <v>91</v>
      </c>
      <c r="G65" s="46">
        <v>55</v>
      </c>
      <c r="H65" s="45">
        <f t="shared" si="28"/>
        <v>-9.783189981258829</v>
      </c>
      <c r="I65" s="45">
        <f t="shared" si="1"/>
        <v>94.170805298293871</v>
      </c>
      <c r="J65" s="48">
        <f t="shared" si="29"/>
        <v>12.556107373105849</v>
      </c>
      <c r="K65" s="48">
        <f t="shared" si="30"/>
        <v>1.0192818397297361</v>
      </c>
      <c r="L65" s="48">
        <v>40</v>
      </c>
      <c r="M65" s="33">
        <v>0.65700000000000003</v>
      </c>
      <c r="N65" s="33">
        <v>34.74</v>
      </c>
      <c r="O65" s="33">
        <v>100</v>
      </c>
      <c r="P65" s="33">
        <v>5.45</v>
      </c>
      <c r="Q65" s="33">
        <v>19.399999999999999</v>
      </c>
      <c r="R65" s="33">
        <v>56.26</v>
      </c>
      <c r="S65" s="33">
        <v>0.1</v>
      </c>
      <c r="T65" s="33">
        <v>29.832450000000001</v>
      </c>
      <c r="U65" s="33">
        <v>14.8</v>
      </c>
      <c r="V65" s="33">
        <f t="shared" si="2"/>
        <v>4.9853387755102032</v>
      </c>
      <c r="W65" s="36">
        <f t="shared" si="3"/>
        <v>0.69870798581912474</v>
      </c>
      <c r="X65" s="36">
        <f t="shared" si="4"/>
        <v>0.20480619787286872</v>
      </c>
      <c r="Y65" s="33">
        <f t="shared" si="31"/>
        <v>86.97028306667768</v>
      </c>
      <c r="Z65" s="33">
        <f t="shared" si="5"/>
        <v>86.97028306667768</v>
      </c>
      <c r="AA65" s="33">
        <f t="shared" si="32"/>
        <v>0</v>
      </c>
      <c r="AB65" s="36">
        <f t="shared" si="6"/>
        <v>0.17394056613335537</v>
      </c>
      <c r="AC65" s="45">
        <f t="shared" si="7"/>
        <v>24.740000000000002</v>
      </c>
      <c r="AD65" s="49">
        <f t="shared" si="33"/>
        <v>1124.6700000000003</v>
      </c>
      <c r="AE65" s="49">
        <f t="shared" si="8"/>
        <v>1.1000000000000001</v>
      </c>
      <c r="AF65" s="48">
        <f t="shared" si="34"/>
        <v>5</v>
      </c>
      <c r="AG65" s="33">
        <f t="shared" si="9"/>
        <v>5.4838726530612236</v>
      </c>
      <c r="AH65" s="33">
        <f t="shared" si="10"/>
        <v>3.8688613536236254</v>
      </c>
      <c r="AI65" s="49">
        <f t="shared" si="11"/>
        <v>0.5</v>
      </c>
      <c r="AJ65" s="48">
        <f t="shared" si="12"/>
        <v>1</v>
      </c>
      <c r="AK65" s="58">
        <f t="shared" si="35"/>
        <v>0.70549803002152833</v>
      </c>
      <c r="AL65" s="58">
        <f t="shared" si="36"/>
        <v>3.4598314958434844</v>
      </c>
      <c r="AM65" s="58">
        <f t="shared" si="37"/>
        <v>1.9465011995615442</v>
      </c>
      <c r="AN65" s="58">
        <f t="shared" si="38"/>
        <v>1.5133302962819402</v>
      </c>
      <c r="AO65" s="34">
        <f t="shared" si="13"/>
        <v>14.916225000000001</v>
      </c>
      <c r="AP65" s="34">
        <f t="shared" si="14"/>
        <v>0.22404180765538775</v>
      </c>
      <c r="AQ65" s="34">
        <f t="shared" si="15"/>
        <v>14.692183192344613</v>
      </c>
      <c r="AR65" s="58">
        <f t="shared" si="16"/>
        <v>0.95021293163213605</v>
      </c>
      <c r="AS65" s="67">
        <f t="shared" si="17"/>
        <v>1.5836882193868935</v>
      </c>
      <c r="AT65" s="67">
        <f t="shared" si="18"/>
        <v>93.627400421326669</v>
      </c>
      <c r="AU65" s="68">
        <f t="shared" si="19"/>
        <v>0.97018684150470258</v>
      </c>
      <c r="AW65" s="68">
        <f t="shared" si="20"/>
        <v>0.68304643548039701</v>
      </c>
      <c r="AX65" s="68">
        <f t="shared" si="21"/>
        <v>0.29333333333333322</v>
      </c>
      <c r="AZ65" s="69">
        <f t="shared" si="22"/>
        <v>1.0178571428571428</v>
      </c>
      <c r="BA65" s="70">
        <f t="shared" si="45"/>
        <v>29.337729966811576</v>
      </c>
      <c r="BB65" s="60">
        <f t="shared" si="40"/>
        <v>111.53031424183088</v>
      </c>
      <c r="BC65" s="70">
        <f t="shared" si="41"/>
        <v>76.0433960739756</v>
      </c>
      <c r="BD65" s="48">
        <f t="shared" si="42"/>
        <v>55.891896114372067</v>
      </c>
      <c r="BE65" s="59">
        <f t="shared" si="23"/>
        <v>1.5909588E-3</v>
      </c>
      <c r="BF65" s="60">
        <f t="shared" si="43"/>
        <v>1.7602309759215142</v>
      </c>
      <c r="BG65" s="46">
        <f t="shared" si="44"/>
        <v>541.31665138450546</v>
      </c>
      <c r="BH65" s="46">
        <f t="shared" si="24"/>
        <v>205.32700569757105</v>
      </c>
      <c r="BI65" s="34">
        <f>AQ65*RUE</f>
        <v>56.41798345860331</v>
      </c>
      <c r="BJ65" s="34">
        <f t="shared" si="25"/>
        <v>564.17983458603305</v>
      </c>
      <c r="BK65" s="34">
        <f t="shared" si="26"/>
        <v>186.17934541339091</v>
      </c>
      <c r="BL65" s="34">
        <f>IF(AD65=0,0,BK65/(1-UMIDADE))</f>
        <v>213.99924760159874</v>
      </c>
      <c r="BM65" s="45">
        <f>BL65*AJ65</f>
        <v>213.99924760159874</v>
      </c>
      <c r="BN65" s="48">
        <f>IF(AI65=0,0,BM65*(1-AI65*(1-AK65)))</f>
        <v>182.48764760530796</v>
      </c>
    </row>
    <row r="66" spans="1:66" ht="15">
      <c r="A66" s="32">
        <v>25</v>
      </c>
      <c r="B66" s="32">
        <f t="shared" si="27"/>
        <v>2</v>
      </c>
      <c r="C66" s="32">
        <v>2015</v>
      </c>
      <c r="D66" s="32">
        <v>25</v>
      </c>
      <c r="E66" s="33">
        <v>27.01</v>
      </c>
      <c r="F66" s="33">
        <v>90.7</v>
      </c>
      <c r="G66" s="46">
        <v>56</v>
      </c>
      <c r="H66" s="45">
        <f t="shared" si="28"/>
        <v>-9.4148933468800671</v>
      </c>
      <c r="I66" s="45">
        <f t="shared" si="1"/>
        <v>94.010605942335189</v>
      </c>
      <c r="J66" s="48">
        <f t="shared" si="29"/>
        <v>12.534747458978025</v>
      </c>
      <c r="K66" s="48">
        <f t="shared" si="30"/>
        <v>1.018817995658829</v>
      </c>
      <c r="L66" s="48">
        <v>40</v>
      </c>
      <c r="M66" s="33">
        <v>0.76400000000000001</v>
      </c>
      <c r="N66" s="33">
        <v>33.96</v>
      </c>
      <c r="O66" s="33">
        <v>100</v>
      </c>
      <c r="P66" s="33">
        <v>5.45</v>
      </c>
      <c r="Q66" s="33">
        <v>21.51</v>
      </c>
      <c r="R66" s="33">
        <v>60.46</v>
      </c>
      <c r="S66" s="33">
        <v>0</v>
      </c>
      <c r="T66" s="33">
        <v>26.981560000000002</v>
      </c>
      <c r="U66" s="33">
        <v>13.4</v>
      </c>
      <c r="V66" s="33">
        <f t="shared" si="2"/>
        <v>4.7237877551020402</v>
      </c>
      <c r="W66" s="36">
        <f t="shared" si="3"/>
        <v>0.68526188801715548</v>
      </c>
      <c r="X66" s="36">
        <f t="shared" si="4"/>
        <v>0.20278928320257333</v>
      </c>
      <c r="Y66" s="33">
        <f t="shared" si="31"/>
        <v>83.201421713054046</v>
      </c>
      <c r="Z66" s="33">
        <f t="shared" si="5"/>
        <v>83.201421713054046</v>
      </c>
      <c r="AA66" s="33">
        <f t="shared" si="32"/>
        <v>0</v>
      </c>
      <c r="AB66" s="36">
        <f t="shared" si="6"/>
        <v>0.16640284342610809</v>
      </c>
      <c r="AC66" s="45">
        <f t="shared" si="7"/>
        <v>23.96</v>
      </c>
      <c r="AD66" s="49">
        <f t="shared" si="33"/>
        <v>1148.6300000000003</v>
      </c>
      <c r="AE66" s="49">
        <f t="shared" si="8"/>
        <v>1.1000000000000001</v>
      </c>
      <c r="AF66" s="48">
        <f t="shared" si="34"/>
        <v>5</v>
      </c>
      <c r="AG66" s="33">
        <f t="shared" si="9"/>
        <v>5.1961665306122446</v>
      </c>
      <c r="AH66" s="33">
        <f t="shared" si="10"/>
        <v>3.3567724357823918</v>
      </c>
      <c r="AI66" s="49">
        <f t="shared" si="11"/>
        <v>0.5</v>
      </c>
      <c r="AJ66" s="48">
        <f t="shared" si="12"/>
        <v>1</v>
      </c>
      <c r="AK66" s="58">
        <f t="shared" si="35"/>
        <v>0.64600940250982986</v>
      </c>
      <c r="AL66" s="58">
        <f t="shared" si="36"/>
        <v>3.5672093668405589</v>
      </c>
      <c r="AM66" s="58">
        <f t="shared" si="37"/>
        <v>2.1567347831918018</v>
      </c>
      <c r="AN66" s="58">
        <f t="shared" si="38"/>
        <v>1.4104745836487571</v>
      </c>
      <c r="AO66" s="34">
        <f t="shared" si="13"/>
        <v>13.490780000000001</v>
      </c>
      <c r="AP66" s="34">
        <f t="shared" si="14"/>
        <v>0.22404180765538775</v>
      </c>
      <c r="AQ66" s="34">
        <f t="shared" si="15"/>
        <v>13.266738192344613</v>
      </c>
      <c r="AR66" s="58">
        <f t="shared" si="16"/>
        <v>0.95021293163213605</v>
      </c>
      <c r="AS66" s="67">
        <f t="shared" si="17"/>
        <v>1.5836882193868935</v>
      </c>
      <c r="AT66" s="67">
        <f t="shared" si="18"/>
        <v>92.990689346660957</v>
      </c>
      <c r="AU66" s="68">
        <f t="shared" si="19"/>
        <v>0.97218468087150212</v>
      </c>
      <c r="AW66" s="68">
        <f t="shared" si="20"/>
        <v>0.69910683175279065</v>
      </c>
      <c r="AX66" s="68">
        <f t="shared" si="21"/>
        <v>0.43400000000000011</v>
      </c>
      <c r="AZ66" s="69">
        <f t="shared" si="22"/>
        <v>1.0178571428571428</v>
      </c>
      <c r="BA66" s="70">
        <f t="shared" si="45"/>
        <v>44.215855375254854</v>
      </c>
      <c r="BB66" s="60">
        <f t="shared" si="40"/>
        <v>168.09099579456884</v>
      </c>
      <c r="BC66" s="70">
        <f t="shared" si="41"/>
        <v>114.60749713266057</v>
      </c>
      <c r="BD66" s="48">
        <f t="shared" si="42"/>
        <v>84.236510392505522</v>
      </c>
      <c r="BE66" s="59">
        <f t="shared" si="23"/>
        <v>1.6128612E-3</v>
      </c>
      <c r="BF66" s="60">
        <f t="shared" si="43"/>
        <v>2.5332360157765539</v>
      </c>
      <c r="BG66" s="46">
        <f t="shared" si="44"/>
        <v>817.03274376728973</v>
      </c>
      <c r="BH66" s="46">
        <f t="shared" si="24"/>
        <v>309.90897177379952</v>
      </c>
      <c r="BI66" s="34">
        <f>AQ66*RUE</f>
        <v>50.944274658603312</v>
      </c>
      <c r="BJ66" s="34">
        <f t="shared" si="25"/>
        <v>509.44274658603314</v>
      </c>
      <c r="BK66" s="34">
        <f t="shared" si="26"/>
        <v>168.11610637339095</v>
      </c>
      <c r="BL66" s="34">
        <f>IF(AD66=0,0,BK66/(1-UMIDADE))</f>
        <v>193.23690387746086</v>
      </c>
      <c r="BM66" s="45">
        <f>BL66*AJ66</f>
        <v>193.23690387746086</v>
      </c>
      <c r="BN66" s="48">
        <f>IF(AI66=0,0,BM66*(1-AI66*(1-AK66)))</f>
        <v>159.03488034709437</v>
      </c>
    </row>
    <row r="67" spans="1:66" ht="15">
      <c r="A67" s="32">
        <v>26</v>
      </c>
      <c r="B67" s="32">
        <f t="shared" si="27"/>
        <v>2</v>
      </c>
      <c r="C67" s="32">
        <v>2015</v>
      </c>
      <c r="D67" s="32">
        <v>26</v>
      </c>
      <c r="E67" s="33">
        <v>25.48</v>
      </c>
      <c r="F67" s="33">
        <v>95.1</v>
      </c>
      <c r="G67" s="46">
        <v>57</v>
      </c>
      <c r="H67" s="45">
        <f t="shared" si="28"/>
        <v>-9.0438068764125887</v>
      </c>
      <c r="I67" s="45">
        <f t="shared" si="1"/>
        <v>93.84956972513389</v>
      </c>
      <c r="J67" s="48">
        <f t="shared" si="29"/>
        <v>12.513275963351186</v>
      </c>
      <c r="K67" s="48">
        <f t="shared" si="30"/>
        <v>1.0183485754096824</v>
      </c>
      <c r="L67" s="48">
        <v>40</v>
      </c>
      <c r="M67" s="33">
        <v>1.056</v>
      </c>
      <c r="N67" s="33">
        <v>32.36</v>
      </c>
      <c r="O67" s="33">
        <v>100</v>
      </c>
      <c r="P67" s="33">
        <v>11.45</v>
      </c>
      <c r="Q67" s="33">
        <v>20.8</v>
      </c>
      <c r="R67" s="33">
        <v>68.8</v>
      </c>
      <c r="S67" s="33">
        <v>6.3</v>
      </c>
      <c r="T67" s="33">
        <v>22.355340000000002</v>
      </c>
      <c r="U67" s="33">
        <v>10.14</v>
      </c>
      <c r="V67" s="33">
        <f t="shared" si="2"/>
        <v>4.4833959183673464</v>
      </c>
      <c r="W67" s="36">
        <f t="shared" si="3"/>
        <v>0.67225681092503731</v>
      </c>
      <c r="X67" s="36">
        <f t="shared" si="4"/>
        <v>0.2008385216387556</v>
      </c>
      <c r="Y67" s="33">
        <f t="shared" si="31"/>
        <v>79.844649277271657</v>
      </c>
      <c r="Z67" s="33">
        <f t="shared" si="5"/>
        <v>79.844649277271657</v>
      </c>
      <c r="AA67" s="33">
        <f t="shared" si="32"/>
        <v>0</v>
      </c>
      <c r="AB67" s="36">
        <f t="shared" si="6"/>
        <v>0.15968929855454331</v>
      </c>
      <c r="AC67" s="45">
        <f t="shared" si="7"/>
        <v>22.36</v>
      </c>
      <c r="AD67" s="49">
        <f t="shared" si="33"/>
        <v>1170.9900000000002</v>
      </c>
      <c r="AE67" s="49">
        <f t="shared" si="8"/>
        <v>1.1000000000000001</v>
      </c>
      <c r="AF67" s="48">
        <f t="shared" si="34"/>
        <v>5</v>
      </c>
      <c r="AG67" s="33">
        <f t="shared" si="9"/>
        <v>4.9317355102040814</v>
      </c>
      <c r="AH67" s="33">
        <f t="shared" si="10"/>
        <v>2.9192398745706867</v>
      </c>
      <c r="AI67" s="49">
        <f t="shared" si="11"/>
        <v>0.5</v>
      </c>
      <c r="AJ67" s="48">
        <f t="shared" si="12"/>
        <v>1</v>
      </c>
      <c r="AK67" s="58">
        <f t="shared" si="35"/>
        <v>0.59192952836391766</v>
      </c>
      <c r="AL67" s="58">
        <f t="shared" si="36"/>
        <v>3.2592923888681824</v>
      </c>
      <c r="AM67" s="58">
        <f t="shared" si="37"/>
        <v>2.2423931635413097</v>
      </c>
      <c r="AN67" s="58">
        <f t="shared" si="38"/>
        <v>1.0168992253268727</v>
      </c>
      <c r="AO67" s="34">
        <f t="shared" si="13"/>
        <v>11.177670000000001</v>
      </c>
      <c r="AP67" s="34">
        <f t="shared" si="14"/>
        <v>0.22404180765538775</v>
      </c>
      <c r="AQ67" s="34">
        <f t="shared" si="15"/>
        <v>10.953628192344613</v>
      </c>
      <c r="AR67" s="58">
        <f t="shared" si="16"/>
        <v>0.95021293163213605</v>
      </c>
      <c r="AS67" s="67">
        <f t="shared" si="17"/>
        <v>1.5836882193868935</v>
      </c>
      <c r="AT67" s="67">
        <f t="shared" si="18"/>
        <v>91.634339098480382</v>
      </c>
      <c r="AU67" s="68">
        <f t="shared" si="19"/>
        <v>0.97986743732131776</v>
      </c>
      <c r="AW67" s="68">
        <f t="shared" si="20"/>
        <v>0.64936167504830711</v>
      </c>
      <c r="AX67" s="68">
        <f t="shared" si="21"/>
        <v>0.38666666666666671</v>
      </c>
      <c r="AZ67" s="69">
        <f t="shared" si="22"/>
        <v>1.0178571428571428</v>
      </c>
      <c r="BA67" s="70">
        <f t="shared" si="45"/>
        <v>36.341720169919469</v>
      </c>
      <c r="BB67" s="60">
        <f t="shared" si="40"/>
        <v>138.15668339796588</v>
      </c>
      <c r="BC67" s="70">
        <f t="shared" si="41"/>
        <v>94.197738680431272</v>
      </c>
      <c r="BD67" s="48">
        <f t="shared" si="42"/>
        <v>69.235337930116984</v>
      </c>
      <c r="BE67" s="59">
        <f t="shared" si="23"/>
        <v>1.5484176000000001E-3</v>
      </c>
      <c r="BF67" s="60">
        <f t="shared" si="43"/>
        <v>2.1916110380883884</v>
      </c>
      <c r="BG67" s="46">
        <f t="shared" si="44"/>
        <v>670.43726892028599</v>
      </c>
      <c r="BH67" s="46">
        <f t="shared" si="24"/>
        <v>254.30379165941881</v>
      </c>
      <c r="BI67" s="34">
        <f>AQ67*RUE</f>
        <v>42.061932258603314</v>
      </c>
      <c r="BJ67" s="34">
        <f t="shared" si="25"/>
        <v>420.61932258603315</v>
      </c>
      <c r="BK67" s="34">
        <f t="shared" si="26"/>
        <v>138.80437645339094</v>
      </c>
      <c r="BL67" s="34">
        <f>IF(AD67=0,0,BK67/(1-UMIDADE))</f>
        <v>159.54526029125395</v>
      </c>
      <c r="BM67" s="45">
        <f>BL67*AJ67</f>
        <v>159.54526029125395</v>
      </c>
      <c r="BN67" s="48">
        <f>IF(AI67=0,0,BM67*(1-AI67*(1-AK67)))</f>
        <v>126.9924054840772</v>
      </c>
    </row>
    <row r="68" spans="1:66" ht="15">
      <c r="A68" s="32">
        <v>27</v>
      </c>
      <c r="B68" s="32">
        <f t="shared" si="27"/>
        <v>2</v>
      </c>
      <c r="C68" s="32">
        <v>2015</v>
      </c>
      <c r="D68" s="32">
        <v>27</v>
      </c>
      <c r="E68" s="33">
        <v>25.04</v>
      </c>
      <c r="F68" s="33">
        <v>95.4</v>
      </c>
      <c r="G68" s="46">
        <v>58</v>
      </c>
      <c r="H68" s="45">
        <f t="shared" si="28"/>
        <v>-8.6700405307862862</v>
      </c>
      <c r="I68" s="45">
        <f t="shared" si="1"/>
        <v>93.687736483431777</v>
      </c>
      <c r="J68" s="48">
        <f t="shared" si="29"/>
        <v>12.491698197790903</v>
      </c>
      <c r="K68" s="48">
        <f t="shared" si="30"/>
        <v>1.0178737180816473</v>
      </c>
      <c r="L68" s="48">
        <v>40</v>
      </c>
      <c r="M68" s="33">
        <v>1.415</v>
      </c>
      <c r="N68" s="33">
        <v>31.21</v>
      </c>
      <c r="O68" s="33">
        <v>100</v>
      </c>
      <c r="P68" s="33">
        <v>6.95</v>
      </c>
      <c r="Q68" s="33">
        <v>20.83</v>
      </c>
      <c r="R68" s="33">
        <v>70.400000000000006</v>
      </c>
      <c r="S68" s="33">
        <v>0</v>
      </c>
      <c r="T68" s="33">
        <v>19.984670000000001</v>
      </c>
      <c r="U68" s="33">
        <v>9</v>
      </c>
      <c r="V68" s="33">
        <f t="shared" si="2"/>
        <v>4.2788571428571425</v>
      </c>
      <c r="W68" s="36">
        <f t="shared" si="3"/>
        <v>0.66070357654204082</v>
      </c>
      <c r="X68" s="36">
        <f t="shared" si="4"/>
        <v>0.19910553648130613</v>
      </c>
      <c r="Y68" s="33">
        <f t="shared" si="31"/>
        <v>83.225409402700961</v>
      </c>
      <c r="Z68" s="33">
        <f t="shared" si="5"/>
        <v>83.225409402700961</v>
      </c>
      <c r="AA68" s="33">
        <f t="shared" si="32"/>
        <v>0</v>
      </c>
      <c r="AB68" s="36">
        <f t="shared" si="6"/>
        <v>0.16645081880540191</v>
      </c>
      <c r="AC68" s="45">
        <f t="shared" si="7"/>
        <v>21.21</v>
      </c>
      <c r="AD68" s="49">
        <f t="shared" si="33"/>
        <v>1192.2000000000003</v>
      </c>
      <c r="AE68" s="49">
        <f t="shared" si="8"/>
        <v>1.1000000000000001</v>
      </c>
      <c r="AF68" s="48">
        <f t="shared" si="34"/>
        <v>5</v>
      </c>
      <c r="AG68" s="33">
        <f t="shared" si="9"/>
        <v>4.7067428571428573</v>
      </c>
      <c r="AH68" s="33">
        <f t="shared" si="10"/>
        <v>3.1558975196367123</v>
      </c>
      <c r="AI68" s="49">
        <f t="shared" si="11"/>
        <v>0.5</v>
      </c>
      <c r="AJ68" s="48">
        <f t="shared" si="12"/>
        <v>1</v>
      </c>
      <c r="AK68" s="58">
        <f t="shared" si="35"/>
        <v>0.67050561618155669</v>
      </c>
      <c r="AL68" s="58">
        <f t="shared" si="36"/>
        <v>3.1751477301088546</v>
      </c>
      <c r="AM68" s="58">
        <f t="shared" si="37"/>
        <v>2.2353040019966337</v>
      </c>
      <c r="AN68" s="58">
        <f t="shared" si="38"/>
        <v>0.93984372811222094</v>
      </c>
      <c r="AO68" s="34">
        <f t="shared" si="13"/>
        <v>9.9923350000000006</v>
      </c>
      <c r="AP68" s="34">
        <f t="shared" si="14"/>
        <v>0.22404180765538775</v>
      </c>
      <c r="AQ68" s="34">
        <f t="shared" si="15"/>
        <v>9.768293192344613</v>
      </c>
      <c r="AR68" s="58">
        <f t="shared" si="16"/>
        <v>0.95021293163213605</v>
      </c>
      <c r="AS68" s="67">
        <f t="shared" si="17"/>
        <v>1.5836882193868935</v>
      </c>
      <c r="AT68" s="67">
        <f t="shared" si="18"/>
        <v>90.713477223011353</v>
      </c>
      <c r="AU68" s="68">
        <f t="shared" si="19"/>
        <v>0.98137868497335146</v>
      </c>
      <c r="AW68" s="68">
        <f t="shared" si="20"/>
        <v>0.63358913747784051</v>
      </c>
      <c r="AX68" s="68">
        <f t="shared" si="21"/>
        <v>0.38866666666666655</v>
      </c>
      <c r="AZ68" s="69">
        <f t="shared" si="22"/>
        <v>1.0178571428571428</v>
      </c>
      <c r="BA68" s="70">
        <f t="shared" si="45"/>
        <v>35.338651177930565</v>
      </c>
      <c r="BB68" s="60">
        <f t="shared" si="40"/>
        <v>134.34341631802084</v>
      </c>
      <c r="BC68" s="70">
        <f t="shared" si="41"/>
        <v>91.59778385319602</v>
      </c>
      <c r="BD68" s="48">
        <f t="shared" si="42"/>
        <v>67.324371132099074</v>
      </c>
      <c r="BE68" s="59">
        <f t="shared" si="23"/>
        <v>1.5298848000000001E-3</v>
      </c>
      <c r="BF68" s="60">
        <f t="shared" si="43"/>
        <v>2.0902207491137057</v>
      </c>
      <c r="BG68" s="46">
        <f t="shared" si="44"/>
        <v>652.34150382985365</v>
      </c>
      <c r="BH68" s="46">
        <f t="shared" si="24"/>
        <v>247.43988076304794</v>
      </c>
      <c r="BI68" s="34">
        <f>AQ68*RUE</f>
        <v>37.510245858603312</v>
      </c>
      <c r="BJ68" s="34">
        <f t="shared" si="25"/>
        <v>375.10245858603309</v>
      </c>
      <c r="BK68" s="34">
        <f t="shared" si="26"/>
        <v>123.78381133339093</v>
      </c>
      <c r="BL68" s="34">
        <f>IF(AD68=0,0,BK68/(1-UMIDADE))</f>
        <v>142.28024291194359</v>
      </c>
      <c r="BM68" s="45">
        <f>BL68*AJ68</f>
        <v>142.28024291194359</v>
      </c>
      <c r="BN68" s="48">
        <f>IF(AI68=0,0,BM68*(1-AI68*(1-AK68)))</f>
        <v>118.83997242803895</v>
      </c>
    </row>
    <row r="69" spans="1:66" ht="15">
      <c r="A69" s="32">
        <v>28</v>
      </c>
      <c r="B69" s="32">
        <f t="shared" si="27"/>
        <v>2</v>
      </c>
      <c r="C69" s="32">
        <v>2015</v>
      </c>
      <c r="D69" s="32">
        <v>28</v>
      </c>
      <c r="E69" s="33">
        <v>26.12</v>
      </c>
      <c r="F69" s="33">
        <v>89.8</v>
      </c>
      <c r="G69" s="46">
        <v>59</v>
      </c>
      <c r="H69" s="45">
        <f t="shared" si="28"/>
        <v>-8.2937050650359136</v>
      </c>
      <c r="I69" s="45">
        <f t="shared" si="1"/>
        <v>93.525145471853605</v>
      </c>
      <c r="J69" s="48">
        <f t="shared" si="29"/>
        <v>12.470019396247148</v>
      </c>
      <c r="K69" s="48">
        <f t="shared" si="30"/>
        <v>1.0173935643851983</v>
      </c>
      <c r="L69" s="48">
        <v>40</v>
      </c>
      <c r="M69" s="33">
        <v>1.121</v>
      </c>
      <c r="N69" s="33">
        <v>33.19</v>
      </c>
      <c r="O69" s="33">
        <v>100</v>
      </c>
      <c r="P69" s="33">
        <v>9.1999999999999993</v>
      </c>
      <c r="Q69" s="33">
        <v>20.3</v>
      </c>
      <c r="R69" s="33">
        <v>65.33</v>
      </c>
      <c r="S69" s="33">
        <v>0</v>
      </c>
      <c r="T69" s="33">
        <v>25.953289999999999</v>
      </c>
      <c r="U69" s="33">
        <v>12.39</v>
      </c>
      <c r="V69" s="33">
        <f t="shared" si="2"/>
        <v>4.6591346938775509</v>
      </c>
      <c r="W69" s="36">
        <f t="shared" si="3"/>
        <v>0.68182509060871577</v>
      </c>
      <c r="X69" s="36">
        <f t="shared" si="4"/>
        <v>0.20227376359130739</v>
      </c>
      <c r="Y69" s="33">
        <f t="shared" si="31"/>
        <v>80.069511883064251</v>
      </c>
      <c r="Z69" s="33">
        <f t="shared" si="5"/>
        <v>80.069511883064251</v>
      </c>
      <c r="AA69" s="33">
        <f t="shared" si="32"/>
        <v>0</v>
      </c>
      <c r="AB69" s="36">
        <f t="shared" si="6"/>
        <v>0.16013902376612851</v>
      </c>
      <c r="AC69" s="45">
        <f t="shared" si="7"/>
        <v>23.189999999999998</v>
      </c>
      <c r="AD69" s="49">
        <f t="shared" si="33"/>
        <v>1215.3900000000003</v>
      </c>
      <c r="AE69" s="49">
        <f t="shared" si="8"/>
        <v>1.1000000000000001</v>
      </c>
      <c r="AF69" s="48">
        <f t="shared" si="34"/>
        <v>5</v>
      </c>
      <c r="AG69" s="33">
        <f t="shared" si="9"/>
        <v>5.1250481632653067</v>
      </c>
      <c r="AH69" s="33">
        <f t="shared" si="10"/>
        <v>3.013631086510264</v>
      </c>
      <c r="AI69" s="49">
        <f t="shared" si="11"/>
        <v>0.5</v>
      </c>
      <c r="AJ69" s="48">
        <f t="shared" si="12"/>
        <v>1</v>
      </c>
      <c r="AK69" s="58">
        <f t="shared" si="35"/>
        <v>0.58802005181356154</v>
      </c>
      <c r="AL69" s="58">
        <f t="shared" si="36"/>
        <v>3.3851531666066261</v>
      </c>
      <c r="AM69" s="58">
        <f t="shared" si="37"/>
        <v>2.2115205637441089</v>
      </c>
      <c r="AN69" s="58">
        <f t="shared" si="38"/>
        <v>1.1736326028625172</v>
      </c>
      <c r="AO69" s="34">
        <f t="shared" si="13"/>
        <v>12.976645</v>
      </c>
      <c r="AP69" s="34">
        <f t="shared" si="14"/>
        <v>0.22404180765538775</v>
      </c>
      <c r="AQ69" s="34">
        <f t="shared" si="15"/>
        <v>12.752603192344612</v>
      </c>
      <c r="AR69" s="58">
        <f t="shared" si="16"/>
        <v>0.95021293163213605</v>
      </c>
      <c r="AS69" s="67">
        <f t="shared" si="17"/>
        <v>1.5836882193868935</v>
      </c>
      <c r="AT69" s="67">
        <f t="shared" si="18"/>
        <v>92.728649361768461</v>
      </c>
      <c r="AU69" s="68">
        <f t="shared" si="19"/>
        <v>0.97680068779285523</v>
      </c>
      <c r="AW69" s="68">
        <f t="shared" si="20"/>
        <v>0.67109949816823145</v>
      </c>
      <c r="AX69" s="68">
        <f t="shared" si="21"/>
        <v>0.35333333333333339</v>
      </c>
      <c r="AZ69" s="69">
        <f t="shared" si="22"/>
        <v>1.0178571428571428</v>
      </c>
      <c r="BA69" s="70">
        <f t="shared" si="45"/>
        <v>34.621663441230197</v>
      </c>
      <c r="BB69" s="60">
        <f t="shared" si="40"/>
        <v>131.61771573818072</v>
      </c>
      <c r="BC69" s="70">
        <f t="shared" si="41"/>
        <v>89.739351639668669</v>
      </c>
      <c r="BD69" s="48">
        <f t="shared" si="42"/>
        <v>65.958423455156478</v>
      </c>
      <c r="BE69" s="59">
        <f t="shared" si="23"/>
        <v>1.5753744E-3</v>
      </c>
      <c r="BF69" s="60">
        <f t="shared" si="43"/>
        <v>2.0523722777825921</v>
      </c>
      <c r="BG69" s="46">
        <f t="shared" si="44"/>
        <v>639.06051177373888</v>
      </c>
      <c r="BH69" s="46">
        <f t="shared" si="24"/>
        <v>242.40226308659064</v>
      </c>
      <c r="BI69" s="34">
        <f>AQ69*RUE</f>
        <v>48.96999625860331</v>
      </c>
      <c r="BJ69" s="34">
        <f t="shared" si="25"/>
        <v>489.69996258603311</v>
      </c>
      <c r="BK69" s="34">
        <f t="shared" si="26"/>
        <v>161.60098765339094</v>
      </c>
      <c r="BL69" s="34">
        <f>IF(AD69=0,0,BK69/(1-UMIDADE))</f>
        <v>185.74826167056432</v>
      </c>
      <c r="BM69" s="45">
        <f>BL69*AJ69</f>
        <v>185.74826167056432</v>
      </c>
      <c r="BN69" s="48">
        <f>IF(AI69=0,0,BM69*(1-AI69*(1-AK69)))</f>
        <v>147.48598206118427</v>
      </c>
    </row>
    <row r="70" spans="1:66" ht="15">
      <c r="A70" s="32">
        <v>1</v>
      </c>
      <c r="B70" s="32">
        <f t="shared" si="27"/>
        <v>3</v>
      </c>
      <c r="C70" s="32">
        <v>2015</v>
      </c>
      <c r="D70" s="32">
        <v>1</v>
      </c>
      <c r="E70" s="33">
        <v>25.46</v>
      </c>
      <c r="F70" s="33">
        <v>91.6</v>
      </c>
      <c r="G70" s="46">
        <v>60</v>
      </c>
      <c r="H70" s="45">
        <f t="shared" si="28"/>
        <v>-7.9149119954819565</v>
      </c>
      <c r="I70" s="45">
        <f t="shared" si="1"/>
        <v>93.361835376726305</v>
      </c>
      <c r="J70" s="48">
        <f t="shared" si="29"/>
        <v>12.448244716896841</v>
      </c>
      <c r="K70" s="48">
        <f t="shared" si="30"/>
        <v>1.0169082566002381</v>
      </c>
      <c r="L70" s="48">
        <v>40</v>
      </c>
      <c r="M70" s="33">
        <v>1.181</v>
      </c>
      <c r="N70" s="33">
        <v>32.229999999999997</v>
      </c>
      <c r="O70" s="33">
        <v>100</v>
      </c>
      <c r="P70" s="33">
        <v>7.7</v>
      </c>
      <c r="Q70" s="33">
        <v>21.03</v>
      </c>
      <c r="R70" s="33">
        <v>64.86</v>
      </c>
      <c r="S70" s="33">
        <v>0</v>
      </c>
      <c r="T70" s="33">
        <v>24.04907</v>
      </c>
      <c r="U70" s="33">
        <v>9.39</v>
      </c>
      <c r="V70" s="33">
        <f t="shared" si="2"/>
        <v>4.4469551020408149</v>
      </c>
      <c r="W70" s="36">
        <f t="shared" si="3"/>
        <v>0.67023130942364406</v>
      </c>
      <c r="X70" s="36">
        <f t="shared" si="4"/>
        <v>0.2005346964135466</v>
      </c>
      <c r="Y70" s="33">
        <f t="shared" si="31"/>
        <v>77.055880796553993</v>
      </c>
      <c r="Z70" s="33">
        <f t="shared" si="5"/>
        <v>77.055880796553993</v>
      </c>
      <c r="AA70" s="33">
        <f t="shared" si="32"/>
        <v>0</v>
      </c>
      <c r="AB70" s="36">
        <f t="shared" si="6"/>
        <v>0.15411176159310799</v>
      </c>
      <c r="AC70" s="45">
        <f t="shared" si="7"/>
        <v>22.229999999999997</v>
      </c>
      <c r="AD70" s="49">
        <f t="shared" si="33"/>
        <v>1237.6200000000003</v>
      </c>
      <c r="AE70" s="49">
        <f t="shared" si="8"/>
        <v>1.1000000000000001</v>
      </c>
      <c r="AF70" s="48">
        <f t="shared" si="34"/>
        <v>5</v>
      </c>
      <c r="AG70" s="33">
        <f t="shared" si="9"/>
        <v>4.8916506122448968</v>
      </c>
      <c r="AH70" s="33">
        <f t="shared" si="10"/>
        <v>2.6328804001929629</v>
      </c>
      <c r="AI70" s="49">
        <f t="shared" si="11"/>
        <v>0.5</v>
      </c>
      <c r="AJ70" s="48">
        <f t="shared" si="12"/>
        <v>1</v>
      </c>
      <c r="AK70" s="58">
        <f t="shared" si="35"/>
        <v>0.53823966773143483</v>
      </c>
      <c r="AL70" s="58">
        <f t="shared" si="36"/>
        <v>3.2554258826118341</v>
      </c>
      <c r="AM70" s="58">
        <f t="shared" si="37"/>
        <v>2.1114692274620355</v>
      </c>
      <c r="AN70" s="58">
        <f t="shared" si="38"/>
        <v>1.1439566551497986</v>
      </c>
      <c r="AO70" s="34">
        <f t="shared" si="13"/>
        <v>12.024535</v>
      </c>
      <c r="AP70" s="34">
        <f t="shared" si="14"/>
        <v>0.22404180765538775</v>
      </c>
      <c r="AQ70" s="34">
        <f t="shared" si="15"/>
        <v>11.800493192344613</v>
      </c>
      <c r="AR70" s="58">
        <f t="shared" si="16"/>
        <v>0.95021293163213605</v>
      </c>
      <c r="AS70" s="67">
        <f t="shared" si="17"/>
        <v>1.5836882193868935</v>
      </c>
      <c r="AT70" s="67">
        <f t="shared" si="18"/>
        <v>92.187801009120079</v>
      </c>
      <c r="AU70" s="68">
        <f t="shared" si="19"/>
        <v>0.97738060959585615</v>
      </c>
      <c r="AW70" s="68">
        <f t="shared" si="20"/>
        <v>0.64865969665400214</v>
      </c>
      <c r="AX70" s="68">
        <f t="shared" si="21"/>
        <v>0.40200000000000008</v>
      </c>
      <c r="AZ70" s="69">
        <f t="shared" si="22"/>
        <v>1.0178571428571428</v>
      </c>
      <c r="BA70" s="70">
        <f t="shared" si="45"/>
        <v>37.873606007485598</v>
      </c>
      <c r="BB70" s="60">
        <f t="shared" si="40"/>
        <v>143.98030059805723</v>
      </c>
      <c r="BC70" s="70">
        <f t="shared" si="41"/>
        <v>98.168386771402652</v>
      </c>
      <c r="BD70" s="48">
        <f t="shared" si="42"/>
        <v>72.153764276980951</v>
      </c>
      <c r="BE70" s="59">
        <f t="shared" si="23"/>
        <v>1.5475752000000001E-3</v>
      </c>
      <c r="BF70" s="60">
        <f t="shared" si="43"/>
        <v>2.2181042396195361</v>
      </c>
      <c r="BG70" s="46">
        <f t="shared" si="44"/>
        <v>699.35660037361413</v>
      </c>
      <c r="BH70" s="46">
        <f t="shared" si="24"/>
        <v>265.27319324516401</v>
      </c>
      <c r="BI70" s="34">
        <f>AQ70*RUE</f>
        <v>45.313893858603308</v>
      </c>
      <c r="BJ70" s="34">
        <f t="shared" si="25"/>
        <v>453.13893858603308</v>
      </c>
      <c r="BK70" s="34">
        <f t="shared" si="26"/>
        <v>149.53584973339093</v>
      </c>
      <c r="BL70" s="34">
        <f>IF(AD70=0,0,BK70/(1-UMIDADE))</f>
        <v>171.88028704987462</v>
      </c>
      <c r="BM70" s="45">
        <f>BL70*AJ70</f>
        <v>171.88028704987462</v>
      </c>
      <c r="BN70" s="48">
        <f>IF(AI70=0,0,BM70*(1-AI70*(1-AK70)))</f>
        <v>132.1965378205914</v>
      </c>
    </row>
    <row r="71" spans="1:66" ht="15">
      <c r="A71" s="32">
        <v>2</v>
      </c>
      <c r="B71" s="32">
        <f t="shared" si="27"/>
        <v>3</v>
      </c>
      <c r="C71" s="32">
        <v>2015</v>
      </c>
      <c r="D71" s="32">
        <v>2</v>
      </c>
      <c r="E71" s="33">
        <v>25.54</v>
      </c>
      <c r="F71" s="33">
        <v>88.5</v>
      </c>
      <c r="G71" s="46">
        <v>61</v>
      </c>
      <c r="H71" s="45">
        <f t="shared" si="28"/>
        <v>-7.5337735666859453</v>
      </c>
      <c r="I71" s="45">
        <f t="shared" si="1"/>
        <v>93.197844331480042</v>
      </c>
      <c r="J71" s="48">
        <f t="shared" si="29"/>
        <v>12.426379244197339</v>
      </c>
      <c r="K71" s="48">
        <f t="shared" si="30"/>
        <v>1.0164179385339369</v>
      </c>
      <c r="L71" s="48">
        <v>40</v>
      </c>
      <c r="M71" s="33">
        <v>0.78300000000000003</v>
      </c>
      <c r="N71" s="33">
        <v>32.9</v>
      </c>
      <c r="O71" s="33">
        <v>100</v>
      </c>
      <c r="P71" s="33">
        <v>7.7</v>
      </c>
      <c r="Q71" s="33">
        <v>18.54</v>
      </c>
      <c r="R71" s="33">
        <v>59.72</v>
      </c>
      <c r="S71" s="33">
        <v>0</v>
      </c>
      <c r="T71" s="33">
        <v>25.029979999999998</v>
      </c>
      <c r="U71" s="33">
        <v>11.16</v>
      </c>
      <c r="V71" s="33">
        <f t="shared" si="2"/>
        <v>4.7114448979591828</v>
      </c>
      <c r="W71" s="36">
        <f t="shared" si="3"/>
        <v>0.68460923287180742</v>
      </c>
      <c r="X71" s="36">
        <f t="shared" si="4"/>
        <v>0.2026913849307711</v>
      </c>
      <c r="Y71" s="33">
        <f t="shared" si="31"/>
        <v>74.423000396361033</v>
      </c>
      <c r="Z71" s="33">
        <f t="shared" si="5"/>
        <v>74.423000396361033</v>
      </c>
      <c r="AA71" s="33">
        <f t="shared" si="32"/>
        <v>0</v>
      </c>
      <c r="AB71" s="36">
        <f t="shared" si="6"/>
        <v>0.14884600079272206</v>
      </c>
      <c r="AC71" s="45">
        <f t="shared" si="7"/>
        <v>22.9</v>
      </c>
      <c r="AD71" s="49">
        <f t="shared" si="33"/>
        <v>1260.5200000000004</v>
      </c>
      <c r="AE71" s="49">
        <f t="shared" si="8"/>
        <v>1.1000000000000001</v>
      </c>
      <c r="AF71" s="48">
        <f t="shared" si="34"/>
        <v>5</v>
      </c>
      <c r="AG71" s="33">
        <f t="shared" si="9"/>
        <v>5.182589387755101</v>
      </c>
      <c r="AH71" s="33">
        <f t="shared" si="10"/>
        <v>2.465141214263471</v>
      </c>
      <c r="AI71" s="49">
        <f t="shared" si="11"/>
        <v>0.5</v>
      </c>
      <c r="AJ71" s="48">
        <f t="shared" si="12"/>
        <v>1</v>
      </c>
      <c r="AK71" s="58">
        <f t="shared" si="35"/>
        <v>0.47565821442228429</v>
      </c>
      <c r="AL71" s="58">
        <f t="shared" si="36"/>
        <v>3.2709159380065085</v>
      </c>
      <c r="AM71" s="58">
        <f t="shared" si="37"/>
        <v>1.9533909981774868</v>
      </c>
      <c r="AN71" s="58">
        <f t="shared" si="38"/>
        <v>1.3175249398290216</v>
      </c>
      <c r="AO71" s="34">
        <f t="shared" si="13"/>
        <v>12.514989999999999</v>
      </c>
      <c r="AP71" s="34">
        <f t="shared" si="14"/>
        <v>0.22404180765538775</v>
      </c>
      <c r="AQ71" s="34">
        <f t="shared" si="15"/>
        <v>12.290948192344612</v>
      </c>
      <c r="AR71" s="58">
        <f t="shared" si="16"/>
        <v>0.95021293163213605</v>
      </c>
      <c r="AS71" s="67">
        <f t="shared" si="17"/>
        <v>1.5836882193868935</v>
      </c>
      <c r="AT71" s="67">
        <f t="shared" si="18"/>
        <v>92.476082326647045</v>
      </c>
      <c r="AU71" s="68">
        <f t="shared" si="19"/>
        <v>0.97399364617362749</v>
      </c>
      <c r="AW71" s="68">
        <f t="shared" si="20"/>
        <v>0.65145920611223596</v>
      </c>
      <c r="AX71" s="68">
        <f t="shared" si="21"/>
        <v>0.23599999999999993</v>
      </c>
      <c r="AZ71" s="69">
        <f t="shared" si="22"/>
        <v>1.0178571428571428</v>
      </c>
      <c r="BA71" s="70">
        <f t="shared" si="45"/>
        <v>22.322420770760999</v>
      </c>
      <c r="BB71" s="60">
        <f t="shared" si="40"/>
        <v>84.860914802125009</v>
      </c>
      <c r="BC71" s="70">
        <f t="shared" si="41"/>
        <v>57.859714637812509</v>
      </c>
      <c r="BD71" s="48">
        <f t="shared" si="42"/>
        <v>42.526890258792193</v>
      </c>
      <c r="BE71" s="59">
        <f t="shared" si="23"/>
        <v>1.5509448000000001E-3</v>
      </c>
      <c r="BF71" s="60">
        <f t="shared" si="43"/>
        <v>1.4076856237852085</v>
      </c>
      <c r="BG71" s="46">
        <f t="shared" si="44"/>
        <v>411.19204635006986</v>
      </c>
      <c r="BH71" s="46">
        <f t="shared" si="24"/>
        <v>155.96939689140581</v>
      </c>
      <c r="BI71" s="34">
        <f>AQ71*RUE</f>
        <v>47.197241058603304</v>
      </c>
      <c r="BJ71" s="34">
        <f t="shared" si="25"/>
        <v>471.97241058603305</v>
      </c>
      <c r="BK71" s="34">
        <f t="shared" si="26"/>
        <v>155.75089549339091</v>
      </c>
      <c r="BL71" s="34">
        <f>IF(AD71=0,0,BK71/(1-UMIDADE))</f>
        <v>179.0240178084953</v>
      </c>
      <c r="BM71" s="45">
        <f>BL71*AJ71</f>
        <v>179.0240178084953</v>
      </c>
      <c r="BN71" s="48">
        <f>IF(AI71=0,0,BM71*(1-AI71*(1-AK71)))</f>
        <v>132.08913122899369</v>
      </c>
    </row>
    <row r="72" spans="1:66" ht="15">
      <c r="A72" s="32">
        <v>3</v>
      </c>
      <c r="B72" s="32">
        <f t="shared" si="27"/>
        <v>3</v>
      </c>
      <c r="C72" s="32">
        <v>2015</v>
      </c>
      <c r="D72" s="32">
        <v>3</v>
      </c>
      <c r="E72" s="33">
        <v>27.08</v>
      </c>
      <c r="F72" s="33">
        <v>88</v>
      </c>
      <c r="G72" s="46">
        <v>62</v>
      </c>
      <c r="H72" s="45">
        <f t="shared" si="28"/>
        <v>-7.1504027181899783</v>
      </c>
      <c r="I72" s="45">
        <f t="shared" si="1"/>
        <v>93.033209933550239</v>
      </c>
      <c r="J72" s="48">
        <f t="shared" si="29"/>
        <v>12.404427991140032</v>
      </c>
      <c r="K72" s="48">
        <f t="shared" si="30"/>
        <v>1.0159227554781203</v>
      </c>
      <c r="L72" s="48">
        <v>40</v>
      </c>
      <c r="M72" s="33">
        <v>0.747</v>
      </c>
      <c r="N72" s="33">
        <v>34.5</v>
      </c>
      <c r="O72" s="33">
        <v>100</v>
      </c>
      <c r="P72" s="33">
        <v>6.95</v>
      </c>
      <c r="Q72" s="33">
        <v>20.54</v>
      </c>
      <c r="R72" s="33">
        <v>54.79</v>
      </c>
      <c r="S72" s="33">
        <v>0</v>
      </c>
      <c r="T72" s="33">
        <v>27.019159999999999</v>
      </c>
      <c r="U72" s="33">
        <v>13.13</v>
      </c>
      <c r="V72" s="33">
        <f t="shared" si="2"/>
        <v>4.8760163265306122</v>
      </c>
      <c r="W72" s="36">
        <f t="shared" si="3"/>
        <v>0.69317702021865291</v>
      </c>
      <c r="X72" s="36">
        <f t="shared" si="4"/>
        <v>0.20397655303279794</v>
      </c>
      <c r="Y72" s="33">
        <f t="shared" si="31"/>
        <v>71.957859182097565</v>
      </c>
      <c r="Z72" s="33">
        <f t="shared" si="5"/>
        <v>71.957859182097565</v>
      </c>
      <c r="AA72" s="33">
        <f t="shared" si="32"/>
        <v>0</v>
      </c>
      <c r="AB72" s="36">
        <f t="shared" si="6"/>
        <v>0.14391571836419512</v>
      </c>
      <c r="AC72" s="45">
        <f t="shared" si="7"/>
        <v>24.5</v>
      </c>
      <c r="AD72" s="49">
        <f t="shared" si="33"/>
        <v>1285.0200000000004</v>
      </c>
      <c r="AE72" s="49">
        <f t="shared" si="8"/>
        <v>1.1000000000000001</v>
      </c>
      <c r="AF72" s="48">
        <f t="shared" si="34"/>
        <v>5</v>
      </c>
      <c r="AG72" s="33">
        <f t="shared" si="9"/>
        <v>5.3636179591836735</v>
      </c>
      <c r="AH72" s="33">
        <f t="shared" si="10"/>
        <v>2.2653870400411247</v>
      </c>
      <c r="AI72" s="49">
        <f t="shared" si="11"/>
        <v>0.5</v>
      </c>
      <c r="AJ72" s="48">
        <f t="shared" si="12"/>
        <v>1</v>
      </c>
      <c r="AK72" s="58">
        <f t="shared" si="35"/>
        <v>0.42236174486706168</v>
      </c>
      <c r="AL72" s="58">
        <f t="shared" si="36"/>
        <v>3.5818834463240572</v>
      </c>
      <c r="AM72" s="58">
        <f t="shared" si="37"/>
        <v>1.9625139402409508</v>
      </c>
      <c r="AN72" s="58">
        <f t="shared" si="38"/>
        <v>1.6193695060831064</v>
      </c>
      <c r="AO72" s="34">
        <f t="shared" si="13"/>
        <v>13.50958</v>
      </c>
      <c r="AP72" s="34">
        <f t="shared" si="14"/>
        <v>0.22404180765538775</v>
      </c>
      <c r="AQ72" s="34">
        <f t="shared" si="15"/>
        <v>13.285538192344612</v>
      </c>
      <c r="AR72" s="58">
        <f t="shared" si="16"/>
        <v>0.95021293163213605</v>
      </c>
      <c r="AS72" s="67">
        <f t="shared" si="17"/>
        <v>1.5836882193868935</v>
      </c>
      <c r="AT72" s="67">
        <f t="shared" si="18"/>
        <v>92.999913713185236</v>
      </c>
      <c r="AU72" s="68">
        <f t="shared" si="19"/>
        <v>0.96813146485957924</v>
      </c>
      <c r="AW72" s="68">
        <f t="shared" si="20"/>
        <v>0.70120572921889868</v>
      </c>
      <c r="AX72" s="68">
        <f t="shared" si="21"/>
        <v>0.36933333333333329</v>
      </c>
      <c r="AZ72" s="69">
        <f t="shared" si="22"/>
        <v>1.0178571428571428</v>
      </c>
      <c r="BA72" s="70">
        <f t="shared" si="45"/>
        <v>37.586973444318751</v>
      </c>
      <c r="BB72" s="60">
        <f t="shared" si="40"/>
        <v>142.89063824592219</v>
      </c>
      <c r="BC72" s="70">
        <f t="shared" si="41"/>
        <v>97.425435167674223</v>
      </c>
      <c r="BD72" s="48">
        <f t="shared" si="42"/>
        <v>71.607694848240556</v>
      </c>
      <c r="BE72" s="59">
        <f t="shared" si="23"/>
        <v>1.6158095999999999E-3</v>
      </c>
      <c r="BF72" s="60">
        <f t="shared" si="43"/>
        <v>2.1378970669379536</v>
      </c>
      <c r="BG72" s="46">
        <f t="shared" si="44"/>
        <v>694.697977813026</v>
      </c>
      <c r="BH72" s="46">
        <f t="shared" si="24"/>
        <v>263.50612951528575</v>
      </c>
      <c r="BI72" s="34">
        <f>AQ72*RUE</f>
        <v>51.016466658603306</v>
      </c>
      <c r="BJ72" s="34">
        <f t="shared" si="25"/>
        <v>510.16466658603304</v>
      </c>
      <c r="BK72" s="34">
        <f t="shared" si="26"/>
        <v>168.35433997339092</v>
      </c>
      <c r="BL72" s="34">
        <f>IF(AD72=0,0,BK72/(1-UMIDADE))</f>
        <v>193.51073560159875</v>
      </c>
      <c r="BM72" s="45">
        <f>BL72*AJ72</f>
        <v>193.51073560159875</v>
      </c>
      <c r="BN72" s="48">
        <f>IF(AI72=0,0,BM72*(1-AI72*(1-AK72)))</f>
        <v>137.62113377039933</v>
      </c>
    </row>
    <row r="73" spans="1:66" ht="15">
      <c r="A73" s="32">
        <v>4</v>
      </c>
      <c r="B73" s="32">
        <f t="shared" si="27"/>
        <v>3</v>
      </c>
      <c r="C73" s="32">
        <v>2015</v>
      </c>
      <c r="D73" s="32">
        <v>4</v>
      </c>
      <c r="E73" s="33">
        <v>28.15</v>
      </c>
      <c r="F73" s="33">
        <v>82.9</v>
      </c>
      <c r="G73" s="46">
        <v>63</v>
      </c>
      <c r="H73" s="45">
        <f t="shared" si="28"/>
        <v>-6.7649130510502804</v>
      </c>
      <c r="I73" s="45">
        <f t="shared" si="1"/>
        <v>92.867969262699987</v>
      </c>
      <c r="J73" s="48">
        <f t="shared" si="29"/>
        <v>12.382395901693332</v>
      </c>
      <c r="K73" s="48">
        <f t="shared" si="30"/>
        <v>1.015422854166214</v>
      </c>
      <c r="L73" s="48">
        <v>40</v>
      </c>
      <c r="M73" s="33">
        <v>0.89600000000000002</v>
      </c>
      <c r="N73" s="33">
        <v>36.25</v>
      </c>
      <c r="O73" s="33">
        <v>100</v>
      </c>
      <c r="P73" s="33">
        <v>6.2</v>
      </c>
      <c r="Q73" s="33">
        <v>20.92</v>
      </c>
      <c r="R73" s="33">
        <v>44.93</v>
      </c>
      <c r="S73" s="33">
        <v>0</v>
      </c>
      <c r="T73" s="33">
        <v>27.984850000000002</v>
      </c>
      <c r="U73" s="33">
        <v>13.26</v>
      </c>
      <c r="V73" s="33">
        <f t="shared" si="2"/>
        <v>5.1622530612244883</v>
      </c>
      <c r="W73" s="36">
        <f t="shared" si="3"/>
        <v>0.70738720744254158</v>
      </c>
      <c r="X73" s="36">
        <f t="shared" si="4"/>
        <v>0.20610808111638124</v>
      </c>
      <c r="Y73" s="33">
        <f t="shared" si="31"/>
        <v>69.692472142056445</v>
      </c>
      <c r="Z73" s="33">
        <f t="shared" si="5"/>
        <v>69.692472142056445</v>
      </c>
      <c r="AA73" s="33">
        <f t="shared" si="32"/>
        <v>0</v>
      </c>
      <c r="AB73" s="36">
        <f t="shared" si="6"/>
        <v>0.13938494428411288</v>
      </c>
      <c r="AC73" s="45">
        <f t="shared" si="7"/>
        <v>26.25</v>
      </c>
      <c r="AD73" s="49">
        <f t="shared" si="33"/>
        <v>1311.2700000000004</v>
      </c>
      <c r="AE73" s="49">
        <f t="shared" si="8"/>
        <v>1.1000000000000001</v>
      </c>
      <c r="AF73" s="48">
        <f t="shared" si="34"/>
        <v>5</v>
      </c>
      <c r="AG73" s="33">
        <f t="shared" si="9"/>
        <v>5.6784783673469379</v>
      </c>
      <c r="AH73" s="33">
        <f t="shared" si="10"/>
        <v>2.1077240466840585</v>
      </c>
      <c r="AI73" s="49">
        <f t="shared" si="11"/>
        <v>0.5</v>
      </c>
      <c r="AJ73" s="48">
        <f t="shared" si="12"/>
        <v>1</v>
      </c>
      <c r="AK73" s="58">
        <f t="shared" si="35"/>
        <v>0.37117761314441983</v>
      </c>
      <c r="AL73" s="58">
        <f t="shared" si="36"/>
        <v>3.8128221805709352</v>
      </c>
      <c r="AM73" s="58">
        <f t="shared" si="37"/>
        <v>1.7131010057305212</v>
      </c>
      <c r="AN73" s="58">
        <f t="shared" si="38"/>
        <v>2.0997211748404139</v>
      </c>
      <c r="AO73" s="34">
        <f t="shared" si="13"/>
        <v>13.992425000000001</v>
      </c>
      <c r="AP73" s="34">
        <f t="shared" si="14"/>
        <v>0.22404180765538775</v>
      </c>
      <c r="AQ73" s="34">
        <f t="shared" si="15"/>
        <v>13.768383192344613</v>
      </c>
      <c r="AR73" s="58">
        <f t="shared" si="16"/>
        <v>0.95021293163213605</v>
      </c>
      <c r="AS73" s="67">
        <f t="shared" si="17"/>
        <v>1.5836882193868935</v>
      </c>
      <c r="AT73" s="67">
        <f t="shared" si="18"/>
        <v>93.228778079658966</v>
      </c>
      <c r="AU73" s="68">
        <f t="shared" si="19"/>
        <v>0.9588751277277856</v>
      </c>
      <c r="AW73" s="68">
        <f t="shared" si="20"/>
        <v>0.73152567676076341</v>
      </c>
      <c r="AX73" s="68">
        <f t="shared" si="21"/>
        <v>0.39466666666666678</v>
      </c>
      <c r="AZ73" s="69">
        <f t="shared" si="22"/>
        <v>1.0178571428571428</v>
      </c>
      <c r="BA73" s="70">
        <f t="shared" si="45"/>
        <v>41.603376852359794</v>
      </c>
      <c r="BB73" s="60">
        <f t="shared" si="40"/>
        <v>158.15939744193096</v>
      </c>
      <c r="BC73" s="70">
        <f t="shared" si="41"/>
        <v>107.83595280131657</v>
      </c>
      <c r="BD73" s="48">
        <f t="shared" si="42"/>
        <v>79.259425308967678</v>
      </c>
      <c r="BE73" s="59">
        <f t="shared" si="23"/>
        <v>1.6608779999999997E-3</v>
      </c>
      <c r="BF73" s="60">
        <f t="shared" si="43"/>
        <v>2.4500256262499236</v>
      </c>
      <c r="BG73" s="46">
        <f t="shared" si="44"/>
        <v>768.09399682717753</v>
      </c>
      <c r="BH73" s="46">
        <f t="shared" si="24"/>
        <v>291.34599879651563</v>
      </c>
      <c r="BI73" s="34">
        <f>AQ73*RUE</f>
        <v>52.870591458603315</v>
      </c>
      <c r="BJ73" s="34">
        <f t="shared" si="25"/>
        <v>528.70591458603315</v>
      </c>
      <c r="BK73" s="34">
        <f t="shared" si="26"/>
        <v>174.47295181339095</v>
      </c>
      <c r="BL73" s="34">
        <f>IF(AD73=0,0,BK73/(1-UMIDADE))</f>
        <v>200.54362277401259</v>
      </c>
      <c r="BM73" s="45">
        <f>BL73*AJ73</f>
        <v>200.54362277401259</v>
      </c>
      <c r="BN73" s="48">
        <f>IF(AI73=0,0,BM73*(1-AI73*(1-AK73)))</f>
        <v>137.49046300330275</v>
      </c>
    </row>
    <row r="74" spans="1:66" ht="15">
      <c r="A74" s="32">
        <v>5</v>
      </c>
      <c r="B74" s="32">
        <f t="shared" si="27"/>
        <v>3</v>
      </c>
      <c r="C74" s="32">
        <v>2015</v>
      </c>
      <c r="D74" s="32">
        <v>5</v>
      </c>
      <c r="E74" s="33">
        <v>27.75</v>
      </c>
      <c r="F74" s="33">
        <v>85.6</v>
      </c>
      <c r="G74" s="46">
        <v>64</v>
      </c>
      <c r="H74" s="45">
        <f t="shared" si="28"/>
        <v>-6.3774187941747753</v>
      </c>
      <c r="I74" s="45">
        <f t="shared" si="1"/>
        <v>92.702158900683358</v>
      </c>
      <c r="J74" s="48">
        <f t="shared" si="29"/>
        <v>12.360287853424447</v>
      </c>
      <c r="K74" s="48">
        <f t="shared" si="30"/>
        <v>1.0149183827297661</v>
      </c>
      <c r="L74" s="48">
        <v>40</v>
      </c>
      <c r="M74" s="33">
        <v>1.0880000000000001</v>
      </c>
      <c r="N74" s="33">
        <v>35.67</v>
      </c>
      <c r="O74" s="33">
        <v>100</v>
      </c>
      <c r="P74" s="33">
        <v>13.7</v>
      </c>
      <c r="Q74" s="33">
        <v>21.32</v>
      </c>
      <c r="R74" s="33">
        <v>52.39</v>
      </c>
      <c r="S74" s="33">
        <v>0.2</v>
      </c>
      <c r="T74" s="33">
        <v>24.91554</v>
      </c>
      <c r="U74" s="33">
        <v>11.35</v>
      </c>
      <c r="V74" s="33">
        <f t="shared" si="2"/>
        <v>5.0364734693877544</v>
      </c>
      <c r="W74" s="36">
        <f t="shared" si="3"/>
        <v>0.7012510719661047</v>
      </c>
      <c r="X74" s="36">
        <f t="shared" si="4"/>
        <v>0.20518766079491571</v>
      </c>
      <c r="Y74" s="33">
        <f t="shared" si="31"/>
        <v>67.58474809537239</v>
      </c>
      <c r="Z74" s="33">
        <f t="shared" si="5"/>
        <v>67.58474809537239</v>
      </c>
      <c r="AA74" s="33">
        <f t="shared" si="32"/>
        <v>0</v>
      </c>
      <c r="AB74" s="36">
        <f t="shared" si="6"/>
        <v>0.13516949619074478</v>
      </c>
      <c r="AC74" s="45">
        <f t="shared" si="7"/>
        <v>25.67</v>
      </c>
      <c r="AD74" s="49">
        <f t="shared" si="33"/>
        <v>1336.9400000000005</v>
      </c>
      <c r="AE74" s="49">
        <f t="shared" si="8"/>
        <v>1.1000000000000001</v>
      </c>
      <c r="AF74" s="48">
        <f t="shared" si="34"/>
        <v>5</v>
      </c>
      <c r="AG74" s="33">
        <f t="shared" si="9"/>
        <v>5.5401208163265308</v>
      </c>
      <c r="AH74" s="33">
        <f t="shared" si="10"/>
        <v>1.8523394899516541</v>
      </c>
      <c r="AI74" s="49">
        <f t="shared" si="11"/>
        <v>0.5</v>
      </c>
      <c r="AJ74" s="48">
        <f t="shared" si="12"/>
        <v>1</v>
      </c>
      <c r="AK74" s="58">
        <f t="shared" si="35"/>
        <v>0.3343500171499651</v>
      </c>
      <c r="AL74" s="58">
        <f t="shared" si="36"/>
        <v>3.7250167540656589</v>
      </c>
      <c r="AM74" s="58">
        <f t="shared" si="37"/>
        <v>1.9515362774549987</v>
      </c>
      <c r="AN74" s="58">
        <f t="shared" si="38"/>
        <v>1.7734804766106602</v>
      </c>
      <c r="AO74" s="34">
        <f t="shared" si="13"/>
        <v>12.45777</v>
      </c>
      <c r="AP74" s="34">
        <f t="shared" si="14"/>
        <v>0.22404180765538775</v>
      </c>
      <c r="AQ74" s="34">
        <f t="shared" si="15"/>
        <v>12.233728192344612</v>
      </c>
      <c r="AR74" s="58">
        <f t="shared" si="16"/>
        <v>0.95021293163213605</v>
      </c>
      <c r="AS74" s="67">
        <f t="shared" si="17"/>
        <v>1.5836882193868935</v>
      </c>
      <c r="AT74" s="67">
        <f t="shared" si="18"/>
        <v>92.44355040797592</v>
      </c>
      <c r="AU74" s="68">
        <f t="shared" si="19"/>
        <v>0.96515206520705421</v>
      </c>
      <c r="AW74" s="68">
        <f t="shared" si="20"/>
        <v>0.72056903177859266</v>
      </c>
      <c r="AX74" s="68">
        <f t="shared" si="21"/>
        <v>0.42133333333333334</v>
      </c>
      <c r="AZ74" s="69">
        <f t="shared" si="22"/>
        <v>1.0178571428571428</v>
      </c>
      <c r="BA74" s="70">
        <f t="shared" si="45"/>
        <v>43.664680668314006</v>
      </c>
      <c r="BB74" s="60">
        <f t="shared" si="40"/>
        <v>165.99565002866251</v>
      </c>
      <c r="BC74" s="70">
        <f t="shared" si="41"/>
        <v>113.17885229226989</v>
      </c>
      <c r="BD74" s="48">
        <f t="shared" si="42"/>
        <v>83.186456434818368</v>
      </c>
      <c r="BE74" s="59">
        <f t="shared" si="23"/>
        <v>1.6440300000000001E-3</v>
      </c>
      <c r="BF74" s="60">
        <f t="shared" si="43"/>
        <v>2.5817746948956719</v>
      </c>
      <c r="BG74" s="46">
        <f t="shared" si="44"/>
        <v>806.04681739922694</v>
      </c>
      <c r="BH74" s="46">
        <f t="shared" si="24"/>
        <v>305.74189625487918</v>
      </c>
      <c r="BI74" s="34">
        <f>AQ74*RUE</f>
        <v>46.977516258603309</v>
      </c>
      <c r="BJ74" s="34">
        <f t="shared" si="25"/>
        <v>469.7751625860331</v>
      </c>
      <c r="BK74" s="34">
        <f t="shared" si="26"/>
        <v>155.02580365339094</v>
      </c>
      <c r="BL74" s="34">
        <f>IF(AD74=0,0,BK74/(1-UMIDADE))</f>
        <v>178.19057891194362</v>
      </c>
      <c r="BM74" s="45">
        <f>BL74*AJ74</f>
        <v>178.19057891194362</v>
      </c>
      <c r="BN74" s="48">
        <f>IF(AI74=0,0,BM74*(1-AI74*(1-AK74)))</f>
        <v>118.88430101355709</v>
      </c>
    </row>
    <row r="75" spans="1:66" ht="15">
      <c r="A75" s="32">
        <v>6</v>
      </c>
      <c r="B75" s="32">
        <f t="shared" si="27"/>
        <v>3</v>
      </c>
      <c r="C75" s="32">
        <v>2015</v>
      </c>
      <c r="D75" s="32">
        <v>6</v>
      </c>
      <c r="E75" s="33">
        <v>26.12</v>
      </c>
      <c r="F75" s="33">
        <v>96</v>
      </c>
      <c r="G75" s="46">
        <v>65</v>
      </c>
      <c r="H75" s="45">
        <f t="shared" si="28"/>
        <v>-5.9880347704745844</v>
      </c>
      <c r="I75" s="45">
        <f t="shared" ref="I75:I138" si="46">ACOS(-TAN(RADIANS(lat))*(TAN(RADIANS(H75))))*(180/PI())</f>
        <v>92.535814952170526</v>
      </c>
      <c r="J75" s="48">
        <f t="shared" si="29"/>
        <v>12.338108660289404</v>
      </c>
      <c r="K75" s="48">
        <f t="shared" si="30"/>
        <v>1.0144094906545502</v>
      </c>
      <c r="L75" s="48">
        <v>40</v>
      </c>
      <c r="M75" s="33">
        <v>0.68500000000000005</v>
      </c>
      <c r="N75" s="33">
        <v>34.56</v>
      </c>
      <c r="O75" s="33">
        <v>100</v>
      </c>
      <c r="P75" s="33">
        <v>4.7</v>
      </c>
      <c r="Q75" s="33">
        <v>20.75</v>
      </c>
      <c r="R75" s="33">
        <v>68.92</v>
      </c>
      <c r="S75" s="33">
        <v>0.5</v>
      </c>
      <c r="T75" s="33">
        <v>21.760580000000001</v>
      </c>
      <c r="U75" s="33">
        <v>10.29</v>
      </c>
      <c r="V75" s="33">
        <f t="shared" ref="V75:V138" si="47">0.36*(3*N75-Q75)*0.01*L75/2.45</f>
        <v>4.8742530612244899</v>
      </c>
      <c r="W75" s="36">
        <f t="shared" ref="W75:W138" si="48">($F$4*(V75^2)+$F$5*V75+$F$6)</f>
        <v>0.69308676121364365</v>
      </c>
      <c r="X75" s="36">
        <f t="shared" ref="X75:X138" si="49">pmp+(W75)*(cc-pmp)</f>
        <v>0.20396301418204654</v>
      </c>
      <c r="Y75" s="33">
        <f t="shared" si="31"/>
        <v>65.932408605420733</v>
      </c>
      <c r="Z75" s="33">
        <f t="shared" ref="Z75:Z138" si="50">IF(Y75&gt;armmax,armmax,Y75)</f>
        <v>65.932408605420733</v>
      </c>
      <c r="AA75" s="33">
        <f t="shared" si="32"/>
        <v>0</v>
      </c>
      <c r="AB75" s="36">
        <f t="shared" ref="AB75:AB138" si="51">Z75/ze/1000</f>
        <v>0.13186481721084148</v>
      </c>
      <c r="AC75" s="45">
        <f t="shared" ref="AC75:AC138" si="52">MAX((N75-Tb))</f>
        <v>24.560000000000002</v>
      </c>
      <c r="AD75" s="49">
        <f t="shared" si="33"/>
        <v>1361.5000000000005</v>
      </c>
      <c r="AE75" s="49">
        <f t="shared" ref="AE75:AE138" si="53">IF($AD75=0,0.4,IF(AND($AD75&gt;0,$AD75&lt;=$AR$3),$AT$3,IF(AND($AD75&gt;$AR$3,$AD75&lt;=$AR$4),$AT$4,IF(AND($AD75&gt;$AR$4,$AD75&lt;=$AR$5),$AT$5,IF(AND($AD75&gt;$AR$5,$AD75&lt;=$AR$6),$AT$6,IF(AND($AD75&gt;$AR$6,$AD75&lt;=$AR$7),$AT$7))))))</f>
        <v>1.1000000000000001</v>
      </c>
      <c r="AF75" s="48">
        <f t="shared" si="34"/>
        <v>5</v>
      </c>
      <c r="AG75" s="33">
        <f t="shared" ref="AG75:AG138" si="54">V75*AE75</f>
        <v>5.361678367346939</v>
      </c>
      <c r="AH75" s="33">
        <f t="shared" ref="AH75:AH138" si="55">IF(AB75&gt;X75,AG75,AG75*((AB75-pmp)/(X75-pmp)))</f>
        <v>1.6433623290265971</v>
      </c>
      <c r="AI75" s="49">
        <f t="shared" ref="AI75:AI138" si="56">IF($AD75=0,0,IF($AD75&lt;$AR$3,$AV$3,IF(AND($AD75&gt;$AR$3,$AD75&lt;=$AR$4),$AV$4,IF(AND($AD75&gt;$AR$4,$AD75&lt;=$AR$5),$AV$5,IF(AND($AD75&gt;$AR$5,$AD75&lt;=$AR$6),$AV$6,IF(AND($AD75&gt;$AR$6,$AD75&lt;=$AR$7),$AV$7,IF(AND($AD75&gt;$AR$7,$AD75&lt;=$AR$8),)))))))</f>
        <v>0.5</v>
      </c>
      <c r="AJ75" s="48">
        <f t="shared" ref="AJ75:AJ138" si="57">IF(OR(E75&gt;tbs,E75&lt;Tb),0,IF(AND(E75&lt;TOs,E75&gt;TO),1,IF(AND(E75&gt;Tb,E75&gt;TO),(E75-Tb)/(TO-Tb),(E75-tbs)/(TOs-tbs))))</f>
        <v>1</v>
      </c>
      <c r="AK75" s="58">
        <f t="shared" si="35"/>
        <v>0.30650147517889331</v>
      </c>
      <c r="AL75" s="58">
        <f t="shared" si="36"/>
        <v>3.3851531666066261</v>
      </c>
      <c r="AM75" s="58">
        <f t="shared" si="37"/>
        <v>2.3330475624252869</v>
      </c>
      <c r="AN75" s="58">
        <f t="shared" si="38"/>
        <v>1.0521056041813392</v>
      </c>
      <c r="AO75" s="34">
        <f t="shared" ref="AO75:AO138" si="58">0.5*T75</f>
        <v>10.88029</v>
      </c>
      <c r="AP75" s="34">
        <f t="shared" ref="AP75:AP138" si="59">AF75*(1-ALBEDO)*EXP(-K*AF75)</f>
        <v>0.22404180765538775</v>
      </c>
      <c r="AQ75" s="34">
        <f t="shared" ref="AQ75:AQ138" si="60">AO75-AP75</f>
        <v>10.656248192344613</v>
      </c>
      <c r="AR75" s="58">
        <f t="shared" ref="AR75:AR138" si="61">1-EXP(-K*AF75)</f>
        <v>0.95021293163213605</v>
      </c>
      <c r="AS75" s="67">
        <f t="shared" ref="AS75:AS138" si="62">1/K*(1-EXP(-K*AF75))</f>
        <v>1.5836882193868935</v>
      </c>
      <c r="AT75" s="67">
        <f t="shared" ref="AT75:AT138" si="63" xml:space="preserve"> Pmax*AQ75/(AQ75+ B)</f>
        <v>91.420910197701843</v>
      </c>
      <c r="AU75" s="68">
        <f t="shared" ref="AU75:AU138" si="64" xml:space="preserve"> EXP(-H*AN75)</f>
        <v>0.97917772848680951</v>
      </c>
      <c r="AW75" s="68">
        <f t="shared" ref="AW75:AW138" si="65">1-EXP(ct*(E75-too))</f>
        <v>0.67109949816823145</v>
      </c>
      <c r="AX75" s="68">
        <f t="shared" ref="AX75:AX138" si="66">MAX(0,MIN(1,(Q75-TOmin)/TOmin))</f>
        <v>0.38333333333333336</v>
      </c>
      <c r="AZ75" s="69">
        <f t="shared" ref="AZ75:AZ138" si="67">(CO2A-gama)/(CO2A+ gama+kkco2) * (co2ref+gama+ kkco2)/(co2ref-gama)</f>
        <v>1.0178571428571428</v>
      </c>
      <c r="BA75" s="70">
        <f t="shared" si="45"/>
        <v>37.121633802587468</v>
      </c>
      <c r="BB75" s="60">
        <f t="shared" si="40"/>
        <v>141.12160306391652</v>
      </c>
      <c r="BC75" s="70">
        <f t="shared" si="41"/>
        <v>96.219274816306722</v>
      </c>
      <c r="BD75" s="48">
        <f t="shared" si="42"/>
        <v>70.721166989985434</v>
      </c>
      <c r="BE75" s="59">
        <f t="shared" ref="BE75:BE138" si="68">(0.044+0.0019*E75+0.001*(E75*2))*0.0108</f>
        <v>1.5753744E-3</v>
      </c>
      <c r="BF75" s="60">
        <f t="shared" si="43"/>
        <v>2.2341577799860355</v>
      </c>
      <c r="BG75" s="46">
        <f t="shared" si="44"/>
        <v>684.87009209999405</v>
      </c>
      <c r="BH75" s="46">
        <f t="shared" ref="BH75:BH138" si="69">IF(AD75=0,0,BG75*IC/(1-UMIDADE))</f>
        <v>259.77831079654948</v>
      </c>
      <c r="BI75" s="34">
        <f>AQ75*RUE</f>
        <v>40.91999305860331</v>
      </c>
      <c r="BJ75" s="34">
        <f t="shared" ref="BJ75:BJ138" si="70">BI75*10</f>
        <v>409.19993058603313</v>
      </c>
      <c r="BK75" s="34">
        <f t="shared" ref="BK75:BK138" si="71">BJ75*IC</f>
        <v>135.03597709339095</v>
      </c>
      <c r="BL75" s="34">
        <f>IF(AD75=0,0,BK75/(1-UMIDADE))</f>
        <v>155.21376677401258</v>
      </c>
      <c r="BM75" s="45">
        <f>BL75*AJ75</f>
        <v>155.21376677401258</v>
      </c>
      <c r="BN75" s="48">
        <f>IF(AI75=0,0,BM75*(1-AI75*(1-AK75)))</f>
        <v>101.39350762916007</v>
      </c>
    </row>
    <row r="76" spans="1:66" ht="15">
      <c r="A76" s="32">
        <v>7</v>
      </c>
      <c r="B76" s="32">
        <f t="shared" ref="B76:B139" si="72">IF(A76=1,B75+1,B75)</f>
        <v>3</v>
      </c>
      <c r="C76" s="32">
        <v>2015</v>
      </c>
      <c r="D76" s="32">
        <v>7</v>
      </c>
      <c r="E76" s="33">
        <v>26.56</v>
      </c>
      <c r="F76" s="33">
        <v>94.4</v>
      </c>
      <c r="G76" s="46">
        <v>66</v>
      </c>
      <c r="H76" s="45">
        <f t="shared" ref="H76:H139" si="73">23.45*SIN(RADIANS(360*((G76-80)/365)))</f>
        <v>-5.5968763628395299</v>
      </c>
      <c r="I76" s="45">
        <f t="shared" si="46"/>
        <v>92.368973066856512</v>
      </c>
      <c r="J76" s="48">
        <f t="shared" ref="J76:J139" si="74">I76*(2/15)</f>
        <v>12.315863075580868</v>
      </c>
      <c r="K76" s="48">
        <f t="shared" ref="K76:K139" si="75">1+((0.033)*(COS(RADIANS(G76*(360/365)))))</f>
        <v>1.013896328736271</v>
      </c>
      <c r="L76" s="48">
        <v>40</v>
      </c>
      <c r="M76" s="33">
        <v>0.83299999999999996</v>
      </c>
      <c r="N76" s="33">
        <v>36.47</v>
      </c>
      <c r="O76" s="33">
        <v>100</v>
      </c>
      <c r="P76" s="33">
        <v>9.1999999999999993</v>
      </c>
      <c r="Q76" s="33">
        <v>21.23</v>
      </c>
      <c r="R76" s="33">
        <v>59.72</v>
      </c>
      <c r="S76" s="33">
        <v>0.1</v>
      </c>
      <c r="T76" s="33">
        <v>23.690169999999998</v>
      </c>
      <c r="U76" s="33">
        <v>11.36</v>
      </c>
      <c r="V76" s="33">
        <f t="shared" si="47"/>
        <v>5.1828244897959177</v>
      </c>
      <c r="W76" s="36">
        <f t="shared" si="48"/>
        <v>0.70837464392011595</v>
      </c>
      <c r="X76" s="36">
        <f t="shared" si="49"/>
        <v>0.20625619658801742</v>
      </c>
      <c r="Y76" s="33">
        <f t="shared" ref="Y76:Y139" si="76">Z75+S75-AH75</f>
        <v>64.789046276394131</v>
      </c>
      <c r="Z76" s="33">
        <f t="shared" si="50"/>
        <v>64.789046276394131</v>
      </c>
      <c r="AA76" s="33">
        <f t="shared" ref="AA76:AA139" si="77">Y76-Z76</f>
        <v>0</v>
      </c>
      <c r="AB76" s="36">
        <f t="shared" si="51"/>
        <v>0.12957809255278827</v>
      </c>
      <c r="AC76" s="45">
        <f t="shared" si="52"/>
        <v>26.47</v>
      </c>
      <c r="AD76" s="49">
        <f t="shared" ref="AD76:AD139" si="78">IF(OR(AD75&gt;0,G76=$AX$3),IF(AC76+AD75&gt;=$AW$3,0,AC76+AD75),0)</f>
        <v>1387.9700000000005</v>
      </c>
      <c r="AE76" s="49">
        <f t="shared" si="53"/>
        <v>0.75</v>
      </c>
      <c r="AF76" s="48">
        <f t="shared" ref="AF76:AF139" si="79">IF($AD76=0,1,IF(AND($AD76&gt;0,$AD76&lt;=$AR$3),$AS$3,IF(AND($AD76&gt;$AR$3,$AD76&lt;=$AR$4),$AS$4,IF(AND($AD76&gt;$AR$4,$AD76&lt;=$AR$5),$AS$5,IF(AND($AD76&gt;$AR$5,$AD76&lt;=$AR$6),$AS$6,IF(AND($AD76&gt;$AR$6,$AD76&lt;=$AR$7),$AS$7))))))</f>
        <v>3</v>
      </c>
      <c r="AG76" s="33">
        <f t="shared" si="54"/>
        <v>3.8871183673469383</v>
      </c>
      <c r="AH76" s="33">
        <f t="shared" si="55"/>
        <v>1.0820408646736428</v>
      </c>
      <c r="AI76" s="49">
        <f t="shared" si="56"/>
        <v>0.2</v>
      </c>
      <c r="AJ76" s="48">
        <f t="shared" si="57"/>
        <v>1</v>
      </c>
      <c r="AK76" s="58">
        <f t="shared" ref="AK76:AK139" si="80">AH76/AG76</f>
        <v>0.27836581303084024</v>
      </c>
      <c r="AL76" s="58">
        <f t="shared" ref="AL76:AL139" si="81">0.6108*10^((7.5*E76)/(237.3+E76))</f>
        <v>3.4741201407042812</v>
      </c>
      <c r="AM76" s="58">
        <f t="shared" ref="AM76:AM139" si="82">(0.6108*10^((7.5*E76)/(237.3+E76)))*R76/100</f>
        <v>2.0747445480285966</v>
      </c>
      <c r="AN76" s="58">
        <f t="shared" ref="AN76:AN139" si="83">IF(AM76&gt;AL76,0,AL76-AM76)</f>
        <v>1.3993755926756846</v>
      </c>
      <c r="AO76" s="34">
        <f t="shared" si="58"/>
        <v>11.845084999999999</v>
      </c>
      <c r="AP76" s="34">
        <f t="shared" si="59"/>
        <v>0.44630699819828373</v>
      </c>
      <c r="AQ76" s="34">
        <f t="shared" si="60"/>
        <v>11.398778001801716</v>
      </c>
      <c r="AR76" s="58">
        <f t="shared" si="61"/>
        <v>0.83470111177841344</v>
      </c>
      <c r="AS76" s="67">
        <f t="shared" si="62"/>
        <v>1.3911685196306891</v>
      </c>
      <c r="AT76" s="67">
        <f t="shared" si="63"/>
        <v>91.934689048753938</v>
      </c>
      <c r="AU76" s="68">
        <f t="shared" si="64"/>
        <v>0.97240051020543727</v>
      </c>
      <c r="AW76" s="68">
        <f t="shared" si="65"/>
        <v>0.68525736315721808</v>
      </c>
      <c r="AX76" s="68">
        <f t="shared" si="66"/>
        <v>0.41533333333333339</v>
      </c>
      <c r="AZ76" s="69">
        <f t="shared" si="67"/>
        <v>1.0178571428571428</v>
      </c>
      <c r="BA76" s="70">
        <f t="shared" si="45"/>
        <v>36.028124774998183</v>
      </c>
      <c r="BB76" s="60">
        <f t="shared" ref="BB76:BB139" si="84">BA76/1000000*44*86400</f>
        <v>136.9645191446331</v>
      </c>
      <c r="BC76" s="70">
        <f t="shared" ref="BC76:BC139" si="85">BB76*180/264</f>
        <v>93.384899416795307</v>
      </c>
      <c r="BD76" s="48">
        <f t="shared" ref="BD76:BD139" si="86">BC76*0.735</f>
        <v>68.637901071344544</v>
      </c>
      <c r="BE76" s="59">
        <f t="shared" si="68"/>
        <v>1.5939071999999999E-3</v>
      </c>
      <c r="BF76" s="60">
        <f t="shared" ref="BF76:BF139" si="87" xml:space="preserve"> (0.14 *BD76 + BE76*BG75)/AF76</f>
        <v>3.5669751736170272</v>
      </c>
      <c r="BG76" s="46">
        <f t="shared" ref="BG76:BG139" si="88">(BD76-BF76)*10</f>
        <v>650.70925897727523</v>
      </c>
      <c r="BH76" s="46">
        <f t="shared" si="69"/>
        <v>246.82075340517338</v>
      </c>
      <c r="BI76" s="34">
        <f>AQ76*RUE</f>
        <v>43.771307526918591</v>
      </c>
      <c r="BJ76" s="34">
        <f t="shared" si="70"/>
        <v>437.71307526918588</v>
      </c>
      <c r="BK76" s="34">
        <f t="shared" si="71"/>
        <v>144.44531483883134</v>
      </c>
      <c r="BL76" s="34">
        <f>IF(AD76=0,0,BK76/(1-UMIDADE))</f>
        <v>166.02909751589809</v>
      </c>
      <c r="BM76" s="45">
        <f>BL76*AJ76</f>
        <v>166.02909751589809</v>
      </c>
      <c r="BN76" s="48">
        <f>IF(AI76=0,0,BM76*(1-AI76*(1-AK76)))</f>
        <v>142.06664295607638</v>
      </c>
    </row>
    <row r="77" spans="1:66" ht="15">
      <c r="A77" s="32">
        <v>8</v>
      </c>
      <c r="B77" s="32">
        <f t="shared" si="72"/>
        <v>3</v>
      </c>
      <c r="C77" s="32">
        <v>2015</v>
      </c>
      <c r="D77" s="32">
        <v>8</v>
      </c>
      <c r="E77" s="33">
        <v>28.27</v>
      </c>
      <c r="F77" s="33">
        <v>86.2</v>
      </c>
      <c r="G77" s="46">
        <v>67</v>
      </c>
      <c r="H77" s="45">
        <f t="shared" si="73"/>
        <v>-5.2040594799476807</v>
      </c>
      <c r="I77" s="45">
        <f t="shared" si="46"/>
        <v>92.201668462676821</v>
      </c>
      <c r="J77" s="48">
        <f t="shared" si="74"/>
        <v>12.293555795023575</v>
      </c>
      <c r="K77" s="48">
        <f t="shared" si="75"/>
        <v>1.0133790490358798</v>
      </c>
      <c r="L77" s="48">
        <v>40</v>
      </c>
      <c r="M77" s="33">
        <v>1.0369999999999999</v>
      </c>
      <c r="N77" s="33">
        <v>36.82</v>
      </c>
      <c r="O77" s="33">
        <v>100</v>
      </c>
      <c r="P77" s="33">
        <v>7.7</v>
      </c>
      <c r="Q77" s="33">
        <v>20.91</v>
      </c>
      <c r="R77" s="33">
        <v>53.06</v>
      </c>
      <c r="S77" s="33">
        <v>0</v>
      </c>
      <c r="T77" s="33">
        <v>29.084379999999999</v>
      </c>
      <c r="U77" s="33">
        <v>14.56</v>
      </c>
      <c r="V77" s="33">
        <f t="shared" si="47"/>
        <v>5.2633469387755092</v>
      </c>
      <c r="W77" s="36">
        <f t="shared" si="48"/>
        <v>0.71219612026748846</v>
      </c>
      <c r="X77" s="36">
        <f t="shared" si="49"/>
        <v>0.20682941804012328</v>
      </c>
      <c r="Y77" s="33">
        <f t="shared" si="76"/>
        <v>63.807005411720482</v>
      </c>
      <c r="Z77" s="33">
        <f t="shared" si="50"/>
        <v>63.807005411720482</v>
      </c>
      <c r="AA77" s="33">
        <f t="shared" si="77"/>
        <v>0</v>
      </c>
      <c r="AB77" s="36">
        <f t="shared" si="51"/>
        <v>0.12761401082344095</v>
      </c>
      <c r="AC77" s="45">
        <f t="shared" si="52"/>
        <v>26.82</v>
      </c>
      <c r="AD77" s="49">
        <f t="shared" si="78"/>
        <v>1414.7900000000004</v>
      </c>
      <c r="AE77" s="49">
        <f t="shared" si="53"/>
        <v>0.75</v>
      </c>
      <c r="AF77" s="48">
        <f t="shared" si="79"/>
        <v>3</v>
      </c>
      <c r="AG77" s="33">
        <f t="shared" si="54"/>
        <v>3.9475102040816319</v>
      </c>
      <c r="AH77" s="33">
        <f t="shared" si="55"/>
        <v>1.0203798869353833</v>
      </c>
      <c r="AI77" s="49">
        <f t="shared" si="56"/>
        <v>0.2</v>
      </c>
      <c r="AJ77" s="48">
        <f t="shared" si="57"/>
        <v>1</v>
      </c>
      <c r="AK77" s="58">
        <f t="shared" si="80"/>
        <v>0.25848695359427687</v>
      </c>
      <c r="AL77" s="58">
        <f t="shared" si="81"/>
        <v>3.8395126616319581</v>
      </c>
      <c r="AM77" s="58">
        <f t="shared" si="82"/>
        <v>2.0372454182619171</v>
      </c>
      <c r="AN77" s="58">
        <f t="shared" si="83"/>
        <v>1.8022672433700411</v>
      </c>
      <c r="AO77" s="34">
        <f t="shared" si="58"/>
        <v>14.54219</v>
      </c>
      <c r="AP77" s="34">
        <f t="shared" si="59"/>
        <v>0.44630699819828373</v>
      </c>
      <c r="AQ77" s="34">
        <f t="shared" si="60"/>
        <v>14.095883001801717</v>
      </c>
      <c r="AR77" s="58">
        <f t="shared" si="61"/>
        <v>0.83470111177841344</v>
      </c>
      <c r="AS77" s="67">
        <f t="shared" si="62"/>
        <v>1.3911685196306891</v>
      </c>
      <c r="AT77" s="67">
        <f t="shared" si="63"/>
        <v>93.375677329503361</v>
      </c>
      <c r="AU77" s="68">
        <f t="shared" si="64"/>
        <v>0.96459655298863645</v>
      </c>
      <c r="AW77" s="68">
        <f t="shared" si="65"/>
        <v>0.7347281155775599</v>
      </c>
      <c r="AX77" s="68">
        <f t="shared" si="66"/>
        <v>0.39400000000000002</v>
      </c>
      <c r="AZ77" s="69">
        <f t="shared" si="67"/>
        <v>1.0178571428571428</v>
      </c>
      <c r="BA77" s="70">
        <f t="shared" si="45"/>
        <v>36.920614605365323</v>
      </c>
      <c r="BB77" s="60">
        <f t="shared" si="84"/>
        <v>140.35740848375681</v>
      </c>
      <c r="BC77" s="70">
        <f t="shared" si="85"/>
        <v>95.698233057106918</v>
      </c>
      <c r="BD77" s="48">
        <f t="shared" si="86"/>
        <v>70.33820129697358</v>
      </c>
      <c r="BE77" s="59">
        <f t="shared" si="68"/>
        <v>1.6659324000000001E-3</v>
      </c>
      <c r="BF77" s="60">
        <f t="shared" si="87"/>
        <v>3.6437952730288452</v>
      </c>
      <c r="BG77" s="46">
        <f t="shared" si="88"/>
        <v>666.94406023944737</v>
      </c>
      <c r="BH77" s="46">
        <f t="shared" si="69"/>
        <v>252.9787814701352</v>
      </c>
      <c r="BI77" s="34">
        <f>AQ77*RUE</f>
        <v>54.128190726918589</v>
      </c>
      <c r="BJ77" s="34">
        <f t="shared" si="70"/>
        <v>541.28190726918592</v>
      </c>
      <c r="BK77" s="34">
        <f t="shared" si="71"/>
        <v>178.62302939883136</v>
      </c>
      <c r="BL77" s="34">
        <f>IF(AD77=0,0,BK77/(1-UMIDADE))</f>
        <v>205.31382689520848</v>
      </c>
      <c r="BM77" s="45">
        <f>BL77*AJ77</f>
        <v>205.31382689520848</v>
      </c>
      <c r="BN77" s="48">
        <f>IF(AI77=0,0,BM77*(1-AI77*(1-AK77)))</f>
        <v>174.86525064515183</v>
      </c>
    </row>
    <row r="78" spans="1:66" ht="15">
      <c r="A78" s="32">
        <v>9</v>
      </c>
      <c r="B78" s="32">
        <f t="shared" si="72"/>
        <v>3</v>
      </c>
      <c r="C78" s="32">
        <v>2015</v>
      </c>
      <c r="D78" s="32">
        <v>9</v>
      </c>
      <c r="E78" s="33">
        <v>26.42</v>
      </c>
      <c r="F78" s="33">
        <v>95.4</v>
      </c>
      <c r="G78" s="46">
        <v>68</v>
      </c>
      <c r="H78" s="45">
        <f t="shared" si="73"/>
        <v>-4.8097005219191198</v>
      </c>
      <c r="I78" s="45">
        <f t="shared" si="46"/>
        <v>92.033935950053575</v>
      </c>
      <c r="J78" s="48">
        <f t="shared" si="74"/>
        <v>12.271191460007143</v>
      </c>
      <c r="K78" s="48">
        <f t="shared" si="75"/>
        <v>1.012857804834516</v>
      </c>
      <c r="L78" s="48">
        <v>40</v>
      </c>
      <c r="M78" s="33">
        <v>0.95</v>
      </c>
      <c r="N78" s="33">
        <v>35.799999999999997</v>
      </c>
      <c r="O78" s="33">
        <v>100</v>
      </c>
      <c r="P78" s="33">
        <v>11.45</v>
      </c>
      <c r="Q78" s="33">
        <v>22.01</v>
      </c>
      <c r="R78" s="33">
        <v>64.25</v>
      </c>
      <c r="S78" s="33">
        <v>34.4</v>
      </c>
      <c r="T78" s="33">
        <v>22.694410000000001</v>
      </c>
      <c r="U78" s="33">
        <v>10.63</v>
      </c>
      <c r="V78" s="33">
        <f t="shared" si="47"/>
        <v>5.0188408163265299</v>
      </c>
      <c r="W78" s="36">
        <f t="shared" si="48"/>
        <v>0.70037731202058873</v>
      </c>
      <c r="X78" s="36">
        <f t="shared" si="49"/>
        <v>0.2050565968030883</v>
      </c>
      <c r="Y78" s="33">
        <f t="shared" si="76"/>
        <v>62.786625524785102</v>
      </c>
      <c r="Z78" s="33">
        <f t="shared" si="50"/>
        <v>62.786625524785102</v>
      </c>
      <c r="AA78" s="33">
        <f t="shared" si="77"/>
        <v>0</v>
      </c>
      <c r="AB78" s="36">
        <f t="shared" si="51"/>
        <v>0.12557325104957021</v>
      </c>
      <c r="AC78" s="45">
        <f t="shared" si="52"/>
        <v>25.799999999999997</v>
      </c>
      <c r="AD78" s="49">
        <f t="shared" si="78"/>
        <v>1440.5900000000004</v>
      </c>
      <c r="AE78" s="49">
        <f t="shared" si="53"/>
        <v>0.75</v>
      </c>
      <c r="AF78" s="48">
        <f t="shared" si="79"/>
        <v>3</v>
      </c>
      <c r="AG78" s="33">
        <f t="shared" si="54"/>
        <v>3.7641306122448972</v>
      </c>
      <c r="AH78" s="33">
        <f t="shared" si="55"/>
        <v>0.91627808304829272</v>
      </c>
      <c r="AI78" s="49">
        <f t="shared" si="56"/>
        <v>0.2</v>
      </c>
      <c r="AJ78" s="48">
        <f t="shared" si="57"/>
        <v>1</v>
      </c>
      <c r="AK78" s="58">
        <f t="shared" si="80"/>
        <v>0.24342356242038898</v>
      </c>
      <c r="AL78" s="58">
        <f t="shared" si="81"/>
        <v>3.4455940798926643</v>
      </c>
      <c r="AM78" s="58">
        <f t="shared" si="82"/>
        <v>2.2137941963310368</v>
      </c>
      <c r="AN78" s="58">
        <f t="shared" si="83"/>
        <v>1.2317998835616275</v>
      </c>
      <c r="AO78" s="34">
        <f t="shared" si="58"/>
        <v>11.347205000000001</v>
      </c>
      <c r="AP78" s="34">
        <f t="shared" si="59"/>
        <v>0.44630699819828373</v>
      </c>
      <c r="AQ78" s="34">
        <f t="shared" si="60"/>
        <v>10.900898001801718</v>
      </c>
      <c r="AR78" s="58">
        <f t="shared" si="61"/>
        <v>0.83470111177841344</v>
      </c>
      <c r="AS78" s="67">
        <f t="shared" si="62"/>
        <v>1.3911685196306891</v>
      </c>
      <c r="AT78" s="67">
        <f t="shared" si="63"/>
        <v>91.597272744891967</v>
      </c>
      <c r="AU78" s="68">
        <f t="shared" si="64"/>
        <v>0.97566499172857923</v>
      </c>
      <c r="AW78" s="68">
        <f t="shared" si="65"/>
        <v>0.68081997701549735</v>
      </c>
      <c r="AX78" s="68">
        <f t="shared" si="66"/>
        <v>0.46733333333333343</v>
      </c>
      <c r="AZ78" s="69">
        <f t="shared" si="67"/>
        <v>1.0178571428571428</v>
      </c>
      <c r="BA78" s="70">
        <f t="shared" si="45"/>
        <v>40.263255303511315</v>
      </c>
      <c r="BB78" s="60">
        <f t="shared" si="84"/>
        <v>153.06479136182861</v>
      </c>
      <c r="BC78" s="70">
        <f t="shared" si="85"/>
        <v>104.36235774670132</v>
      </c>
      <c r="BD78" s="48">
        <f t="shared" si="86"/>
        <v>76.706332943825473</v>
      </c>
      <c r="BE78" s="59">
        <f t="shared" si="68"/>
        <v>1.5880104000000001E-3</v>
      </c>
      <c r="BF78" s="60">
        <f t="shared" si="87"/>
        <v>3.9326669053380123</v>
      </c>
      <c r="BG78" s="46">
        <f t="shared" si="88"/>
        <v>727.73666038487465</v>
      </c>
      <c r="BH78" s="46">
        <f t="shared" si="69"/>
        <v>276.03804359426283</v>
      </c>
      <c r="BI78" s="34">
        <f>AQ78*RUE</f>
        <v>41.859448326918596</v>
      </c>
      <c r="BJ78" s="34">
        <f t="shared" si="70"/>
        <v>418.59448326918596</v>
      </c>
      <c r="BK78" s="34">
        <f t="shared" si="71"/>
        <v>138.13617947883137</v>
      </c>
      <c r="BL78" s="34">
        <f>IF(AD78=0,0,BK78/(1-UMIDADE))</f>
        <v>158.77721779176019</v>
      </c>
      <c r="BM78" s="45">
        <f>BL78*AJ78</f>
        <v>158.77721779176019</v>
      </c>
      <c r="BN78" s="48">
        <f>IF(AI78=0,0,BM78*(1-AI78*(1-AK78)))</f>
        <v>134.75179743062179</v>
      </c>
    </row>
    <row r="79" spans="1:66" ht="15">
      <c r="A79" s="32">
        <v>10</v>
      </c>
      <c r="B79" s="32">
        <f t="shared" si="72"/>
        <v>3</v>
      </c>
      <c r="C79" s="32">
        <v>2015</v>
      </c>
      <c r="D79" s="32">
        <v>10</v>
      </c>
      <c r="E79" s="33">
        <v>26.4</v>
      </c>
      <c r="F79" s="33">
        <v>97.7</v>
      </c>
      <c r="G79" s="46">
        <v>69</v>
      </c>
      <c r="H79" s="45">
        <f t="shared" si="73"/>
        <v>-4.4139163458240773</v>
      </c>
      <c r="I79" s="45">
        <f t="shared" si="46"/>
        <v>91.865809957097298</v>
      </c>
      <c r="J79" s="48">
        <f t="shared" si="74"/>
        <v>12.248774660946307</v>
      </c>
      <c r="K79" s="48">
        <f t="shared" si="75"/>
        <v>1.0123327505880855</v>
      </c>
      <c r="L79" s="48">
        <v>40</v>
      </c>
      <c r="M79" s="33">
        <v>1.3819999999999999</v>
      </c>
      <c r="N79" s="33">
        <v>33.880000000000003</v>
      </c>
      <c r="O79" s="33">
        <v>100</v>
      </c>
      <c r="P79" s="33">
        <v>12.2</v>
      </c>
      <c r="Q79" s="33">
        <v>20.77</v>
      </c>
      <c r="R79" s="33">
        <v>67.73</v>
      </c>
      <c r="S79" s="33">
        <v>38.6</v>
      </c>
      <c r="T79" s="33">
        <v>20.172319999999999</v>
      </c>
      <c r="U79" s="33">
        <v>9.49</v>
      </c>
      <c r="V79" s="33">
        <f t="shared" si="47"/>
        <v>4.7531755102040822</v>
      </c>
      <c r="W79" s="36">
        <f t="shared" si="48"/>
        <v>0.68680925550150373</v>
      </c>
      <c r="X79" s="36">
        <f t="shared" si="49"/>
        <v>0.20302138832522557</v>
      </c>
      <c r="Y79" s="33">
        <f t="shared" si="76"/>
        <v>96.270347441736803</v>
      </c>
      <c r="Z79" s="33">
        <f t="shared" si="50"/>
        <v>96.270347441736803</v>
      </c>
      <c r="AA79" s="33">
        <f t="shared" si="77"/>
        <v>0</v>
      </c>
      <c r="AB79" s="36">
        <f t="shared" si="51"/>
        <v>0.19254069488347361</v>
      </c>
      <c r="AC79" s="45">
        <f t="shared" si="52"/>
        <v>23.880000000000003</v>
      </c>
      <c r="AD79" s="49">
        <f t="shared" si="78"/>
        <v>1464.4700000000005</v>
      </c>
      <c r="AE79" s="49">
        <f t="shared" si="53"/>
        <v>0.75</v>
      </c>
      <c r="AF79" s="48">
        <f t="shared" si="79"/>
        <v>3</v>
      </c>
      <c r="AG79" s="33">
        <f t="shared" si="54"/>
        <v>3.5648816326530617</v>
      </c>
      <c r="AH79" s="33">
        <f t="shared" si="55"/>
        <v>3.2022148878600247</v>
      </c>
      <c r="AI79" s="49">
        <f t="shared" si="56"/>
        <v>0.2</v>
      </c>
      <c r="AJ79" s="48">
        <f t="shared" si="57"/>
        <v>1</v>
      </c>
      <c r="AK79" s="58">
        <f t="shared" si="80"/>
        <v>0.89826682000570868</v>
      </c>
      <c r="AL79" s="58">
        <f t="shared" si="81"/>
        <v>3.4415356345087011</v>
      </c>
      <c r="AM79" s="58">
        <f t="shared" si="82"/>
        <v>2.3309520852527434</v>
      </c>
      <c r="AN79" s="58">
        <f t="shared" si="83"/>
        <v>1.1105835492559577</v>
      </c>
      <c r="AO79" s="34">
        <f t="shared" si="58"/>
        <v>10.08616</v>
      </c>
      <c r="AP79" s="34">
        <f t="shared" si="59"/>
        <v>0.44630699819828373</v>
      </c>
      <c r="AQ79" s="34">
        <f t="shared" si="60"/>
        <v>9.6398530018017166</v>
      </c>
      <c r="AR79" s="58">
        <f t="shared" si="61"/>
        <v>0.83470111177841344</v>
      </c>
      <c r="AS79" s="67">
        <f t="shared" si="62"/>
        <v>1.3911685196306891</v>
      </c>
      <c r="AT79" s="67">
        <f t="shared" si="63"/>
        <v>90.601373911550624</v>
      </c>
      <c r="AU79" s="68">
        <f t="shared" si="64"/>
        <v>0.9780331918902615</v>
      </c>
      <c r="AW79" s="68">
        <f t="shared" si="65"/>
        <v>0.68018097818369605</v>
      </c>
      <c r="AX79" s="68">
        <f t="shared" si="66"/>
        <v>0.38466666666666666</v>
      </c>
      <c r="AZ79" s="69">
        <f t="shared" si="67"/>
        <v>1.0178571428571428</v>
      </c>
      <c r="BA79" s="70">
        <f t="shared" si="45"/>
        <v>32.829478509250706</v>
      </c>
      <c r="BB79" s="60">
        <f t="shared" si="84"/>
        <v>124.80454550076746</v>
      </c>
      <c r="BC79" s="70">
        <f t="shared" si="85"/>
        <v>85.094008295977815</v>
      </c>
      <c r="BD79" s="48">
        <f t="shared" si="86"/>
        <v>62.544096097543694</v>
      </c>
      <c r="BE79" s="59">
        <f t="shared" si="68"/>
        <v>1.5871679999999999E-3</v>
      </c>
      <c r="BF79" s="60">
        <f t="shared" si="87"/>
        <v>3.3037379311486195</v>
      </c>
      <c r="BG79" s="46">
        <f t="shared" si="88"/>
        <v>592.40358166395072</v>
      </c>
      <c r="BH79" s="46">
        <f t="shared" si="69"/>
        <v>224.7048068380503</v>
      </c>
      <c r="BI79" s="34">
        <f>AQ79*RUE</f>
        <v>37.01703552691859</v>
      </c>
      <c r="BJ79" s="34">
        <f t="shared" si="70"/>
        <v>370.1703552691859</v>
      </c>
      <c r="BK79" s="34">
        <f t="shared" si="71"/>
        <v>122.15621723883136</v>
      </c>
      <c r="BL79" s="34">
        <f>IF(AD79=0,0,BK79/(1-UMIDADE))</f>
        <v>140.40944510210502</v>
      </c>
      <c r="BM79" s="45">
        <f>BL79*AJ79</f>
        <v>140.40944510210502</v>
      </c>
      <c r="BN79" s="48">
        <f>IF(AI79=0,0,BM79*(1-AI79*(1-AK79)))</f>
        <v>137.55258523181084</v>
      </c>
    </row>
    <row r="80" spans="1:66" ht="15">
      <c r="A80" s="32">
        <v>11</v>
      </c>
      <c r="B80" s="32">
        <f t="shared" si="72"/>
        <v>3</v>
      </c>
      <c r="C80" s="32">
        <v>2015</v>
      </c>
      <c r="D80" s="32">
        <v>11</v>
      </c>
      <c r="E80" s="33">
        <v>24.76</v>
      </c>
      <c r="F80" s="33">
        <v>99.9</v>
      </c>
      <c r="G80" s="46">
        <v>70</v>
      </c>
      <c r="H80" s="45">
        <f t="shared" si="73"/>
        <v>-4.016824231055649</v>
      </c>
      <c r="I80" s="45">
        <f t="shared" si="46"/>
        <v>91.697324555690329</v>
      </c>
      <c r="J80" s="48">
        <f t="shared" si="74"/>
        <v>12.226309940758711</v>
      </c>
      <c r="K80" s="48">
        <f t="shared" si="75"/>
        <v>1.0118040418814931</v>
      </c>
      <c r="L80" s="48">
        <v>40</v>
      </c>
      <c r="M80" s="33">
        <v>0.61799999999999999</v>
      </c>
      <c r="N80" s="33">
        <v>32.57</v>
      </c>
      <c r="O80" s="33">
        <v>100</v>
      </c>
      <c r="P80" s="33">
        <v>11.45</v>
      </c>
      <c r="Q80" s="33">
        <v>20.68</v>
      </c>
      <c r="R80" s="33">
        <v>76.8</v>
      </c>
      <c r="S80" s="33">
        <v>14.6</v>
      </c>
      <c r="T80" s="33">
        <v>19.651129999999998</v>
      </c>
      <c r="U80" s="33">
        <v>9.67</v>
      </c>
      <c r="V80" s="33">
        <f t="shared" si="47"/>
        <v>4.5274775510204082</v>
      </c>
      <c r="W80" s="36">
        <f t="shared" si="48"/>
        <v>0.67468798870709468</v>
      </c>
      <c r="X80" s="36">
        <f t="shared" si="49"/>
        <v>0.2012031983060642</v>
      </c>
      <c r="Y80" s="33">
        <f t="shared" si="76"/>
        <v>131.66813255387677</v>
      </c>
      <c r="Z80" s="33">
        <f t="shared" si="50"/>
        <v>125</v>
      </c>
      <c r="AA80" s="33">
        <f t="shared" si="77"/>
        <v>6.6681325538767737</v>
      </c>
      <c r="AB80" s="36">
        <f t="shared" si="51"/>
        <v>0.25</v>
      </c>
      <c r="AC80" s="45">
        <f t="shared" si="52"/>
        <v>22.57</v>
      </c>
      <c r="AD80" s="49">
        <f t="shared" si="78"/>
        <v>1487.0400000000004</v>
      </c>
      <c r="AE80" s="49">
        <f t="shared" si="53"/>
        <v>0.75</v>
      </c>
      <c r="AF80" s="48">
        <f t="shared" si="79"/>
        <v>3</v>
      </c>
      <c r="AG80" s="33">
        <f t="shared" si="54"/>
        <v>3.3956081632653063</v>
      </c>
      <c r="AH80" s="33">
        <f t="shared" si="55"/>
        <v>3.3956081632653063</v>
      </c>
      <c r="AI80" s="49">
        <f t="shared" si="56"/>
        <v>0.2</v>
      </c>
      <c r="AJ80" s="48">
        <f t="shared" si="57"/>
        <v>1</v>
      </c>
      <c r="AK80" s="58">
        <f t="shared" si="80"/>
        <v>1</v>
      </c>
      <c r="AL80" s="58">
        <f t="shared" si="81"/>
        <v>3.1225929567192083</v>
      </c>
      <c r="AM80" s="58">
        <f t="shared" si="82"/>
        <v>2.398151390760352</v>
      </c>
      <c r="AN80" s="58">
        <f t="shared" si="83"/>
        <v>0.72444156595885634</v>
      </c>
      <c r="AO80" s="34">
        <f t="shared" si="58"/>
        <v>9.8255649999999992</v>
      </c>
      <c r="AP80" s="34">
        <f t="shared" si="59"/>
        <v>0.44630699819828373</v>
      </c>
      <c r="AQ80" s="34">
        <f t="shared" si="60"/>
        <v>9.3792580018017162</v>
      </c>
      <c r="AR80" s="58">
        <f t="shared" si="61"/>
        <v>0.83470111177841344</v>
      </c>
      <c r="AS80" s="67">
        <f t="shared" si="62"/>
        <v>1.3911685196306891</v>
      </c>
      <c r="AT80" s="67">
        <f t="shared" si="63"/>
        <v>90.365399917543115</v>
      </c>
      <c r="AU80" s="68">
        <f t="shared" si="64"/>
        <v>0.98561562669725866</v>
      </c>
      <c r="AW80" s="68">
        <f t="shared" si="65"/>
        <v>0.62318465025707925</v>
      </c>
      <c r="AX80" s="68">
        <f t="shared" si="66"/>
        <v>0.37866666666666665</v>
      </c>
      <c r="AZ80" s="69">
        <f t="shared" si="67"/>
        <v>1.0178571428571428</v>
      </c>
      <c r="BA80" s="70">
        <f t="shared" si="45"/>
        <v>29.761180234765931</v>
      </c>
      <c r="BB80" s="60">
        <f t="shared" si="84"/>
        <v>113.14010278048616</v>
      </c>
      <c r="BC80" s="70">
        <f t="shared" si="85"/>
        <v>77.140979168513297</v>
      </c>
      <c r="BD80" s="48">
        <f t="shared" si="86"/>
        <v>56.698619688857271</v>
      </c>
      <c r="BE80" s="59">
        <f t="shared" si="68"/>
        <v>1.5180912000000001E-3</v>
      </c>
      <c r="BF80" s="60">
        <f t="shared" si="87"/>
        <v>2.9457098068708478</v>
      </c>
      <c r="BG80" s="46">
        <f t="shared" si="88"/>
        <v>537.5290988198642</v>
      </c>
      <c r="BH80" s="46">
        <f t="shared" si="69"/>
        <v>203.89034782822435</v>
      </c>
      <c r="BI80" s="34">
        <f>AQ80*RUE</f>
        <v>36.016350726918589</v>
      </c>
      <c r="BJ80" s="34">
        <f t="shared" si="70"/>
        <v>360.16350726918586</v>
      </c>
      <c r="BK80" s="34">
        <f t="shared" si="71"/>
        <v>118.85395739883134</v>
      </c>
      <c r="BL80" s="34">
        <f>IF(AD80=0,0,BK80/(1-UMIDADE))</f>
        <v>136.61374413658774</v>
      </c>
      <c r="BM80" s="45">
        <f>BL80*AJ80</f>
        <v>136.61374413658774</v>
      </c>
      <c r="BN80" s="48">
        <f>IF(AI80=0,0,BM80*(1-AI80*(1-AK80)))</f>
        <v>136.61374413658774</v>
      </c>
    </row>
    <row r="81" spans="1:66" ht="15">
      <c r="A81" s="32">
        <v>12</v>
      </c>
      <c r="B81" s="32">
        <f t="shared" si="72"/>
        <v>3</v>
      </c>
      <c r="C81" s="32">
        <v>2015</v>
      </c>
      <c r="D81" s="32">
        <v>12</v>
      </c>
      <c r="E81" s="33">
        <v>26.47</v>
      </c>
      <c r="F81" s="33">
        <v>97</v>
      </c>
      <c r="G81" s="46">
        <v>71</v>
      </c>
      <c r="H81" s="45">
        <f t="shared" si="73"/>
        <v>-3.6185418445773934</v>
      </c>
      <c r="I81" s="45">
        <f t="shared" si="46"/>
        <v>91.528513488379303</v>
      </c>
      <c r="J81" s="48">
        <f t="shared" si="74"/>
        <v>12.203801798450574</v>
      </c>
      <c r="K81" s="48">
        <f t="shared" si="75"/>
        <v>1.0112718353825392</v>
      </c>
      <c r="L81" s="48">
        <v>40</v>
      </c>
      <c r="M81" s="33">
        <v>0.69699999999999995</v>
      </c>
      <c r="N81" s="33">
        <v>35.19</v>
      </c>
      <c r="O81" s="33">
        <v>100</v>
      </c>
      <c r="P81" s="33">
        <v>12.95</v>
      </c>
      <c r="Q81" s="33">
        <v>21.28</v>
      </c>
      <c r="R81" s="33">
        <v>67.989999999999995</v>
      </c>
      <c r="S81" s="33">
        <v>15</v>
      </c>
      <c r="T81" s="33">
        <v>24.754570000000001</v>
      </c>
      <c r="U81" s="33">
        <v>12.37</v>
      </c>
      <c r="V81" s="33">
        <f t="shared" si="47"/>
        <v>4.9541877551020406</v>
      </c>
      <c r="W81" s="36">
        <f t="shared" si="48"/>
        <v>0.69714501022868203</v>
      </c>
      <c r="X81" s="36">
        <f t="shared" si="49"/>
        <v>0.20457175153430229</v>
      </c>
      <c r="Y81" s="33">
        <f t="shared" si="76"/>
        <v>136.20439183673469</v>
      </c>
      <c r="Z81" s="33">
        <f t="shared" si="50"/>
        <v>125</v>
      </c>
      <c r="AA81" s="33">
        <f t="shared" si="77"/>
        <v>11.204391836734686</v>
      </c>
      <c r="AB81" s="36">
        <f t="shared" si="51"/>
        <v>0.25</v>
      </c>
      <c r="AC81" s="45">
        <f t="shared" si="52"/>
        <v>25.189999999999998</v>
      </c>
      <c r="AD81" s="49">
        <f t="shared" si="78"/>
        <v>1512.2300000000005</v>
      </c>
      <c r="AE81" s="49">
        <f t="shared" si="53"/>
        <v>0.75</v>
      </c>
      <c r="AF81" s="48">
        <f t="shared" si="79"/>
        <v>3</v>
      </c>
      <c r="AG81" s="33">
        <f t="shared" si="54"/>
        <v>3.7156408163265304</v>
      </c>
      <c r="AH81" s="33">
        <f t="shared" si="55"/>
        <v>3.7156408163265304</v>
      </c>
      <c r="AI81" s="49">
        <f t="shared" si="56"/>
        <v>0.2</v>
      </c>
      <c r="AJ81" s="48">
        <f t="shared" si="57"/>
        <v>1</v>
      </c>
      <c r="AK81" s="58">
        <f t="shared" si="80"/>
        <v>1</v>
      </c>
      <c r="AL81" s="58">
        <f t="shared" si="81"/>
        <v>3.4557584420435501</v>
      </c>
      <c r="AM81" s="58">
        <f t="shared" si="82"/>
        <v>2.3495701647454097</v>
      </c>
      <c r="AN81" s="58">
        <f t="shared" si="83"/>
        <v>1.1061882772981404</v>
      </c>
      <c r="AO81" s="34">
        <f t="shared" si="58"/>
        <v>12.377285000000001</v>
      </c>
      <c r="AP81" s="34">
        <f t="shared" si="59"/>
        <v>0.44630699819828373</v>
      </c>
      <c r="AQ81" s="34">
        <f t="shared" si="60"/>
        <v>11.930978001801718</v>
      </c>
      <c r="AR81" s="58">
        <f t="shared" si="61"/>
        <v>0.83470111177841344</v>
      </c>
      <c r="AS81" s="67">
        <f t="shared" si="62"/>
        <v>1.3911685196306891</v>
      </c>
      <c r="AT81" s="67">
        <f t="shared" si="63"/>
        <v>92.266632888396643</v>
      </c>
      <c r="AU81" s="68">
        <f t="shared" si="64"/>
        <v>0.97811917010642513</v>
      </c>
      <c r="AW81" s="68">
        <f t="shared" si="65"/>
        <v>0.68241189402141267</v>
      </c>
      <c r="AX81" s="68">
        <f t="shared" si="66"/>
        <v>0.41866666666666674</v>
      </c>
      <c r="AZ81" s="69">
        <f t="shared" si="67"/>
        <v>1.0178571428571428</v>
      </c>
      <c r="BA81" s="70">
        <f t="shared" si="45"/>
        <v>36.510517225110817</v>
      </c>
      <c r="BB81" s="60">
        <f t="shared" si="84"/>
        <v>138.79838228298127</v>
      </c>
      <c r="BC81" s="70">
        <f t="shared" si="85"/>
        <v>94.635260647487229</v>
      </c>
      <c r="BD81" s="48">
        <f t="shared" si="86"/>
        <v>69.556916575903116</v>
      </c>
      <c r="BE81" s="59">
        <f t="shared" si="68"/>
        <v>1.5901164000000001E-3</v>
      </c>
      <c r="BF81" s="60">
        <f t="shared" si="87"/>
        <v>3.5309007187123744</v>
      </c>
      <c r="BG81" s="46">
        <f t="shared" si="88"/>
        <v>660.26015857190737</v>
      </c>
      <c r="BH81" s="46">
        <f t="shared" si="69"/>
        <v>250.44350842382696</v>
      </c>
      <c r="BI81" s="34">
        <f>AQ81*RUE</f>
        <v>45.814955526918595</v>
      </c>
      <c r="BJ81" s="34">
        <f t="shared" si="70"/>
        <v>458.14955526918595</v>
      </c>
      <c r="BK81" s="34">
        <f t="shared" si="71"/>
        <v>151.18935323883136</v>
      </c>
      <c r="BL81" s="34">
        <f>IF(AD81=0,0,BK81/(1-UMIDADE))</f>
        <v>173.78086579176019</v>
      </c>
      <c r="BM81" s="45">
        <f>BL81*AJ81</f>
        <v>173.78086579176019</v>
      </c>
      <c r="BN81" s="48">
        <f>IF(AI81=0,0,BM81*(1-AI81*(1-AK81)))</f>
        <v>173.78086579176019</v>
      </c>
    </row>
    <row r="82" spans="1:66" ht="15">
      <c r="A82" s="32">
        <v>13</v>
      </c>
      <c r="B82" s="32">
        <f t="shared" si="72"/>
        <v>3</v>
      </c>
      <c r="C82" s="32">
        <v>2015</v>
      </c>
      <c r="D82" s="32">
        <v>13</v>
      </c>
      <c r="E82" s="33">
        <v>24.93</v>
      </c>
      <c r="F82" s="33">
        <v>99.9</v>
      </c>
      <c r="G82" s="46">
        <v>72</v>
      </c>
      <c r="H82" s="45">
        <f t="shared" si="73"/>
        <v>-3.2191872060560596</v>
      </c>
      <c r="I82" s="45">
        <f t="shared" si="46"/>
        <v>91.359410196004504</v>
      </c>
      <c r="J82" s="48">
        <f t="shared" si="74"/>
        <v>12.1812546928006</v>
      </c>
      <c r="K82" s="48">
        <f t="shared" si="75"/>
        <v>1.0107362887954954</v>
      </c>
      <c r="L82" s="48">
        <v>40</v>
      </c>
      <c r="M82" s="33">
        <v>0.92900000000000005</v>
      </c>
      <c r="N82" s="33">
        <v>30.31</v>
      </c>
      <c r="O82" s="33">
        <v>100</v>
      </c>
      <c r="P82" s="33">
        <v>6.2</v>
      </c>
      <c r="Q82" s="33">
        <v>21.4</v>
      </c>
      <c r="R82" s="33">
        <v>80.5</v>
      </c>
      <c r="S82" s="33">
        <v>10.6</v>
      </c>
      <c r="T82" s="33">
        <v>14.687250000000001</v>
      </c>
      <c r="U82" s="33">
        <v>5.7409999999999997</v>
      </c>
      <c r="V82" s="33">
        <f t="shared" si="47"/>
        <v>4.0866612244897951</v>
      </c>
      <c r="W82" s="36">
        <f t="shared" si="48"/>
        <v>0.64943881586777774</v>
      </c>
      <c r="X82" s="36">
        <f t="shared" si="49"/>
        <v>0.19741582238016667</v>
      </c>
      <c r="Y82" s="33">
        <f t="shared" si="76"/>
        <v>136.28435918367347</v>
      </c>
      <c r="Z82" s="33">
        <f t="shared" si="50"/>
        <v>125</v>
      </c>
      <c r="AA82" s="33">
        <f t="shared" si="77"/>
        <v>11.284359183673473</v>
      </c>
      <c r="AB82" s="36">
        <f t="shared" si="51"/>
        <v>0.25</v>
      </c>
      <c r="AC82" s="45">
        <f t="shared" si="52"/>
        <v>20.309999999999999</v>
      </c>
      <c r="AD82" s="49">
        <f t="shared" si="78"/>
        <v>1532.5400000000004</v>
      </c>
      <c r="AE82" s="49">
        <f t="shared" si="53"/>
        <v>0.75</v>
      </c>
      <c r="AF82" s="48">
        <f t="shared" si="79"/>
        <v>3</v>
      </c>
      <c r="AG82" s="33">
        <f t="shared" si="54"/>
        <v>3.0649959183673463</v>
      </c>
      <c r="AH82" s="33">
        <f t="shared" si="55"/>
        <v>3.0649959183673463</v>
      </c>
      <c r="AI82" s="49">
        <f t="shared" si="56"/>
        <v>0.2</v>
      </c>
      <c r="AJ82" s="48">
        <f t="shared" si="57"/>
        <v>1</v>
      </c>
      <c r="AK82" s="58">
        <f t="shared" si="80"/>
        <v>1</v>
      </c>
      <c r="AL82" s="58">
        <f t="shared" si="81"/>
        <v>3.1544099484117876</v>
      </c>
      <c r="AM82" s="58">
        <f t="shared" si="82"/>
        <v>2.5393000084714892</v>
      </c>
      <c r="AN82" s="58">
        <f t="shared" si="83"/>
        <v>0.61510993994029839</v>
      </c>
      <c r="AO82" s="34">
        <f t="shared" si="58"/>
        <v>7.3436250000000003</v>
      </c>
      <c r="AP82" s="34">
        <f t="shared" si="59"/>
        <v>0.44630699819828373</v>
      </c>
      <c r="AQ82" s="34">
        <f t="shared" si="60"/>
        <v>6.8973180018017164</v>
      </c>
      <c r="AR82" s="58">
        <f t="shared" si="61"/>
        <v>0.83470111177841344</v>
      </c>
      <c r="AS82" s="67">
        <f t="shared" si="62"/>
        <v>1.3911685196306891</v>
      </c>
      <c r="AT82" s="67">
        <f t="shared" si="63"/>
        <v>87.337473307116952</v>
      </c>
      <c r="AU82" s="68">
        <f t="shared" si="64"/>
        <v>0.98777316389001191</v>
      </c>
      <c r="AW82" s="68">
        <f t="shared" si="65"/>
        <v>0.62953636862675266</v>
      </c>
      <c r="AX82" s="68">
        <f t="shared" si="66"/>
        <v>0.42666666666666658</v>
      </c>
      <c r="AZ82" s="69">
        <f t="shared" si="67"/>
        <v>1.0178571428571428</v>
      </c>
      <c r="BA82" s="70">
        <f t="shared" si="45"/>
        <v>32.81209469317038</v>
      </c>
      <c r="BB82" s="60">
        <f t="shared" si="84"/>
        <v>124.73845918555652</v>
      </c>
      <c r="BC82" s="70">
        <f t="shared" si="85"/>
        <v>85.048949444697641</v>
      </c>
      <c r="BD82" s="48">
        <f t="shared" si="86"/>
        <v>62.510977841852764</v>
      </c>
      <c r="BE82" s="59">
        <f t="shared" si="68"/>
        <v>1.5252516E-3</v>
      </c>
      <c r="BF82" s="60">
        <f t="shared" si="87"/>
        <v>3.2528665870458142</v>
      </c>
      <c r="BG82" s="46">
        <f t="shared" si="88"/>
        <v>592.58111254806954</v>
      </c>
      <c r="BH82" s="46">
        <f t="shared" si="69"/>
        <v>224.77214613892292</v>
      </c>
      <c r="BI82" s="34">
        <f>AQ82*RUE</f>
        <v>26.485701126918588</v>
      </c>
      <c r="BJ82" s="34">
        <f t="shared" si="70"/>
        <v>264.85701126918588</v>
      </c>
      <c r="BK82" s="34">
        <f t="shared" si="71"/>
        <v>87.402813718831339</v>
      </c>
      <c r="BL82" s="34">
        <f>IF(AD82=0,0,BK82/(1-UMIDADE))</f>
        <v>100.46300427451878</v>
      </c>
      <c r="BM82" s="45">
        <f>BL82*AJ82</f>
        <v>100.46300427451878</v>
      </c>
      <c r="BN82" s="48">
        <f>IF(AI82=0,0,BM82*(1-AI82*(1-AK82)))</f>
        <v>100.46300427451878</v>
      </c>
    </row>
    <row r="83" spans="1:66" ht="15">
      <c r="A83" s="32">
        <v>14</v>
      </c>
      <c r="B83" s="32">
        <f t="shared" si="72"/>
        <v>3</v>
      </c>
      <c r="C83" s="32">
        <v>2015</v>
      </c>
      <c r="D83" s="32">
        <v>14</v>
      </c>
      <c r="E83" s="33">
        <v>24.8</v>
      </c>
      <c r="F83" s="33">
        <v>97.8</v>
      </c>
      <c r="G83" s="46">
        <v>73</v>
      </c>
      <c r="H83" s="45">
        <f t="shared" si="73"/>
        <v>-2.8188786528898206</v>
      </c>
      <c r="I83" s="45">
        <f t="shared" si="46"/>
        <v>91.190047845995807</v>
      </c>
      <c r="J83" s="48">
        <f t="shared" si="74"/>
        <v>12.158673046132774</v>
      </c>
      <c r="K83" s="48">
        <f t="shared" si="75"/>
        <v>1.0101975608143732</v>
      </c>
      <c r="L83" s="48">
        <v>40</v>
      </c>
      <c r="M83" s="33">
        <v>2.0760000000000001</v>
      </c>
      <c r="N83" s="33">
        <v>29.73</v>
      </c>
      <c r="O83" s="33">
        <v>100</v>
      </c>
      <c r="P83" s="33">
        <v>9.9499999999999993</v>
      </c>
      <c r="Q83" s="33">
        <v>22.3</v>
      </c>
      <c r="R83" s="33">
        <v>81.7</v>
      </c>
      <c r="S83" s="33">
        <v>0.2</v>
      </c>
      <c r="T83" s="33">
        <v>13.11045</v>
      </c>
      <c r="U83" s="33">
        <v>5.3239999999999998</v>
      </c>
      <c r="V83" s="33">
        <f t="shared" si="47"/>
        <v>3.9314938775510204</v>
      </c>
      <c r="W83" s="36">
        <f t="shared" si="48"/>
        <v>0.64005542920722758</v>
      </c>
      <c r="X83" s="36">
        <f t="shared" si="49"/>
        <v>0.19600831438108413</v>
      </c>
      <c r="Y83" s="33">
        <f t="shared" si="76"/>
        <v>132.53500408163265</v>
      </c>
      <c r="Z83" s="33">
        <f t="shared" si="50"/>
        <v>125</v>
      </c>
      <c r="AA83" s="33">
        <f t="shared" si="77"/>
        <v>7.5350040816326498</v>
      </c>
      <c r="AB83" s="36">
        <f t="shared" si="51"/>
        <v>0.25</v>
      </c>
      <c r="AC83" s="45">
        <f t="shared" si="52"/>
        <v>19.73</v>
      </c>
      <c r="AD83" s="49">
        <f t="shared" si="78"/>
        <v>1552.2700000000004</v>
      </c>
      <c r="AE83" s="49">
        <f t="shared" si="53"/>
        <v>0.75</v>
      </c>
      <c r="AF83" s="48">
        <f t="shared" si="79"/>
        <v>3</v>
      </c>
      <c r="AG83" s="33">
        <f t="shared" si="54"/>
        <v>2.9486204081632654</v>
      </c>
      <c r="AH83" s="33">
        <f t="shared" si="55"/>
        <v>2.9486204081632654</v>
      </c>
      <c r="AI83" s="49">
        <f t="shared" si="56"/>
        <v>0.2</v>
      </c>
      <c r="AJ83" s="48">
        <f t="shared" si="57"/>
        <v>1</v>
      </c>
      <c r="AK83" s="58">
        <f t="shared" si="80"/>
        <v>1</v>
      </c>
      <c r="AL83" s="58">
        <f t="shared" si="81"/>
        <v>3.1300540184165317</v>
      </c>
      <c r="AM83" s="58">
        <f t="shared" si="82"/>
        <v>2.5572541330463063</v>
      </c>
      <c r="AN83" s="58">
        <f t="shared" si="83"/>
        <v>0.57279988537022541</v>
      </c>
      <c r="AO83" s="34">
        <f t="shared" si="58"/>
        <v>6.5552250000000001</v>
      </c>
      <c r="AP83" s="34">
        <f t="shared" si="59"/>
        <v>0.44630699819828373</v>
      </c>
      <c r="AQ83" s="34">
        <f t="shared" si="60"/>
        <v>6.1089180018017162</v>
      </c>
      <c r="AR83" s="58">
        <f t="shared" si="61"/>
        <v>0.83470111177841344</v>
      </c>
      <c r="AS83" s="67">
        <f t="shared" si="62"/>
        <v>1.3911685196306891</v>
      </c>
      <c r="AT83" s="67">
        <f t="shared" si="63"/>
        <v>85.933161702715438</v>
      </c>
      <c r="AU83" s="68">
        <f t="shared" si="64"/>
        <v>0.98860937236971913</v>
      </c>
      <c r="AW83" s="68">
        <f t="shared" si="65"/>
        <v>0.62468890114860054</v>
      </c>
      <c r="AX83" s="68">
        <f t="shared" si="66"/>
        <v>0.48666666666666669</v>
      </c>
      <c r="AZ83" s="69">
        <f t="shared" si="67"/>
        <v>1.0178571428571428</v>
      </c>
      <c r="BA83" s="70">
        <f t="shared" si="45"/>
        <v>36.571895952167282</v>
      </c>
      <c r="BB83" s="60">
        <f t="shared" si="84"/>
        <v>139.03171965175912</v>
      </c>
      <c r="BC83" s="70">
        <f t="shared" si="85"/>
        <v>94.794354308017574</v>
      </c>
      <c r="BD83" s="48">
        <f t="shared" si="86"/>
        <v>69.673850416392909</v>
      </c>
      <c r="BE83" s="59">
        <f t="shared" si="68"/>
        <v>1.5197760000000002E-3</v>
      </c>
      <c r="BF83" s="60">
        <f t="shared" si="87"/>
        <v>3.5516432037329544</v>
      </c>
      <c r="BG83" s="46">
        <f t="shared" si="88"/>
        <v>661.22207212659964</v>
      </c>
      <c r="BH83" s="46">
        <f t="shared" si="69"/>
        <v>250.80837218595161</v>
      </c>
      <c r="BI83" s="34">
        <f>AQ83*RUE</f>
        <v>23.458245126918591</v>
      </c>
      <c r="BJ83" s="34">
        <f t="shared" si="70"/>
        <v>234.58245126918592</v>
      </c>
      <c r="BK83" s="34">
        <f t="shared" si="71"/>
        <v>77.412208918831354</v>
      </c>
      <c r="BL83" s="34">
        <f>IF(AD83=0,0,BK83/(1-UMIDADE))</f>
        <v>88.979550481415345</v>
      </c>
      <c r="BM83" s="45">
        <f>BL83*AJ83</f>
        <v>88.979550481415345</v>
      </c>
      <c r="BN83" s="48">
        <f>IF(AI83=0,0,BM83*(1-AI83*(1-AK83)))</f>
        <v>88.979550481415345</v>
      </c>
    </row>
    <row r="84" spans="1:66" ht="15">
      <c r="A84" s="32">
        <v>15</v>
      </c>
      <c r="B84" s="32">
        <f t="shared" si="72"/>
        <v>3</v>
      </c>
      <c r="C84" s="32">
        <v>2015</v>
      </c>
      <c r="D84" s="32">
        <v>15</v>
      </c>
      <c r="E84" s="33">
        <v>25.81</v>
      </c>
      <c r="F84" s="33">
        <v>94.5</v>
      </c>
      <c r="G84" s="46">
        <v>74</v>
      </c>
      <c r="H84" s="45">
        <f t="shared" si="73"/>
        <v>-2.4177348051423468</v>
      </c>
      <c r="I84" s="45">
        <f t="shared" si="46"/>
        <v>91.020459361265168</v>
      </c>
      <c r="J84" s="48">
        <f t="shared" si="74"/>
        <v>12.136061248168689</v>
      </c>
      <c r="K84" s="48">
        <f t="shared" si="75"/>
        <v>1.0096558110759004</v>
      </c>
      <c r="L84" s="48">
        <v>40</v>
      </c>
      <c r="M84" s="33">
        <v>0.76200000000000001</v>
      </c>
      <c r="N84" s="33">
        <v>32.75</v>
      </c>
      <c r="O84" s="33">
        <v>100</v>
      </c>
      <c r="P84" s="33">
        <v>6.2</v>
      </c>
      <c r="Q84" s="33">
        <v>20.61</v>
      </c>
      <c r="R84" s="33">
        <v>72.900000000000006</v>
      </c>
      <c r="S84" s="33">
        <v>0</v>
      </c>
      <c r="T84" s="33">
        <v>20.05817</v>
      </c>
      <c r="U84" s="33">
        <v>9.2799999999999994</v>
      </c>
      <c r="V84" s="33">
        <f t="shared" si="47"/>
        <v>4.5633306122448971</v>
      </c>
      <c r="W84" s="36">
        <f t="shared" si="48"/>
        <v>0.67664998539388321</v>
      </c>
      <c r="X84" s="36">
        <f t="shared" si="49"/>
        <v>0.20149749780908249</v>
      </c>
      <c r="Y84" s="33">
        <f t="shared" si="76"/>
        <v>122.25137959183674</v>
      </c>
      <c r="Z84" s="33">
        <f t="shared" si="50"/>
        <v>122.25137959183674</v>
      </c>
      <c r="AA84" s="33">
        <f t="shared" si="77"/>
        <v>0</v>
      </c>
      <c r="AB84" s="36">
        <f t="shared" si="51"/>
        <v>0.24450275918367348</v>
      </c>
      <c r="AC84" s="45">
        <f t="shared" si="52"/>
        <v>22.75</v>
      </c>
      <c r="AD84" s="49">
        <f t="shared" si="78"/>
        <v>1575.0200000000004</v>
      </c>
      <c r="AE84" s="49">
        <f t="shared" si="53"/>
        <v>0.75</v>
      </c>
      <c r="AF84" s="48">
        <f t="shared" si="79"/>
        <v>3</v>
      </c>
      <c r="AG84" s="33">
        <f t="shared" si="54"/>
        <v>3.4224979591836728</v>
      </c>
      <c r="AH84" s="33">
        <f t="shared" si="55"/>
        <v>3.4224979591836728</v>
      </c>
      <c r="AI84" s="49">
        <f t="shared" si="56"/>
        <v>0.2</v>
      </c>
      <c r="AJ84" s="48">
        <f t="shared" si="57"/>
        <v>1</v>
      </c>
      <c r="AK84" s="58">
        <f t="shared" si="80"/>
        <v>1</v>
      </c>
      <c r="AL84" s="58">
        <f t="shared" si="81"/>
        <v>3.3236702458980862</v>
      </c>
      <c r="AM84" s="58">
        <f t="shared" si="82"/>
        <v>2.4229556092597049</v>
      </c>
      <c r="AN84" s="58">
        <f t="shared" si="83"/>
        <v>0.90071463663838136</v>
      </c>
      <c r="AO84" s="34">
        <f t="shared" si="58"/>
        <v>10.029085</v>
      </c>
      <c r="AP84" s="34">
        <f t="shared" si="59"/>
        <v>0.44630699819828373</v>
      </c>
      <c r="AQ84" s="34">
        <f t="shared" si="60"/>
        <v>9.5827780018017172</v>
      </c>
      <c r="AR84" s="58">
        <f t="shared" si="61"/>
        <v>0.83470111177841344</v>
      </c>
      <c r="AS84" s="67">
        <f t="shared" si="62"/>
        <v>1.3911685196306891</v>
      </c>
      <c r="AT84" s="67">
        <f t="shared" si="63"/>
        <v>90.550685275362014</v>
      </c>
      <c r="AU84" s="68">
        <f t="shared" si="64"/>
        <v>0.98214699469344902</v>
      </c>
      <c r="AW84" s="68">
        <f t="shared" si="65"/>
        <v>0.66074390013952811</v>
      </c>
      <c r="AX84" s="68">
        <f t="shared" si="66"/>
        <v>0.37399999999999994</v>
      </c>
      <c r="AZ84" s="69">
        <f t="shared" si="67"/>
        <v>1.0178571428571428</v>
      </c>
      <c r="BA84" s="70">
        <f t="shared" si="45"/>
        <v>31.119998569683148</v>
      </c>
      <c r="BB84" s="60">
        <f t="shared" si="84"/>
        <v>118.30578656250746</v>
      </c>
      <c r="BC84" s="70">
        <f t="shared" si="85"/>
        <v>80.663036292618713</v>
      </c>
      <c r="BD84" s="48">
        <f t="shared" si="86"/>
        <v>59.287331675074753</v>
      </c>
      <c r="BE84" s="59">
        <f t="shared" si="68"/>
        <v>1.5623172E-3</v>
      </c>
      <c r="BF84" s="60">
        <f t="shared" si="87"/>
        <v>3.111088350271165</v>
      </c>
      <c r="BG84" s="46">
        <f t="shared" si="88"/>
        <v>561.7624332480359</v>
      </c>
      <c r="BH84" s="46">
        <f t="shared" si="69"/>
        <v>213.08230226649638</v>
      </c>
      <c r="BI84" s="34">
        <f>AQ84*RUE</f>
        <v>36.797867526918594</v>
      </c>
      <c r="BJ84" s="34">
        <f t="shared" si="70"/>
        <v>367.97867526918594</v>
      </c>
      <c r="BK84" s="34">
        <f t="shared" si="71"/>
        <v>121.43296283883137</v>
      </c>
      <c r="BL84" s="34">
        <f>IF(AD84=0,0,BK84/(1-UMIDADE))</f>
        <v>139.5781182055533</v>
      </c>
      <c r="BM84" s="45">
        <f>BL84*AJ84</f>
        <v>139.5781182055533</v>
      </c>
      <c r="BN84" s="48">
        <f>IF(AI84=0,0,BM84*(1-AI84*(1-AK84)))</f>
        <v>139.5781182055533</v>
      </c>
    </row>
    <row r="85" spans="1:66" ht="15">
      <c r="A85" s="32">
        <v>16</v>
      </c>
      <c r="B85" s="32">
        <f t="shared" si="72"/>
        <v>3</v>
      </c>
      <c r="C85" s="32">
        <v>2015</v>
      </c>
      <c r="D85" s="32">
        <v>16</v>
      </c>
      <c r="E85" s="33">
        <v>25.7</v>
      </c>
      <c r="F85" s="33">
        <v>99.9</v>
      </c>
      <c r="G85" s="46">
        <v>75</v>
      </c>
      <c r="H85" s="45">
        <f t="shared" si="73"/>
        <v>-2.0158745303931198</v>
      </c>
      <c r="I85" s="45">
        <f t="shared" si="46"/>
        <v>90.850677449626986</v>
      </c>
      <c r="J85" s="48">
        <f t="shared" si="74"/>
        <v>12.113423659950264</v>
      </c>
      <c r="K85" s="48">
        <f t="shared" si="75"/>
        <v>1.0091112001122164</v>
      </c>
      <c r="L85" s="48">
        <v>40</v>
      </c>
      <c r="M85" s="33">
        <v>0.73</v>
      </c>
      <c r="N85" s="33">
        <v>30.97</v>
      </c>
      <c r="O85" s="33">
        <v>100</v>
      </c>
      <c r="P85" s="33">
        <v>5.45</v>
      </c>
      <c r="Q85" s="33">
        <v>22.57</v>
      </c>
      <c r="R85" s="33">
        <v>82.6</v>
      </c>
      <c r="S85" s="33">
        <v>0</v>
      </c>
      <c r="T85" s="33">
        <v>16.190190000000001</v>
      </c>
      <c r="U85" s="33">
        <v>7.32</v>
      </c>
      <c r="V85" s="33">
        <f t="shared" si="47"/>
        <v>4.1342693877551016</v>
      </c>
      <c r="W85" s="36">
        <f t="shared" si="48"/>
        <v>0.65226606529723008</v>
      </c>
      <c r="X85" s="36">
        <f t="shared" si="49"/>
        <v>0.19783990979458452</v>
      </c>
      <c r="Y85" s="33">
        <f t="shared" si="76"/>
        <v>118.82888163265307</v>
      </c>
      <c r="Z85" s="33">
        <f t="shared" si="50"/>
        <v>118.82888163265307</v>
      </c>
      <c r="AA85" s="33">
        <f t="shared" si="77"/>
        <v>0</v>
      </c>
      <c r="AB85" s="36">
        <f t="shared" si="51"/>
        <v>0.23765776326530613</v>
      </c>
      <c r="AC85" s="45">
        <f t="shared" si="52"/>
        <v>20.97</v>
      </c>
      <c r="AD85" s="49">
        <f t="shared" si="78"/>
        <v>1595.9900000000005</v>
      </c>
      <c r="AE85" s="49">
        <f t="shared" si="53"/>
        <v>0.75</v>
      </c>
      <c r="AF85" s="48">
        <f t="shared" si="79"/>
        <v>3</v>
      </c>
      <c r="AG85" s="33">
        <f t="shared" si="54"/>
        <v>3.1007020408163264</v>
      </c>
      <c r="AH85" s="33">
        <f t="shared" si="55"/>
        <v>3.1007020408163264</v>
      </c>
      <c r="AI85" s="49">
        <f t="shared" si="56"/>
        <v>0.2</v>
      </c>
      <c r="AJ85" s="48">
        <f t="shared" si="57"/>
        <v>1</v>
      </c>
      <c r="AK85" s="58">
        <f t="shared" si="80"/>
        <v>1</v>
      </c>
      <c r="AL85" s="58">
        <f t="shared" si="81"/>
        <v>3.3020889069309489</v>
      </c>
      <c r="AM85" s="58">
        <f t="shared" si="82"/>
        <v>2.7275254371249638</v>
      </c>
      <c r="AN85" s="58">
        <f t="shared" si="83"/>
        <v>0.57456346980598516</v>
      </c>
      <c r="AO85" s="34">
        <f t="shared" si="58"/>
        <v>8.0950950000000006</v>
      </c>
      <c r="AP85" s="34">
        <f t="shared" si="59"/>
        <v>0.44630699819828373</v>
      </c>
      <c r="AQ85" s="34">
        <f t="shared" si="60"/>
        <v>7.6487880018017167</v>
      </c>
      <c r="AR85" s="58">
        <f t="shared" si="61"/>
        <v>0.83470111177841344</v>
      </c>
      <c r="AS85" s="67">
        <f t="shared" si="62"/>
        <v>1.3911685196306891</v>
      </c>
      <c r="AT85" s="67">
        <f t="shared" si="63"/>
        <v>88.43768630018819</v>
      </c>
      <c r="AU85" s="68">
        <f t="shared" si="64"/>
        <v>0.98857450306262928</v>
      </c>
      <c r="AW85" s="68">
        <f t="shared" si="65"/>
        <v>0.65699148258129336</v>
      </c>
      <c r="AX85" s="68">
        <f t="shared" si="66"/>
        <v>0.50466666666666671</v>
      </c>
      <c r="AZ85" s="69">
        <f t="shared" si="67"/>
        <v>1.0178571428571428</v>
      </c>
      <c r="BA85" s="70">
        <f t="shared" si="45"/>
        <v>41.046648956903603</v>
      </c>
      <c r="BB85" s="60">
        <f t="shared" si="84"/>
        <v>156.04294067456473</v>
      </c>
      <c r="BC85" s="70">
        <f t="shared" si="85"/>
        <v>106.39291409629413</v>
      </c>
      <c r="BD85" s="48">
        <f t="shared" si="86"/>
        <v>78.198791860776183</v>
      </c>
      <c r="BE85" s="59">
        <f t="shared" si="68"/>
        <v>1.5576840000000002E-3</v>
      </c>
      <c r="BF85" s="60">
        <f t="shared" si="87"/>
        <v>3.9409597381934005</v>
      </c>
      <c r="BG85" s="46">
        <f t="shared" si="88"/>
        <v>742.57832122582784</v>
      </c>
      <c r="BH85" s="46">
        <f t="shared" si="69"/>
        <v>281.66763908565883</v>
      </c>
      <c r="BI85" s="34">
        <f>AQ85*RUE</f>
        <v>29.37134592691859</v>
      </c>
      <c r="BJ85" s="34">
        <f t="shared" si="70"/>
        <v>293.71345926918588</v>
      </c>
      <c r="BK85" s="34">
        <f t="shared" si="71"/>
        <v>96.925441558831338</v>
      </c>
      <c r="BL85" s="34">
        <f>IF(AD85=0,0,BK85/(1-UMIDADE))</f>
        <v>111.40855351589809</v>
      </c>
      <c r="BM85" s="45">
        <f>BL85*AJ85</f>
        <v>111.40855351589809</v>
      </c>
      <c r="BN85" s="48">
        <f>IF(AI85=0,0,BM85*(1-AI85*(1-AK85)))</f>
        <v>111.40855351589809</v>
      </c>
    </row>
    <row r="86" spans="1:66" ht="15">
      <c r="A86" s="32">
        <v>17</v>
      </c>
      <c r="B86" s="32">
        <f t="shared" si="72"/>
        <v>3</v>
      </c>
      <c r="C86" s="32">
        <v>2015</v>
      </c>
      <c r="D86" s="32">
        <v>17</v>
      </c>
      <c r="E86" s="33">
        <v>23.26</v>
      </c>
      <c r="F86" s="33">
        <v>99.9</v>
      </c>
      <c r="G86" s="46">
        <v>76</v>
      </c>
      <c r="H86" s="45">
        <f t="shared" si="73"/>
        <v>-1.613416908514401</v>
      </c>
      <c r="I86" s="45">
        <f t="shared" si="46"/>
        <v>90.680734633678298</v>
      </c>
      <c r="J86" s="48">
        <f t="shared" si="74"/>
        <v>12.090764617823773</v>
      </c>
      <c r="K86" s="48">
        <f t="shared" si="75"/>
        <v>1.0085638893033033</v>
      </c>
      <c r="L86" s="48">
        <v>40</v>
      </c>
      <c r="M86" s="33">
        <v>1.7150000000000001</v>
      </c>
      <c r="N86" s="33">
        <v>27.27</v>
      </c>
      <c r="O86" s="33">
        <v>100</v>
      </c>
      <c r="P86" s="33">
        <v>7.7</v>
      </c>
      <c r="Q86" s="33">
        <v>19.91</v>
      </c>
      <c r="R86" s="33">
        <v>86.7</v>
      </c>
      <c r="S86" s="33">
        <v>1.5</v>
      </c>
      <c r="T86" s="33">
        <v>8.4727599999999992</v>
      </c>
      <c r="U86" s="33">
        <v>2.6360000000000001</v>
      </c>
      <c r="V86" s="33">
        <f t="shared" si="47"/>
        <v>3.638204081632654</v>
      </c>
      <c r="W86" s="36">
        <f t="shared" si="48"/>
        <v>0.62161441712859644</v>
      </c>
      <c r="X86" s="36">
        <f t="shared" si="49"/>
        <v>0.19324216256928947</v>
      </c>
      <c r="Y86" s="33">
        <f t="shared" si="76"/>
        <v>115.72817959183674</v>
      </c>
      <c r="Z86" s="33">
        <f t="shared" si="50"/>
        <v>115.72817959183674</v>
      </c>
      <c r="AA86" s="33">
        <f t="shared" si="77"/>
        <v>0</v>
      </c>
      <c r="AB86" s="36">
        <f t="shared" si="51"/>
        <v>0.23145635918367347</v>
      </c>
      <c r="AC86" s="45">
        <f t="shared" si="52"/>
        <v>17.27</v>
      </c>
      <c r="AD86" s="49">
        <f t="shared" si="78"/>
        <v>1613.2600000000004</v>
      </c>
      <c r="AE86" s="49">
        <f t="shared" si="53"/>
        <v>0.75</v>
      </c>
      <c r="AF86" s="48">
        <f t="shared" si="79"/>
        <v>3</v>
      </c>
      <c r="AG86" s="33">
        <f t="shared" si="54"/>
        <v>2.7286530612244904</v>
      </c>
      <c r="AH86" s="33">
        <f t="shared" si="55"/>
        <v>2.7286530612244904</v>
      </c>
      <c r="AI86" s="49">
        <f t="shared" si="56"/>
        <v>0.2</v>
      </c>
      <c r="AJ86" s="48">
        <f t="shared" si="57"/>
        <v>1</v>
      </c>
      <c r="AK86" s="58">
        <f t="shared" si="80"/>
        <v>1</v>
      </c>
      <c r="AL86" s="58">
        <f t="shared" si="81"/>
        <v>2.8537670869911507</v>
      </c>
      <c r="AM86" s="58">
        <f t="shared" si="82"/>
        <v>2.4742160644213276</v>
      </c>
      <c r="AN86" s="58">
        <f t="shared" si="83"/>
        <v>0.37955102256982309</v>
      </c>
      <c r="AO86" s="34">
        <f t="shared" si="58"/>
        <v>4.2363799999999996</v>
      </c>
      <c r="AP86" s="34">
        <f t="shared" si="59"/>
        <v>0.44630699819828373</v>
      </c>
      <c r="AQ86" s="34">
        <f t="shared" si="60"/>
        <v>3.7900730018017157</v>
      </c>
      <c r="AR86" s="58">
        <f t="shared" si="61"/>
        <v>0.83470111177841344</v>
      </c>
      <c r="AS86" s="67">
        <f t="shared" si="62"/>
        <v>1.3911685196306891</v>
      </c>
      <c r="AT86" s="67">
        <f t="shared" si="63"/>
        <v>79.123491445248021</v>
      </c>
      <c r="AU86" s="68">
        <f t="shared" si="64"/>
        <v>0.99243771857885021</v>
      </c>
      <c r="AW86" s="68">
        <f t="shared" si="65"/>
        <v>0.56220302348304041</v>
      </c>
      <c r="AX86" s="68">
        <f t="shared" si="66"/>
        <v>0.32733333333333337</v>
      </c>
      <c r="AZ86" s="69">
        <f t="shared" si="67"/>
        <v>1.0178571428571428</v>
      </c>
      <c r="BA86" s="70">
        <f t="shared" si="45"/>
        <v>20.462499641682228</v>
      </c>
      <c r="BB86" s="60">
        <f t="shared" si="84"/>
        <v>77.790238637819172</v>
      </c>
      <c r="BC86" s="70">
        <f t="shared" si="85"/>
        <v>53.038799071240341</v>
      </c>
      <c r="BD86" s="48">
        <f t="shared" si="86"/>
        <v>38.983517317361652</v>
      </c>
      <c r="BE86" s="59">
        <f t="shared" si="68"/>
        <v>1.4549112E-3</v>
      </c>
      <c r="BF86" s="60">
        <f t="shared" si="87"/>
        <v>2.1793593136197624</v>
      </c>
      <c r="BG86" s="46">
        <f t="shared" si="88"/>
        <v>368.0415800374189</v>
      </c>
      <c r="BH86" s="46">
        <f t="shared" si="69"/>
        <v>139.60197863488304</v>
      </c>
      <c r="BI86" s="34">
        <f>AQ86*RUE</f>
        <v>14.553880326918588</v>
      </c>
      <c r="BJ86" s="34">
        <f t="shared" si="70"/>
        <v>145.53880326918588</v>
      </c>
      <c r="BK86" s="34">
        <f t="shared" si="71"/>
        <v>48.027805078831342</v>
      </c>
      <c r="BL86" s="34">
        <f>IF(AD86=0,0,BK86/(1-UMIDADE))</f>
        <v>55.20437365382913</v>
      </c>
      <c r="BM86" s="45">
        <f>BL86*AJ86</f>
        <v>55.20437365382913</v>
      </c>
      <c r="BN86" s="48">
        <f>IF(AI86=0,0,BM86*(1-AI86*(1-AK86)))</f>
        <v>55.20437365382913</v>
      </c>
    </row>
    <row r="87" spans="1:66" ht="15">
      <c r="A87" s="32">
        <v>18</v>
      </c>
      <c r="B87" s="32">
        <f t="shared" si="72"/>
        <v>3</v>
      </c>
      <c r="C87" s="32">
        <v>2015</v>
      </c>
      <c r="D87" s="32">
        <v>18</v>
      </c>
      <c r="E87" s="33">
        <v>20.71</v>
      </c>
      <c r="F87" s="33">
        <v>95.6</v>
      </c>
      <c r="G87" s="46">
        <v>77</v>
      </c>
      <c r="H87" s="45">
        <f t="shared" si="73"/>
        <v>-1.2104811963853008</v>
      </c>
      <c r="I87" s="45">
        <f t="shared" si="46"/>
        <v>90.510663281071714</v>
      </c>
      <c r="J87" s="48">
        <f t="shared" si="74"/>
        <v>12.068088437476229</v>
      </c>
      <c r="K87" s="48">
        <f t="shared" si="75"/>
        <v>1.0080140408291658</v>
      </c>
      <c r="L87" s="48">
        <v>40</v>
      </c>
      <c r="M87" s="33">
        <v>2.3130000000000002</v>
      </c>
      <c r="N87" s="33">
        <v>25.27</v>
      </c>
      <c r="O87" s="33">
        <v>100</v>
      </c>
      <c r="P87" s="33">
        <v>9.9499999999999993</v>
      </c>
      <c r="Q87" s="33">
        <v>18.03</v>
      </c>
      <c r="R87" s="33">
        <v>80.400000000000006</v>
      </c>
      <c r="S87" s="33">
        <v>0.3</v>
      </c>
      <c r="T87" s="33">
        <v>15.131349999999999</v>
      </c>
      <c r="U87" s="33">
        <v>6.0019999999999998</v>
      </c>
      <c r="V87" s="33">
        <f t="shared" si="47"/>
        <v>3.3960489795918369</v>
      </c>
      <c r="W87" s="36">
        <f t="shared" si="48"/>
        <v>0.6056935900579985</v>
      </c>
      <c r="X87" s="36">
        <f t="shared" si="49"/>
        <v>0.19085403850869978</v>
      </c>
      <c r="Y87" s="33">
        <f t="shared" si="76"/>
        <v>114.49952653061224</v>
      </c>
      <c r="Z87" s="33">
        <f t="shared" si="50"/>
        <v>114.49952653061224</v>
      </c>
      <c r="AA87" s="33">
        <f t="shared" si="77"/>
        <v>0</v>
      </c>
      <c r="AB87" s="36">
        <f t="shared" si="51"/>
        <v>0.22899905306122448</v>
      </c>
      <c r="AC87" s="45">
        <f t="shared" si="52"/>
        <v>15.27</v>
      </c>
      <c r="AD87" s="49">
        <f t="shared" si="78"/>
        <v>1628.5300000000004</v>
      </c>
      <c r="AE87" s="49">
        <f t="shared" si="53"/>
        <v>0.75</v>
      </c>
      <c r="AF87" s="48">
        <f t="shared" si="79"/>
        <v>3</v>
      </c>
      <c r="AG87" s="33">
        <f t="shared" si="54"/>
        <v>2.5470367346938776</v>
      </c>
      <c r="AH87" s="33">
        <f t="shared" si="55"/>
        <v>2.5470367346938776</v>
      </c>
      <c r="AI87" s="49">
        <f t="shared" si="56"/>
        <v>0.2</v>
      </c>
      <c r="AJ87" s="48">
        <f t="shared" si="57"/>
        <v>1</v>
      </c>
      <c r="AK87" s="58">
        <f t="shared" si="80"/>
        <v>1</v>
      </c>
      <c r="AL87" s="58">
        <f t="shared" si="81"/>
        <v>2.4429274996484778</v>
      </c>
      <c r="AM87" s="58">
        <f t="shared" si="82"/>
        <v>1.9641137097173762</v>
      </c>
      <c r="AN87" s="58">
        <f t="shared" si="83"/>
        <v>0.47881378993110157</v>
      </c>
      <c r="AO87" s="34">
        <f t="shared" si="58"/>
        <v>7.5656749999999997</v>
      </c>
      <c r="AP87" s="34">
        <f t="shared" si="59"/>
        <v>0.44630699819828373</v>
      </c>
      <c r="AQ87" s="34">
        <f t="shared" si="60"/>
        <v>7.1193680018017158</v>
      </c>
      <c r="AR87" s="58">
        <f t="shared" si="61"/>
        <v>0.83470111177841344</v>
      </c>
      <c r="AS87" s="67">
        <f t="shared" si="62"/>
        <v>1.3911685196306891</v>
      </c>
      <c r="AT87" s="67">
        <f t="shared" si="63"/>
        <v>87.683770463685136</v>
      </c>
      <c r="AU87" s="68">
        <f t="shared" si="64"/>
        <v>0.99046943071471438</v>
      </c>
      <c r="AW87" s="68">
        <f t="shared" si="65"/>
        <v>0.43503980407067377</v>
      </c>
      <c r="AX87" s="68">
        <f t="shared" si="66"/>
        <v>0.20200000000000007</v>
      </c>
      <c r="AZ87" s="69">
        <f t="shared" si="67"/>
        <v>1.0178571428571428</v>
      </c>
      <c r="BA87" s="70">
        <f t="shared" si="45"/>
        <v>10.807051650510694</v>
      </c>
      <c r="BB87" s="60">
        <f t="shared" si="84"/>
        <v>41.084087554581451</v>
      </c>
      <c r="BC87" s="70">
        <f t="shared" si="85"/>
        <v>28.011877878123716</v>
      </c>
      <c r="BD87" s="48">
        <f t="shared" si="86"/>
        <v>20.588730240420929</v>
      </c>
      <c r="BE87" s="59">
        <f t="shared" si="68"/>
        <v>1.3475052000000002E-3</v>
      </c>
      <c r="BF87" s="60">
        <f t="shared" si="87"/>
        <v>1.126120058858523</v>
      </c>
      <c r="BG87" s="46">
        <f t="shared" si="88"/>
        <v>194.62610181562408</v>
      </c>
      <c r="BH87" s="46">
        <f t="shared" si="69"/>
        <v>73.823693792133284</v>
      </c>
      <c r="BI87" s="34">
        <f>AQ87*RUE</f>
        <v>27.338373126918587</v>
      </c>
      <c r="BJ87" s="34">
        <f t="shared" si="70"/>
        <v>273.38373126918589</v>
      </c>
      <c r="BK87" s="34">
        <f t="shared" si="71"/>
        <v>90.216631318831347</v>
      </c>
      <c r="BL87" s="34">
        <f>IF(AD87=0,0,BK87/(1-UMIDADE))</f>
        <v>103.69727737796707</v>
      </c>
      <c r="BM87" s="45">
        <f>BL87*AJ87</f>
        <v>103.69727737796707</v>
      </c>
      <c r="BN87" s="48">
        <f>IF(AI87=0,0,BM87*(1-AI87*(1-AK87)))</f>
        <v>103.69727737796707</v>
      </c>
    </row>
    <row r="88" spans="1:66" ht="15">
      <c r="A88" s="32">
        <v>19</v>
      </c>
      <c r="B88" s="32">
        <f t="shared" si="72"/>
        <v>3</v>
      </c>
      <c r="C88" s="32">
        <v>2015</v>
      </c>
      <c r="D88" s="32">
        <v>19</v>
      </c>
      <c r="E88" s="33">
        <v>21.07</v>
      </c>
      <c r="F88" s="33">
        <v>96.8</v>
      </c>
      <c r="G88" s="46">
        <v>78</v>
      </c>
      <c r="H88" s="45">
        <f t="shared" si="73"/>
        <v>-0.80718679255338777</v>
      </c>
      <c r="I88" s="45">
        <f t="shared" si="46"/>
        <v>90.340495635114422</v>
      </c>
      <c r="J88" s="48">
        <f t="shared" si="74"/>
        <v>12.045399418015256</v>
      </c>
      <c r="K88" s="48">
        <f t="shared" si="75"/>
        <v>1.0074618176217736</v>
      </c>
      <c r="L88" s="48">
        <v>40</v>
      </c>
      <c r="M88" s="33">
        <v>1.498</v>
      </c>
      <c r="N88" s="33">
        <v>24.33</v>
      </c>
      <c r="O88" s="33">
        <v>100</v>
      </c>
      <c r="P88" s="33">
        <v>6.95</v>
      </c>
      <c r="Q88" s="33">
        <v>18.3</v>
      </c>
      <c r="R88" s="33">
        <v>84.8</v>
      </c>
      <c r="S88" s="33">
        <v>0</v>
      </c>
      <c r="T88" s="33">
        <v>9.1949400000000008</v>
      </c>
      <c r="U88" s="33">
        <v>2.9750000000000001</v>
      </c>
      <c r="V88" s="33">
        <f t="shared" si="47"/>
        <v>3.2144326530612237</v>
      </c>
      <c r="W88" s="36">
        <f t="shared" si="48"/>
        <v>0.5933404437326687</v>
      </c>
      <c r="X88" s="36">
        <f t="shared" si="49"/>
        <v>0.18900106655990029</v>
      </c>
      <c r="Y88" s="33">
        <f t="shared" si="76"/>
        <v>112.25248979591836</v>
      </c>
      <c r="Z88" s="33">
        <f t="shared" si="50"/>
        <v>112.25248979591836</v>
      </c>
      <c r="AA88" s="33">
        <f t="shared" si="77"/>
        <v>0</v>
      </c>
      <c r="AB88" s="36">
        <f t="shared" si="51"/>
        <v>0.22450497959183674</v>
      </c>
      <c r="AC88" s="45">
        <f t="shared" si="52"/>
        <v>14.329999999999998</v>
      </c>
      <c r="AD88" s="49">
        <f t="shared" si="78"/>
        <v>1642.8600000000004</v>
      </c>
      <c r="AE88" s="49">
        <f t="shared" si="53"/>
        <v>0.75</v>
      </c>
      <c r="AF88" s="48">
        <f t="shared" si="79"/>
        <v>3</v>
      </c>
      <c r="AG88" s="33">
        <f t="shared" si="54"/>
        <v>2.4108244897959179</v>
      </c>
      <c r="AH88" s="33">
        <f t="shared" si="55"/>
        <v>2.4108244897959179</v>
      </c>
      <c r="AI88" s="49">
        <f t="shared" si="56"/>
        <v>0.2</v>
      </c>
      <c r="AJ88" s="48">
        <f t="shared" si="57"/>
        <v>1</v>
      </c>
      <c r="AK88" s="58">
        <f t="shared" si="80"/>
        <v>1</v>
      </c>
      <c r="AL88" s="58">
        <f t="shared" si="81"/>
        <v>2.497594301391433</v>
      </c>
      <c r="AM88" s="58">
        <f t="shared" si="82"/>
        <v>2.1179599675799352</v>
      </c>
      <c r="AN88" s="58">
        <f t="shared" si="83"/>
        <v>0.3796343338114978</v>
      </c>
      <c r="AO88" s="34">
        <f t="shared" si="58"/>
        <v>4.5974700000000004</v>
      </c>
      <c r="AP88" s="34">
        <f t="shared" si="59"/>
        <v>0.44630699819828373</v>
      </c>
      <c r="AQ88" s="34">
        <f t="shared" si="60"/>
        <v>4.1511630018017165</v>
      </c>
      <c r="AR88" s="58">
        <f t="shared" si="61"/>
        <v>0.83470111177841344</v>
      </c>
      <c r="AS88" s="67">
        <f t="shared" si="62"/>
        <v>1.3911685196306891</v>
      </c>
      <c r="AT88" s="67">
        <f t="shared" si="63"/>
        <v>80.586908244793833</v>
      </c>
      <c r="AU88" s="68">
        <f t="shared" si="64"/>
        <v>0.99243606495585546</v>
      </c>
      <c r="AW88" s="68">
        <f t="shared" si="65"/>
        <v>0.45501663079245214</v>
      </c>
      <c r="AX88" s="68">
        <f t="shared" si="66"/>
        <v>0.22000000000000006</v>
      </c>
      <c r="AZ88" s="69">
        <f t="shared" si="67"/>
        <v>1.0178571428571428</v>
      </c>
      <c r="BA88" s="70">
        <f t="shared" si="45"/>
        <v>11.336619065460962</v>
      </c>
      <c r="BB88" s="60">
        <f t="shared" si="84"/>
        <v>43.097291039256397</v>
      </c>
      <c r="BC88" s="70">
        <f t="shared" si="85"/>
        <v>29.384516617674819</v>
      </c>
      <c r="BD88" s="48">
        <f t="shared" si="86"/>
        <v>21.597619713990991</v>
      </c>
      <c r="BE88" s="59">
        <f t="shared" si="68"/>
        <v>1.3626684000000002E-3</v>
      </c>
      <c r="BF88" s="60">
        <f t="shared" si="87"/>
        <v>1.0962925329060242</v>
      </c>
      <c r="BG88" s="46">
        <f t="shared" si="88"/>
        <v>205.01327181084969</v>
      </c>
      <c r="BH88" s="46">
        <f t="shared" si="69"/>
        <v>77.763654824805059</v>
      </c>
      <c r="BI88" s="34">
        <f>AQ88*RUE</f>
        <v>15.940465926918591</v>
      </c>
      <c r="BJ88" s="34">
        <f t="shared" si="70"/>
        <v>159.40465926918591</v>
      </c>
      <c r="BK88" s="34">
        <f t="shared" si="71"/>
        <v>52.603537558831356</v>
      </c>
      <c r="BL88" s="34">
        <f>IF(AD88=0,0,BK88/(1-UMIDADE))</f>
        <v>60.463836274518798</v>
      </c>
      <c r="BM88" s="45">
        <f>BL88*AJ88</f>
        <v>60.463836274518798</v>
      </c>
      <c r="BN88" s="48">
        <f>IF(AI88=0,0,BM88*(1-AI88*(1-AK88)))</f>
        <v>60.463836274518798</v>
      </c>
    </row>
    <row r="89" spans="1:66" ht="15">
      <c r="A89" s="32">
        <v>20</v>
      </c>
      <c r="B89" s="32">
        <f t="shared" si="72"/>
        <v>3</v>
      </c>
      <c r="C89" s="32">
        <v>2015</v>
      </c>
      <c r="D89" s="32">
        <v>20</v>
      </c>
      <c r="E89" s="33">
        <v>21.54</v>
      </c>
      <c r="F89" s="33">
        <v>99.9</v>
      </c>
      <c r="G89" s="46">
        <v>79</v>
      </c>
      <c r="H89" s="45">
        <f t="shared" si="73"/>
        <v>-0.40365320185432341</v>
      </c>
      <c r="I89" s="45">
        <f t="shared" si="46"/>
        <v>90.170263845627503</v>
      </c>
      <c r="J89" s="48">
        <f t="shared" si="74"/>
        <v>12.022701846083667</v>
      </c>
      <c r="K89" s="48">
        <f t="shared" si="75"/>
        <v>1.0069073833167805</v>
      </c>
      <c r="L89" s="48">
        <v>40</v>
      </c>
      <c r="M89" s="33">
        <v>0.8</v>
      </c>
      <c r="N89" s="33">
        <v>25.16</v>
      </c>
      <c r="O89" s="33">
        <v>100</v>
      </c>
      <c r="P89" s="33">
        <v>4.7</v>
      </c>
      <c r="Q89" s="33">
        <v>18.5</v>
      </c>
      <c r="R89" s="33">
        <v>94.5</v>
      </c>
      <c r="S89" s="33">
        <v>1.7</v>
      </c>
      <c r="T89" s="33">
        <v>9.3482900000000004</v>
      </c>
      <c r="U89" s="33">
        <v>2.0499999999999998</v>
      </c>
      <c r="V89" s="33">
        <f t="shared" si="47"/>
        <v>3.3490285714285717</v>
      </c>
      <c r="W89" s="36">
        <f t="shared" si="48"/>
        <v>0.60252928659905303</v>
      </c>
      <c r="X89" s="36">
        <f t="shared" si="49"/>
        <v>0.19037939298985795</v>
      </c>
      <c r="Y89" s="33">
        <f t="shared" si="76"/>
        <v>109.84166530612245</v>
      </c>
      <c r="Z89" s="33">
        <f t="shared" si="50"/>
        <v>109.84166530612245</v>
      </c>
      <c r="AA89" s="33">
        <f t="shared" si="77"/>
        <v>0</v>
      </c>
      <c r="AB89" s="36">
        <f t="shared" si="51"/>
        <v>0.2196833306122449</v>
      </c>
      <c r="AC89" s="45">
        <f t="shared" si="52"/>
        <v>15.16</v>
      </c>
      <c r="AD89" s="49">
        <f t="shared" si="78"/>
        <v>1658.0200000000004</v>
      </c>
      <c r="AE89" s="49">
        <f t="shared" si="53"/>
        <v>0.75</v>
      </c>
      <c r="AF89" s="48">
        <f t="shared" si="79"/>
        <v>3</v>
      </c>
      <c r="AG89" s="33">
        <f t="shared" si="54"/>
        <v>2.5117714285714285</v>
      </c>
      <c r="AH89" s="33">
        <f t="shared" si="55"/>
        <v>2.5117714285714285</v>
      </c>
      <c r="AI89" s="49">
        <f t="shared" si="56"/>
        <v>0.2</v>
      </c>
      <c r="AJ89" s="48">
        <f t="shared" si="57"/>
        <v>1</v>
      </c>
      <c r="AK89" s="58">
        <f t="shared" si="80"/>
        <v>1</v>
      </c>
      <c r="AL89" s="58">
        <f t="shared" si="81"/>
        <v>2.5705719576695127</v>
      </c>
      <c r="AM89" s="58">
        <f t="shared" si="82"/>
        <v>2.4291904999976897</v>
      </c>
      <c r="AN89" s="58">
        <f t="shared" si="83"/>
        <v>0.14138145767182309</v>
      </c>
      <c r="AO89" s="34">
        <f t="shared" si="58"/>
        <v>4.6741450000000002</v>
      </c>
      <c r="AP89" s="34">
        <f t="shared" si="59"/>
        <v>0.44630699819828373</v>
      </c>
      <c r="AQ89" s="34">
        <f t="shared" si="60"/>
        <v>4.2278380018017163</v>
      </c>
      <c r="AR89" s="58">
        <f t="shared" si="61"/>
        <v>0.83470111177841344</v>
      </c>
      <c r="AS89" s="67">
        <f t="shared" si="62"/>
        <v>1.3911685196306891</v>
      </c>
      <c r="AT89" s="67">
        <f t="shared" si="63"/>
        <v>80.871633748877429</v>
      </c>
      <c r="AU89" s="68">
        <f t="shared" si="64"/>
        <v>0.99717636482449523</v>
      </c>
      <c r="AW89" s="68">
        <f t="shared" si="65"/>
        <v>0.48003823554273817</v>
      </c>
      <c r="AX89" s="68">
        <f t="shared" si="66"/>
        <v>0.23333333333333334</v>
      </c>
      <c r="AZ89" s="69">
        <f t="shared" si="67"/>
        <v>1.0178571428571428</v>
      </c>
      <c r="BA89" s="70">
        <f t="shared" ref="BA89:BA152" si="89">AZ89*AX89*AW89*AU89*AT89*AS89</f>
        <v>12.790495795181963</v>
      </c>
      <c r="BB89" s="60">
        <f t="shared" si="84"/>
        <v>48.624348814963753</v>
      </c>
      <c r="BC89" s="70">
        <f t="shared" si="85"/>
        <v>33.152965101111647</v>
      </c>
      <c r="BD89" s="48">
        <f t="shared" si="86"/>
        <v>24.36742934931706</v>
      </c>
      <c r="BE89" s="59">
        <f t="shared" si="68"/>
        <v>1.3824648000000002E-3</v>
      </c>
      <c r="BF89" s="60">
        <f t="shared" si="87"/>
        <v>1.2316212469052403</v>
      </c>
      <c r="BG89" s="46">
        <f t="shared" si="88"/>
        <v>231.35808102411818</v>
      </c>
      <c r="BH89" s="46">
        <f t="shared" si="69"/>
        <v>87.756513491906901</v>
      </c>
      <c r="BI89" s="34">
        <f>AQ89*RUE</f>
        <v>16.234897926918592</v>
      </c>
      <c r="BJ89" s="34">
        <f t="shared" si="70"/>
        <v>162.34897926918592</v>
      </c>
      <c r="BK89" s="34">
        <f t="shared" si="71"/>
        <v>53.575163158831359</v>
      </c>
      <c r="BL89" s="34">
        <f>IF(AD89=0,0,BK89/(1-UMIDADE))</f>
        <v>61.580647309001563</v>
      </c>
      <c r="BM89" s="45">
        <f>BL89*AJ89</f>
        <v>61.580647309001563</v>
      </c>
      <c r="BN89" s="48">
        <f>IF(AI89=0,0,BM89*(1-AI89*(1-AK89)))</f>
        <v>61.580647309001563</v>
      </c>
    </row>
    <row r="90" spans="1:66" ht="15">
      <c r="A90" s="32">
        <v>21</v>
      </c>
      <c r="B90" s="32">
        <f t="shared" si="72"/>
        <v>3</v>
      </c>
      <c r="C90" s="32">
        <v>2015</v>
      </c>
      <c r="D90" s="32">
        <v>21</v>
      </c>
      <c r="E90" s="33">
        <v>22.86</v>
      </c>
      <c r="F90" s="33">
        <v>99.9</v>
      </c>
      <c r="G90" s="46">
        <v>80</v>
      </c>
      <c r="H90" s="45">
        <f t="shared" si="73"/>
        <v>0</v>
      </c>
      <c r="I90" s="45">
        <f t="shared" si="46"/>
        <v>90</v>
      </c>
      <c r="J90" s="48">
        <f t="shared" si="74"/>
        <v>12</v>
      </c>
      <c r="K90" s="48">
        <f t="shared" si="75"/>
        <v>1.0063509022050374</v>
      </c>
      <c r="L90" s="48">
        <v>40</v>
      </c>
      <c r="M90" s="33">
        <v>0.90400000000000003</v>
      </c>
      <c r="N90" s="33">
        <v>27.64</v>
      </c>
      <c r="O90" s="33">
        <v>100</v>
      </c>
      <c r="P90" s="33">
        <v>9.9499999999999993</v>
      </c>
      <c r="Q90" s="33">
        <v>19.09</v>
      </c>
      <c r="R90" s="33">
        <v>85.4</v>
      </c>
      <c r="S90" s="33">
        <v>11.8</v>
      </c>
      <c r="T90" s="33">
        <v>14.05364</v>
      </c>
      <c r="U90" s="33">
        <v>5.7640000000000002</v>
      </c>
      <c r="V90" s="33">
        <f t="shared" si="47"/>
        <v>3.7516408163265305</v>
      </c>
      <c r="W90" s="36">
        <f t="shared" si="48"/>
        <v>0.62885626720204191</v>
      </c>
      <c r="X90" s="36">
        <f t="shared" si="49"/>
        <v>0.19432844008030631</v>
      </c>
      <c r="Y90" s="33">
        <f t="shared" si="76"/>
        <v>109.02989387755102</v>
      </c>
      <c r="Z90" s="33">
        <f t="shared" si="50"/>
        <v>109.02989387755102</v>
      </c>
      <c r="AA90" s="33">
        <f t="shared" si="77"/>
        <v>0</v>
      </c>
      <c r="AB90" s="36">
        <f t="shared" si="51"/>
        <v>0.21805978775510204</v>
      </c>
      <c r="AC90" s="45">
        <f t="shared" si="52"/>
        <v>17.64</v>
      </c>
      <c r="AD90" s="49">
        <f t="shared" si="78"/>
        <v>1675.6600000000005</v>
      </c>
      <c r="AE90" s="49">
        <f t="shared" si="53"/>
        <v>0.75</v>
      </c>
      <c r="AF90" s="48">
        <f t="shared" si="79"/>
        <v>3</v>
      </c>
      <c r="AG90" s="33">
        <f t="shared" si="54"/>
        <v>2.813730612244898</v>
      </c>
      <c r="AH90" s="33">
        <f t="shared" si="55"/>
        <v>2.813730612244898</v>
      </c>
      <c r="AI90" s="49">
        <f t="shared" si="56"/>
        <v>0.2</v>
      </c>
      <c r="AJ90" s="48">
        <f t="shared" si="57"/>
        <v>1</v>
      </c>
      <c r="AK90" s="58">
        <f t="shared" si="80"/>
        <v>1</v>
      </c>
      <c r="AL90" s="58">
        <f t="shared" si="81"/>
        <v>2.7855859037225721</v>
      </c>
      <c r="AM90" s="58">
        <f t="shared" si="82"/>
        <v>2.3788903617790766</v>
      </c>
      <c r="AN90" s="58">
        <f t="shared" si="83"/>
        <v>0.40669554194349544</v>
      </c>
      <c r="AO90" s="34">
        <f t="shared" si="58"/>
        <v>7.0268199999999998</v>
      </c>
      <c r="AP90" s="34">
        <f t="shared" si="59"/>
        <v>0.44630699819828373</v>
      </c>
      <c r="AQ90" s="34">
        <f t="shared" si="60"/>
        <v>6.5805130018017159</v>
      </c>
      <c r="AR90" s="58">
        <f t="shared" si="61"/>
        <v>0.83470111177841344</v>
      </c>
      <c r="AS90" s="67">
        <f t="shared" si="62"/>
        <v>1.3911685196306891</v>
      </c>
      <c r="AT90" s="67">
        <f t="shared" si="63"/>
        <v>86.808280656436793</v>
      </c>
      <c r="AU90" s="68">
        <f t="shared" si="64"/>
        <v>0.99189907990537618</v>
      </c>
      <c r="AW90" s="68">
        <f t="shared" si="65"/>
        <v>0.54433618993229649</v>
      </c>
      <c r="AX90" s="68">
        <f t="shared" si="66"/>
        <v>0.27266666666666667</v>
      </c>
      <c r="AZ90" s="69">
        <f t="shared" si="67"/>
        <v>1.0178571428571428</v>
      </c>
      <c r="BA90" s="70">
        <f t="shared" si="89"/>
        <v>18.096495131507048</v>
      </c>
      <c r="BB90" s="60">
        <f t="shared" si="84"/>
        <v>68.795635891937195</v>
      </c>
      <c r="BC90" s="70">
        <f t="shared" si="85"/>
        <v>46.906115380866268</v>
      </c>
      <c r="BD90" s="48">
        <f t="shared" si="86"/>
        <v>34.475994804936704</v>
      </c>
      <c r="BE90" s="59">
        <f t="shared" si="68"/>
        <v>1.4380631999999999E-3</v>
      </c>
      <c r="BF90" s="60">
        <f t="shared" si="87"/>
        <v>1.7197822716781805</v>
      </c>
      <c r="BG90" s="46">
        <f t="shared" si="88"/>
        <v>327.56212533258525</v>
      </c>
      <c r="BH90" s="46">
        <f t="shared" si="69"/>
        <v>124.24770271235994</v>
      </c>
      <c r="BI90" s="34">
        <f>AQ90*RUE</f>
        <v>25.26916992691859</v>
      </c>
      <c r="BJ90" s="34">
        <f t="shared" si="70"/>
        <v>252.6916992691859</v>
      </c>
      <c r="BK90" s="34">
        <f t="shared" si="71"/>
        <v>83.38826075883135</v>
      </c>
      <c r="BL90" s="34">
        <f>IF(AD90=0,0,BK90/(1-UMIDADE))</f>
        <v>95.848575584863624</v>
      </c>
      <c r="BM90" s="45">
        <f>BL90*AJ90</f>
        <v>95.848575584863624</v>
      </c>
      <c r="BN90" s="48">
        <f>IF(AI90=0,0,BM90*(1-AI90*(1-AK90)))</f>
        <v>95.848575584863624</v>
      </c>
    </row>
    <row r="91" spans="1:66" ht="15">
      <c r="A91" s="32">
        <v>22</v>
      </c>
      <c r="B91" s="32">
        <f t="shared" si="72"/>
        <v>3</v>
      </c>
      <c r="C91" s="32">
        <v>2015</v>
      </c>
      <c r="D91" s="32">
        <v>22</v>
      </c>
      <c r="E91" s="33">
        <v>24.79</v>
      </c>
      <c r="F91" s="33">
        <v>98.6</v>
      </c>
      <c r="G91" s="46">
        <v>81</v>
      </c>
      <c r="H91" s="45">
        <f t="shared" si="73"/>
        <v>0.40365320185432341</v>
      </c>
      <c r="I91" s="45">
        <f t="shared" si="46"/>
        <v>89.829736154372497</v>
      </c>
      <c r="J91" s="48">
        <f t="shared" si="74"/>
        <v>11.977298153916333</v>
      </c>
      <c r="K91" s="48">
        <f t="shared" si="75"/>
        <v>1.0057925391839071</v>
      </c>
      <c r="L91" s="48">
        <v>40</v>
      </c>
      <c r="M91" s="33">
        <v>0.745</v>
      </c>
      <c r="N91" s="33">
        <v>31.92</v>
      </c>
      <c r="O91" s="33">
        <v>100</v>
      </c>
      <c r="P91" s="33">
        <v>6.95</v>
      </c>
      <c r="Q91" s="33">
        <v>19.649999999999999</v>
      </c>
      <c r="R91" s="33">
        <v>75.900000000000006</v>
      </c>
      <c r="S91" s="33">
        <v>0</v>
      </c>
      <c r="T91" s="33">
        <v>15.191890000000001</v>
      </c>
      <c r="U91" s="33">
        <v>6.8170000000000002</v>
      </c>
      <c r="V91" s="33">
        <f t="shared" si="47"/>
        <v>4.473404081632653</v>
      </c>
      <c r="W91" s="36">
        <f t="shared" si="48"/>
        <v>0.67170284798913515</v>
      </c>
      <c r="X91" s="36">
        <f t="shared" si="49"/>
        <v>0.20075542719837028</v>
      </c>
      <c r="Y91" s="33">
        <f t="shared" si="76"/>
        <v>118.01616326530612</v>
      </c>
      <c r="Z91" s="33">
        <f t="shared" si="50"/>
        <v>118.01616326530612</v>
      </c>
      <c r="AA91" s="33">
        <f t="shared" si="77"/>
        <v>0</v>
      </c>
      <c r="AB91" s="36">
        <f t="shared" si="51"/>
        <v>0.23603232653061224</v>
      </c>
      <c r="AC91" s="45">
        <f t="shared" si="52"/>
        <v>21.92</v>
      </c>
      <c r="AD91" s="49">
        <f t="shared" si="78"/>
        <v>1697.5800000000006</v>
      </c>
      <c r="AE91" s="49">
        <f t="shared" si="53"/>
        <v>0.75</v>
      </c>
      <c r="AF91" s="48">
        <f t="shared" si="79"/>
        <v>3</v>
      </c>
      <c r="AG91" s="33">
        <f t="shared" si="54"/>
        <v>3.3550530612244898</v>
      </c>
      <c r="AH91" s="33">
        <f t="shared" si="55"/>
        <v>3.3550530612244898</v>
      </c>
      <c r="AI91" s="49">
        <f t="shared" si="56"/>
        <v>0.2</v>
      </c>
      <c r="AJ91" s="48">
        <f t="shared" si="57"/>
        <v>1</v>
      </c>
      <c r="AK91" s="58">
        <f t="shared" si="80"/>
        <v>1</v>
      </c>
      <c r="AL91" s="58">
        <f t="shared" si="81"/>
        <v>3.1281872969773477</v>
      </c>
      <c r="AM91" s="58">
        <f t="shared" si="82"/>
        <v>2.374294158405807</v>
      </c>
      <c r="AN91" s="58">
        <f t="shared" si="83"/>
        <v>0.75389313857154061</v>
      </c>
      <c r="AO91" s="34">
        <f t="shared" si="58"/>
        <v>7.5959450000000004</v>
      </c>
      <c r="AP91" s="34">
        <f t="shared" si="59"/>
        <v>0.44630699819828373</v>
      </c>
      <c r="AQ91" s="34">
        <f t="shared" si="60"/>
        <v>7.1496380018017165</v>
      </c>
      <c r="AR91" s="58">
        <f t="shared" si="61"/>
        <v>0.83470111177841344</v>
      </c>
      <c r="AS91" s="67">
        <f t="shared" si="62"/>
        <v>1.3911685196306891</v>
      </c>
      <c r="AT91" s="67">
        <f t="shared" si="63"/>
        <v>87.729516332149728</v>
      </c>
      <c r="AU91" s="68">
        <f t="shared" si="64"/>
        <v>0.98503523904337342</v>
      </c>
      <c r="AW91" s="68">
        <f t="shared" si="65"/>
        <v>0.62431340233163213</v>
      </c>
      <c r="AX91" s="68">
        <f t="shared" si="66"/>
        <v>0.30999999999999989</v>
      </c>
      <c r="AZ91" s="69">
        <f t="shared" si="67"/>
        <v>1.0178571428571428</v>
      </c>
      <c r="BA91" s="70">
        <f t="shared" si="89"/>
        <v>23.682547915919635</v>
      </c>
      <c r="BB91" s="60">
        <f t="shared" si="84"/>
        <v>90.03157415716008</v>
      </c>
      <c r="BC91" s="70">
        <f t="shared" si="85"/>
        <v>61.385164198063691</v>
      </c>
      <c r="BD91" s="48">
        <f t="shared" si="86"/>
        <v>45.118095685576812</v>
      </c>
      <c r="BE91" s="59">
        <f t="shared" si="68"/>
        <v>1.5193548000000002E-3</v>
      </c>
      <c r="BF91" s="60">
        <f t="shared" si="87"/>
        <v>2.2714054944676731</v>
      </c>
      <c r="BG91" s="46">
        <f t="shared" si="88"/>
        <v>428.46690191109138</v>
      </c>
      <c r="BH91" s="46">
        <f t="shared" si="69"/>
        <v>162.52192831110361</v>
      </c>
      <c r="BI91" s="34">
        <f>AQ91*RUE</f>
        <v>27.454609926918589</v>
      </c>
      <c r="BJ91" s="34">
        <f t="shared" si="70"/>
        <v>274.5460992691859</v>
      </c>
      <c r="BK91" s="34">
        <f t="shared" si="71"/>
        <v>90.600212758831347</v>
      </c>
      <c r="BL91" s="34">
        <f>IF(AD91=0,0,BK91/(1-UMIDADE))</f>
        <v>104.13817558486362</v>
      </c>
      <c r="BM91" s="45">
        <f>BL91*AJ91</f>
        <v>104.13817558486362</v>
      </c>
      <c r="BN91" s="48">
        <f>IF(AI91=0,0,BM91*(1-AI91*(1-AK91)))</f>
        <v>104.13817558486362</v>
      </c>
    </row>
    <row r="92" spans="1:66" ht="15">
      <c r="A92" s="32">
        <v>23</v>
      </c>
      <c r="B92" s="32">
        <f t="shared" si="72"/>
        <v>3</v>
      </c>
      <c r="C92" s="32">
        <v>2015</v>
      </c>
      <c r="D92" s="32">
        <v>23</v>
      </c>
      <c r="E92" s="33">
        <v>24.67</v>
      </c>
      <c r="F92" s="33">
        <v>93.2</v>
      </c>
      <c r="G92" s="46">
        <v>82</v>
      </c>
      <c r="H92" s="45">
        <f t="shared" si="73"/>
        <v>0.80718679255338777</v>
      </c>
      <c r="I92" s="45">
        <f t="shared" si="46"/>
        <v>89.659504364885578</v>
      </c>
      <c r="J92" s="48">
        <f t="shared" si="74"/>
        <v>11.954600581984744</v>
      </c>
      <c r="K92" s="48">
        <f t="shared" si="75"/>
        <v>1.0052324597084035</v>
      </c>
      <c r="L92" s="48">
        <v>40</v>
      </c>
      <c r="M92" s="33">
        <v>1.859</v>
      </c>
      <c r="N92" s="33">
        <v>32.049999999999997</v>
      </c>
      <c r="O92" s="33">
        <v>100</v>
      </c>
      <c r="P92" s="33">
        <v>9.1999999999999993</v>
      </c>
      <c r="Q92" s="33">
        <v>19.43</v>
      </c>
      <c r="R92" s="33">
        <v>71.7</v>
      </c>
      <c r="S92" s="33">
        <v>0</v>
      </c>
      <c r="T92" s="33">
        <v>18.630939999999999</v>
      </c>
      <c r="U92" s="33">
        <v>7.55</v>
      </c>
      <c r="V92" s="33">
        <f t="shared" si="47"/>
        <v>4.5092571428571429</v>
      </c>
      <c r="W92" s="36">
        <f t="shared" si="48"/>
        <v>0.67368562753358363</v>
      </c>
      <c r="X92" s="36">
        <f t="shared" si="49"/>
        <v>0.20105284413003754</v>
      </c>
      <c r="Y92" s="33">
        <f t="shared" si="76"/>
        <v>114.66111020408162</v>
      </c>
      <c r="Z92" s="33">
        <f t="shared" si="50"/>
        <v>114.66111020408162</v>
      </c>
      <c r="AA92" s="33">
        <f t="shared" si="77"/>
        <v>0</v>
      </c>
      <c r="AB92" s="36">
        <f t="shared" si="51"/>
        <v>0.22932222040816325</v>
      </c>
      <c r="AC92" s="45">
        <f t="shared" si="52"/>
        <v>22.049999999999997</v>
      </c>
      <c r="AD92" s="49">
        <f t="shared" si="78"/>
        <v>1719.6300000000006</v>
      </c>
      <c r="AE92" s="49">
        <f t="shared" si="53"/>
        <v>0.75</v>
      </c>
      <c r="AF92" s="48">
        <f t="shared" si="79"/>
        <v>3</v>
      </c>
      <c r="AG92" s="33">
        <f t="shared" si="54"/>
        <v>3.3819428571428571</v>
      </c>
      <c r="AH92" s="33">
        <f t="shared" si="55"/>
        <v>3.3819428571428571</v>
      </c>
      <c r="AI92" s="49">
        <f t="shared" si="56"/>
        <v>0.2</v>
      </c>
      <c r="AJ92" s="48">
        <f t="shared" si="57"/>
        <v>1</v>
      </c>
      <c r="AK92" s="58">
        <f t="shared" si="80"/>
        <v>1</v>
      </c>
      <c r="AL92" s="58">
        <f t="shared" si="81"/>
        <v>3.1058622530005704</v>
      </c>
      <c r="AM92" s="58">
        <f t="shared" si="82"/>
        <v>2.2269032354014091</v>
      </c>
      <c r="AN92" s="58">
        <f t="shared" si="83"/>
        <v>0.87895901759916129</v>
      </c>
      <c r="AO92" s="34">
        <f t="shared" si="58"/>
        <v>9.3154699999999995</v>
      </c>
      <c r="AP92" s="34">
        <f t="shared" si="59"/>
        <v>0.44630699819828373</v>
      </c>
      <c r="AQ92" s="34">
        <f t="shared" si="60"/>
        <v>8.8691630018017165</v>
      </c>
      <c r="AR92" s="58">
        <f t="shared" si="61"/>
        <v>0.83470111177841344</v>
      </c>
      <c r="AS92" s="67">
        <f t="shared" si="62"/>
        <v>1.3911685196306891</v>
      </c>
      <c r="AT92" s="67">
        <f t="shared" si="63"/>
        <v>89.867428475774091</v>
      </c>
      <c r="AU92" s="68">
        <f t="shared" si="64"/>
        <v>0.98257443199547767</v>
      </c>
      <c r="AW92" s="68">
        <f t="shared" si="65"/>
        <v>0.61977800520146575</v>
      </c>
      <c r="AX92" s="68">
        <f t="shared" si="66"/>
        <v>0.29533333333333334</v>
      </c>
      <c r="AZ92" s="69">
        <f t="shared" si="67"/>
        <v>1.0178571428571428</v>
      </c>
      <c r="BA92" s="70">
        <f t="shared" si="89"/>
        <v>22.886689145538909</v>
      </c>
      <c r="BB92" s="60">
        <f t="shared" si="84"/>
        <v>87.006037455680726</v>
      </c>
      <c r="BC92" s="70">
        <f t="shared" si="85"/>
        <v>59.32229826523686</v>
      </c>
      <c r="BD92" s="48">
        <f t="shared" si="86"/>
        <v>43.60188922494909</v>
      </c>
      <c r="BE92" s="59">
        <f t="shared" si="68"/>
        <v>1.5143004E-3</v>
      </c>
      <c r="BF92" s="60">
        <f t="shared" si="87"/>
        <v>2.2510306974812</v>
      </c>
      <c r="BG92" s="46">
        <f t="shared" si="88"/>
        <v>413.50858527467892</v>
      </c>
      <c r="BH92" s="46">
        <f t="shared" si="69"/>
        <v>156.84808406970581</v>
      </c>
      <c r="BI92" s="34">
        <f>AQ92*RUE</f>
        <v>34.057585926918591</v>
      </c>
      <c r="BJ92" s="34">
        <f t="shared" si="70"/>
        <v>340.57585926918591</v>
      </c>
      <c r="BK92" s="34">
        <f t="shared" si="71"/>
        <v>112.39003355883136</v>
      </c>
      <c r="BL92" s="34">
        <f>IF(AD92=0,0,BK92/(1-UMIDADE))</f>
        <v>129.18394661934639</v>
      </c>
      <c r="BM92" s="45">
        <f>BL92*AJ92</f>
        <v>129.18394661934639</v>
      </c>
      <c r="BN92" s="48">
        <f>IF(AI92=0,0,BM92*(1-AI92*(1-AK92)))</f>
        <v>129.18394661934639</v>
      </c>
    </row>
    <row r="93" spans="1:66" ht="15">
      <c r="A93" s="32">
        <v>24</v>
      </c>
      <c r="B93" s="32">
        <f t="shared" si="72"/>
        <v>3</v>
      </c>
      <c r="C93" s="32">
        <v>2015</v>
      </c>
      <c r="D93" s="32">
        <v>24</v>
      </c>
      <c r="E93" s="33">
        <v>23.99</v>
      </c>
      <c r="F93" s="33">
        <v>96.5</v>
      </c>
      <c r="G93" s="46">
        <v>83</v>
      </c>
      <c r="H93" s="45">
        <f t="shared" si="73"/>
        <v>1.2104811963853008</v>
      </c>
      <c r="I93" s="45">
        <f t="shared" si="46"/>
        <v>89.489336718928286</v>
      </c>
      <c r="J93" s="48">
        <f t="shared" si="74"/>
        <v>11.931911562523771</v>
      </c>
      <c r="K93" s="48">
        <f t="shared" si="75"/>
        <v>1.0046708297421625</v>
      </c>
      <c r="L93" s="48">
        <v>40</v>
      </c>
      <c r="M93" s="33">
        <v>0.82899999999999996</v>
      </c>
      <c r="N93" s="33">
        <v>31.75</v>
      </c>
      <c r="O93" s="33">
        <v>100</v>
      </c>
      <c r="P93" s="33">
        <v>6.2</v>
      </c>
      <c r="Q93" s="33">
        <v>18.95</v>
      </c>
      <c r="R93" s="33">
        <v>71.5</v>
      </c>
      <c r="S93" s="33">
        <v>0</v>
      </c>
      <c r="T93" s="33">
        <v>18.679130000000001</v>
      </c>
      <c r="U93" s="33">
        <v>8.2799999999999994</v>
      </c>
      <c r="V93" s="33">
        <f t="shared" si="47"/>
        <v>4.484571428571428</v>
      </c>
      <c r="W93" s="36">
        <f t="shared" si="48"/>
        <v>0.67232191267265295</v>
      </c>
      <c r="X93" s="36">
        <f t="shared" si="49"/>
        <v>0.20084828690089795</v>
      </c>
      <c r="Y93" s="33">
        <f t="shared" si="76"/>
        <v>111.27916734693876</v>
      </c>
      <c r="Z93" s="33">
        <f t="shared" si="50"/>
        <v>111.27916734693876</v>
      </c>
      <c r="AA93" s="33">
        <f t="shared" si="77"/>
        <v>0</v>
      </c>
      <c r="AB93" s="36">
        <f t="shared" si="51"/>
        <v>0.22255833469387754</v>
      </c>
      <c r="AC93" s="45">
        <f t="shared" si="52"/>
        <v>21.75</v>
      </c>
      <c r="AD93" s="49">
        <f t="shared" si="78"/>
        <v>1741.3800000000006</v>
      </c>
      <c r="AE93" s="49">
        <f t="shared" si="53"/>
        <v>0.75</v>
      </c>
      <c r="AF93" s="48">
        <f t="shared" si="79"/>
        <v>3</v>
      </c>
      <c r="AG93" s="33">
        <f t="shared" si="54"/>
        <v>3.363428571428571</v>
      </c>
      <c r="AH93" s="33">
        <f t="shared" si="55"/>
        <v>3.363428571428571</v>
      </c>
      <c r="AI93" s="49">
        <f t="shared" si="56"/>
        <v>0.2</v>
      </c>
      <c r="AJ93" s="48">
        <f t="shared" si="57"/>
        <v>1</v>
      </c>
      <c r="AK93" s="58">
        <f t="shared" si="80"/>
        <v>1</v>
      </c>
      <c r="AL93" s="58">
        <f t="shared" si="81"/>
        <v>2.9819594289470759</v>
      </c>
      <c r="AM93" s="58">
        <f t="shared" si="82"/>
        <v>2.1321009916971594</v>
      </c>
      <c r="AN93" s="58">
        <f t="shared" si="83"/>
        <v>0.8498584372499165</v>
      </c>
      <c r="AO93" s="34">
        <f t="shared" si="58"/>
        <v>9.3395650000000003</v>
      </c>
      <c r="AP93" s="34">
        <f t="shared" si="59"/>
        <v>0.44630699819828373</v>
      </c>
      <c r="AQ93" s="34">
        <f t="shared" si="60"/>
        <v>8.8932580018017173</v>
      </c>
      <c r="AR93" s="58">
        <f t="shared" si="61"/>
        <v>0.83470111177841344</v>
      </c>
      <c r="AS93" s="67">
        <f t="shared" si="62"/>
        <v>1.3911685196306891</v>
      </c>
      <c r="AT93" s="67">
        <f t="shared" si="63"/>
        <v>89.892106323135579</v>
      </c>
      <c r="AU93" s="68">
        <f t="shared" si="64"/>
        <v>0.98314646816932461</v>
      </c>
      <c r="AW93" s="68">
        <f t="shared" si="65"/>
        <v>0.59302356724705185</v>
      </c>
      <c r="AX93" s="68">
        <f t="shared" si="66"/>
        <v>0.26333333333333331</v>
      </c>
      <c r="AZ93" s="69">
        <f t="shared" si="67"/>
        <v>1.0178571428571428</v>
      </c>
      <c r="BA93" s="70">
        <f t="shared" si="89"/>
        <v>19.542680863062408</v>
      </c>
      <c r="BB93" s="60">
        <f t="shared" si="84"/>
        <v>74.29345556901805</v>
      </c>
      <c r="BC93" s="70">
        <f t="shared" si="85"/>
        <v>50.654628797057761</v>
      </c>
      <c r="BD93" s="48">
        <f t="shared" si="86"/>
        <v>37.23115216583745</v>
      </c>
      <c r="BE93" s="59">
        <f t="shared" si="68"/>
        <v>1.4856588E-3</v>
      </c>
      <c r="BF93" s="60">
        <f t="shared" si="87"/>
        <v>1.9422313239353735</v>
      </c>
      <c r="BG93" s="46">
        <f t="shared" si="88"/>
        <v>352.88920841902075</v>
      </c>
      <c r="BH93" s="46">
        <f t="shared" si="69"/>
        <v>133.8545273313527</v>
      </c>
      <c r="BI93" s="34">
        <f>AQ93*RUE</f>
        <v>34.150110726918591</v>
      </c>
      <c r="BJ93" s="34">
        <f t="shared" si="70"/>
        <v>341.50110726918592</v>
      </c>
      <c r="BK93" s="34">
        <f t="shared" si="71"/>
        <v>112.69536539883136</v>
      </c>
      <c r="BL93" s="34">
        <f>IF(AD93=0,0,BK93/(1-UMIDADE))</f>
        <v>129.53490275727742</v>
      </c>
      <c r="BM93" s="45">
        <f>BL93*AJ93</f>
        <v>129.53490275727742</v>
      </c>
      <c r="BN93" s="48">
        <f>IF(AI93=0,0,BM93*(1-AI93*(1-AK93)))</f>
        <v>129.53490275727742</v>
      </c>
    </row>
    <row r="94" spans="1:66" ht="15">
      <c r="A94" s="32">
        <v>25</v>
      </c>
      <c r="B94" s="32">
        <f t="shared" si="72"/>
        <v>3</v>
      </c>
      <c r="C94" s="32">
        <v>2015</v>
      </c>
      <c r="D94" s="32">
        <v>25</v>
      </c>
      <c r="E94" s="33">
        <v>25.72</v>
      </c>
      <c r="F94" s="33">
        <v>95.3</v>
      </c>
      <c r="G94" s="46">
        <v>84</v>
      </c>
      <c r="H94" s="45">
        <f t="shared" si="73"/>
        <v>1.613416908514401</v>
      </c>
      <c r="I94" s="45">
        <f t="shared" si="46"/>
        <v>89.319265366321687</v>
      </c>
      <c r="J94" s="48">
        <f t="shared" si="74"/>
        <v>11.909235382176226</v>
      </c>
      <c r="K94" s="48">
        <f t="shared" si="75"/>
        <v>1.0041078157082641</v>
      </c>
      <c r="L94" s="48">
        <v>40</v>
      </c>
      <c r="M94" s="33">
        <v>0.68600000000000005</v>
      </c>
      <c r="N94" s="33">
        <v>32</v>
      </c>
      <c r="O94" s="33">
        <v>100</v>
      </c>
      <c r="P94" s="33">
        <v>5.45</v>
      </c>
      <c r="Q94" s="33">
        <v>20.79</v>
      </c>
      <c r="R94" s="33">
        <v>74.7</v>
      </c>
      <c r="S94" s="33">
        <v>0</v>
      </c>
      <c r="T94" s="33">
        <v>19.965389999999999</v>
      </c>
      <c r="U94" s="33">
        <v>9.82</v>
      </c>
      <c r="V94" s="33">
        <f t="shared" si="47"/>
        <v>4.4205061224489794</v>
      </c>
      <c r="W94" s="36">
        <f t="shared" si="48"/>
        <v>0.66875227169800322</v>
      </c>
      <c r="X94" s="36">
        <f t="shared" si="49"/>
        <v>0.20031284075470049</v>
      </c>
      <c r="Y94" s="33">
        <f t="shared" si="76"/>
        <v>107.91573877551019</v>
      </c>
      <c r="Z94" s="33">
        <f t="shared" si="50"/>
        <v>107.91573877551019</v>
      </c>
      <c r="AA94" s="33">
        <f t="shared" si="77"/>
        <v>0</v>
      </c>
      <c r="AB94" s="36">
        <f t="shared" si="51"/>
        <v>0.21583147755102039</v>
      </c>
      <c r="AC94" s="45">
        <f t="shared" si="52"/>
        <v>22</v>
      </c>
      <c r="AD94" s="49">
        <f t="shared" si="78"/>
        <v>1763.3800000000006</v>
      </c>
      <c r="AE94" s="49">
        <f t="shared" si="53"/>
        <v>0.75</v>
      </c>
      <c r="AF94" s="48">
        <f t="shared" si="79"/>
        <v>3</v>
      </c>
      <c r="AG94" s="33">
        <f t="shared" si="54"/>
        <v>3.3153795918367344</v>
      </c>
      <c r="AH94" s="33">
        <f t="shared" si="55"/>
        <v>3.3153795918367344</v>
      </c>
      <c r="AI94" s="49">
        <f t="shared" si="56"/>
        <v>0.2</v>
      </c>
      <c r="AJ94" s="48">
        <f t="shared" si="57"/>
        <v>1</v>
      </c>
      <c r="AK94" s="58">
        <f t="shared" si="80"/>
        <v>1</v>
      </c>
      <c r="AL94" s="58">
        <f t="shared" si="81"/>
        <v>3.3060036767970979</v>
      </c>
      <c r="AM94" s="58">
        <f t="shared" si="82"/>
        <v>2.4695847465674321</v>
      </c>
      <c r="AN94" s="58">
        <f t="shared" si="83"/>
        <v>0.83641893022966585</v>
      </c>
      <c r="AO94" s="34">
        <f t="shared" si="58"/>
        <v>9.9826949999999997</v>
      </c>
      <c r="AP94" s="34">
        <f t="shared" si="59"/>
        <v>0.44630699819828373</v>
      </c>
      <c r="AQ94" s="34">
        <f t="shared" si="60"/>
        <v>9.5363880018017166</v>
      </c>
      <c r="AR94" s="58">
        <f t="shared" si="61"/>
        <v>0.83470111177841344</v>
      </c>
      <c r="AS94" s="67">
        <f t="shared" si="62"/>
        <v>1.3911685196306891</v>
      </c>
      <c r="AT94" s="67">
        <f t="shared" si="63"/>
        <v>90.509081481917704</v>
      </c>
      <c r="AU94" s="68">
        <f t="shared" si="64"/>
        <v>0.98341076376497638</v>
      </c>
      <c r="AW94" s="68">
        <f t="shared" si="65"/>
        <v>0.65767681405621192</v>
      </c>
      <c r="AX94" s="68">
        <f t="shared" si="66"/>
        <v>0.38599999999999995</v>
      </c>
      <c r="AZ94" s="69">
        <f t="shared" si="67"/>
        <v>1.0178571428571428</v>
      </c>
      <c r="BA94" s="70">
        <f t="shared" si="89"/>
        <v>31.995840364433427</v>
      </c>
      <c r="BB94" s="60">
        <f t="shared" si="84"/>
        <v>121.6353867294301</v>
      </c>
      <c r="BC94" s="70">
        <f t="shared" si="85"/>
        <v>82.933218224611437</v>
      </c>
      <c r="BD94" s="48">
        <f t="shared" si="86"/>
        <v>60.955915395089406</v>
      </c>
      <c r="BE94" s="59">
        <f t="shared" si="68"/>
        <v>1.5585264000000001E-3</v>
      </c>
      <c r="BF94" s="60">
        <f t="shared" si="87"/>
        <v>3.0279384343028881</v>
      </c>
      <c r="BG94" s="46">
        <f t="shared" si="88"/>
        <v>579.27976960786521</v>
      </c>
      <c r="BH94" s="46">
        <f t="shared" si="69"/>
        <v>219.72680916160408</v>
      </c>
      <c r="BI94" s="34">
        <f>AQ94*RUE</f>
        <v>36.619729926918588</v>
      </c>
      <c r="BJ94" s="34">
        <f t="shared" si="70"/>
        <v>366.19729926918586</v>
      </c>
      <c r="BK94" s="34">
        <f t="shared" si="71"/>
        <v>120.84510875883134</v>
      </c>
      <c r="BL94" s="34">
        <f>IF(AD94=0,0,BK94/(1-UMIDADE))</f>
        <v>138.90242386072569</v>
      </c>
      <c r="BM94" s="45">
        <f>BL94*AJ94</f>
        <v>138.90242386072569</v>
      </c>
      <c r="BN94" s="48">
        <f>IF(AI94=0,0,BM94*(1-AI94*(1-AK94)))</f>
        <v>138.90242386072569</v>
      </c>
    </row>
    <row r="95" spans="1:66" ht="15">
      <c r="A95" s="32">
        <v>26</v>
      </c>
      <c r="B95" s="32">
        <f t="shared" si="72"/>
        <v>3</v>
      </c>
      <c r="C95" s="32">
        <v>2015</v>
      </c>
      <c r="D95" s="32">
        <v>26</v>
      </c>
      <c r="E95" s="33">
        <v>22.89</v>
      </c>
      <c r="F95" s="33">
        <v>99.9</v>
      </c>
      <c r="G95" s="46">
        <v>85</v>
      </c>
      <c r="H95" s="45">
        <f t="shared" si="73"/>
        <v>2.0158745303931198</v>
      </c>
      <c r="I95" s="45">
        <f t="shared" si="46"/>
        <v>89.149322550373014</v>
      </c>
      <c r="J95" s="48">
        <f t="shared" si="74"/>
        <v>11.886576340049736</v>
      </c>
      <c r="K95" s="48">
        <f t="shared" si="75"/>
        <v>1.0035435844399174</v>
      </c>
      <c r="L95" s="48">
        <v>40</v>
      </c>
      <c r="M95" s="33">
        <v>0.88</v>
      </c>
      <c r="N95" s="33">
        <v>26.72</v>
      </c>
      <c r="O95" s="33">
        <v>100</v>
      </c>
      <c r="P95" s="33">
        <v>5.45</v>
      </c>
      <c r="Q95" s="33">
        <v>20.440000000000001</v>
      </c>
      <c r="R95" s="33">
        <v>93.6</v>
      </c>
      <c r="S95" s="33">
        <v>6.2</v>
      </c>
      <c r="T95" s="33">
        <v>7.0045700000000002</v>
      </c>
      <c r="U95" s="33">
        <v>1.367</v>
      </c>
      <c r="V95" s="33">
        <f t="shared" si="47"/>
        <v>3.5100734693877547</v>
      </c>
      <c r="W95" s="36">
        <f t="shared" si="48"/>
        <v>0.61326859993188432</v>
      </c>
      <c r="X95" s="36">
        <f t="shared" si="49"/>
        <v>0.19199028998978265</v>
      </c>
      <c r="Y95" s="33">
        <f t="shared" si="76"/>
        <v>104.60035918367346</v>
      </c>
      <c r="Z95" s="33">
        <f t="shared" si="50"/>
        <v>104.60035918367346</v>
      </c>
      <c r="AA95" s="33">
        <f t="shared" si="77"/>
        <v>0</v>
      </c>
      <c r="AB95" s="36">
        <f t="shared" si="51"/>
        <v>0.20920071836734691</v>
      </c>
      <c r="AC95" s="45">
        <f t="shared" si="52"/>
        <v>16.72</v>
      </c>
      <c r="AD95" s="49">
        <f t="shared" si="78"/>
        <v>1780.1000000000006</v>
      </c>
      <c r="AE95" s="49">
        <f t="shared" si="53"/>
        <v>0.75</v>
      </c>
      <c r="AF95" s="48">
        <f t="shared" si="79"/>
        <v>3</v>
      </c>
      <c r="AG95" s="33">
        <f t="shared" si="54"/>
        <v>2.6325551020408158</v>
      </c>
      <c r="AH95" s="33">
        <f t="shared" si="55"/>
        <v>2.6325551020408158</v>
      </c>
      <c r="AI95" s="49">
        <f t="shared" si="56"/>
        <v>0.2</v>
      </c>
      <c r="AJ95" s="48">
        <f t="shared" si="57"/>
        <v>1</v>
      </c>
      <c r="AK95" s="58">
        <f t="shared" si="80"/>
        <v>1</v>
      </c>
      <c r="AL95" s="58">
        <f t="shared" si="81"/>
        <v>2.7906496952712576</v>
      </c>
      <c r="AM95" s="58">
        <f t="shared" si="82"/>
        <v>2.6120481147738968</v>
      </c>
      <c r="AN95" s="58">
        <f t="shared" si="83"/>
        <v>0.17860158049736086</v>
      </c>
      <c r="AO95" s="34">
        <f t="shared" si="58"/>
        <v>3.5022850000000001</v>
      </c>
      <c r="AP95" s="34">
        <f t="shared" si="59"/>
        <v>0.44630699819828373</v>
      </c>
      <c r="AQ95" s="34">
        <f t="shared" si="60"/>
        <v>3.0559780018017162</v>
      </c>
      <c r="AR95" s="58">
        <f t="shared" si="61"/>
        <v>0.83470111177841344</v>
      </c>
      <c r="AS95" s="67">
        <f t="shared" si="62"/>
        <v>1.3911685196306891</v>
      </c>
      <c r="AT95" s="67">
        <f t="shared" si="63"/>
        <v>75.34503393371989</v>
      </c>
      <c r="AU95" s="68">
        <f t="shared" si="64"/>
        <v>0.99643434050557345</v>
      </c>
      <c r="AW95" s="68">
        <f t="shared" si="65"/>
        <v>0.54570113292430455</v>
      </c>
      <c r="AX95" s="68">
        <f t="shared" si="66"/>
        <v>0.36266666666666675</v>
      </c>
      <c r="AZ95" s="69">
        <f t="shared" si="67"/>
        <v>1.0178571428571428</v>
      </c>
      <c r="BA95" s="70">
        <f t="shared" si="89"/>
        <v>21.039353251372997</v>
      </c>
      <c r="BB95" s="60">
        <f t="shared" si="84"/>
        <v>79.983205320419586</v>
      </c>
      <c r="BC95" s="70">
        <f t="shared" si="85"/>
        <v>54.53400362755881</v>
      </c>
      <c r="BD95" s="48">
        <f t="shared" si="86"/>
        <v>40.082492666255725</v>
      </c>
      <c r="BE95" s="59">
        <f t="shared" si="68"/>
        <v>1.4393268000000002E-3</v>
      </c>
      <c r="BF95" s="60">
        <f t="shared" si="87"/>
        <v>2.1484406234567426</v>
      </c>
      <c r="BG95" s="46">
        <f t="shared" si="88"/>
        <v>379.34052042798982</v>
      </c>
      <c r="BH95" s="46">
        <f t="shared" si="69"/>
        <v>143.88778361061685</v>
      </c>
      <c r="BI95" s="34">
        <f>AQ95*RUE</f>
        <v>11.73495552691859</v>
      </c>
      <c r="BJ95" s="34">
        <f t="shared" si="70"/>
        <v>117.3495552691859</v>
      </c>
      <c r="BK95" s="34">
        <f t="shared" si="71"/>
        <v>38.725353238831346</v>
      </c>
      <c r="BL95" s="34">
        <f>IF(AD95=0,0,BK95/(1-UMIDADE))</f>
        <v>44.511900274518787</v>
      </c>
      <c r="BM95" s="45">
        <f>BL95*AJ95</f>
        <v>44.511900274518787</v>
      </c>
      <c r="BN95" s="48">
        <f>IF(AI95=0,0,BM95*(1-AI95*(1-AK95)))</f>
        <v>44.511900274518787</v>
      </c>
    </row>
    <row r="96" spans="1:66" ht="15">
      <c r="A96" s="32">
        <v>27</v>
      </c>
      <c r="B96" s="32">
        <f t="shared" si="72"/>
        <v>3</v>
      </c>
      <c r="C96" s="32">
        <v>2015</v>
      </c>
      <c r="D96" s="32">
        <v>27</v>
      </c>
      <c r="E96" s="33">
        <v>23.44</v>
      </c>
      <c r="F96" s="33">
        <v>96.1</v>
      </c>
      <c r="G96" s="46">
        <v>86</v>
      </c>
      <c r="H96" s="45">
        <f t="shared" si="73"/>
        <v>2.4177348051423468</v>
      </c>
      <c r="I96" s="45">
        <f t="shared" si="46"/>
        <v>88.979540638734832</v>
      </c>
      <c r="J96" s="48">
        <f t="shared" si="74"/>
        <v>11.863938751831311</v>
      </c>
      <c r="K96" s="48">
        <f t="shared" si="75"/>
        <v>1.0029783031310244</v>
      </c>
      <c r="L96" s="48">
        <v>40</v>
      </c>
      <c r="M96" s="33">
        <v>1.1140000000000001</v>
      </c>
      <c r="N96" s="33">
        <v>31.61</v>
      </c>
      <c r="O96" s="33">
        <v>100</v>
      </c>
      <c r="P96" s="33">
        <v>6.2</v>
      </c>
      <c r="Q96" s="33">
        <v>19.3</v>
      </c>
      <c r="R96" s="33">
        <v>61.87</v>
      </c>
      <c r="S96" s="33">
        <v>0.1</v>
      </c>
      <c r="T96" s="33">
        <v>20.412579999999998</v>
      </c>
      <c r="U96" s="33">
        <v>9.2799999999999994</v>
      </c>
      <c r="V96" s="33">
        <f t="shared" si="47"/>
        <v>4.4393142857142855</v>
      </c>
      <c r="W96" s="36">
        <f t="shared" si="48"/>
        <v>0.66980480214256333</v>
      </c>
      <c r="X96" s="36">
        <f t="shared" si="49"/>
        <v>0.20047072032138452</v>
      </c>
      <c r="Y96" s="33">
        <f t="shared" si="76"/>
        <v>108.16780408163265</v>
      </c>
      <c r="Z96" s="33">
        <f t="shared" si="50"/>
        <v>108.16780408163265</v>
      </c>
      <c r="AA96" s="33">
        <f t="shared" si="77"/>
        <v>0</v>
      </c>
      <c r="AB96" s="36">
        <f t="shared" si="51"/>
        <v>0.2163356081632653</v>
      </c>
      <c r="AC96" s="45">
        <f t="shared" si="52"/>
        <v>21.61</v>
      </c>
      <c r="AD96" s="49">
        <f t="shared" si="78"/>
        <v>0</v>
      </c>
      <c r="AE96" s="49">
        <f t="shared" si="53"/>
        <v>0.4</v>
      </c>
      <c r="AF96" s="48">
        <f t="shared" si="79"/>
        <v>1</v>
      </c>
      <c r="AG96" s="33">
        <f t="shared" si="54"/>
        <v>1.7757257142857144</v>
      </c>
      <c r="AH96" s="33">
        <f t="shared" si="55"/>
        <v>1.7757257142857144</v>
      </c>
      <c r="AI96" s="49">
        <f t="shared" si="56"/>
        <v>0</v>
      </c>
      <c r="AJ96" s="48">
        <f t="shared" si="57"/>
        <v>1</v>
      </c>
      <c r="AK96" s="58">
        <f t="shared" si="80"/>
        <v>1</v>
      </c>
      <c r="AL96" s="58">
        <f t="shared" si="81"/>
        <v>2.8849208228601384</v>
      </c>
      <c r="AM96" s="58">
        <f t="shared" si="82"/>
        <v>1.7849005131035676</v>
      </c>
      <c r="AN96" s="58">
        <f t="shared" si="83"/>
        <v>1.1000203097565708</v>
      </c>
      <c r="AO96" s="34">
        <f t="shared" si="58"/>
        <v>10.206289999999999</v>
      </c>
      <c r="AP96" s="34">
        <f t="shared" si="59"/>
        <v>0.49393047248462374</v>
      </c>
      <c r="AQ96" s="34">
        <f t="shared" si="60"/>
        <v>9.7123595275153747</v>
      </c>
      <c r="AR96" s="58">
        <f t="shared" si="61"/>
        <v>0.45118836390597361</v>
      </c>
      <c r="AS96" s="67">
        <f t="shared" si="62"/>
        <v>0.75198060650995602</v>
      </c>
      <c r="AT96" s="67">
        <f t="shared" si="63"/>
        <v>90.664988442262086</v>
      </c>
      <c r="AU96" s="68">
        <f t="shared" si="64"/>
        <v>0.97823983769486988</v>
      </c>
      <c r="AW96" s="68">
        <f t="shared" si="65"/>
        <v>0.57001286958076025</v>
      </c>
      <c r="AX96" s="68">
        <f t="shared" si="66"/>
        <v>0.28666666666666674</v>
      </c>
      <c r="AZ96" s="69">
        <f t="shared" si="67"/>
        <v>1.0178571428571428</v>
      </c>
      <c r="BA96" s="70">
        <f t="shared" si="89"/>
        <v>11.092776995189297</v>
      </c>
      <c r="BB96" s="60">
        <f t="shared" si="84"/>
        <v>42.17030102491163</v>
      </c>
      <c r="BC96" s="70">
        <f t="shared" si="85"/>
        <v>28.752477971530656</v>
      </c>
      <c r="BD96" s="48">
        <f t="shared" si="86"/>
        <v>21.133071309075032</v>
      </c>
      <c r="BE96" s="59">
        <f t="shared" si="68"/>
        <v>1.4624928000000002E-3</v>
      </c>
      <c r="BF96" s="60">
        <f t="shared" si="87"/>
        <v>3.513412763144693</v>
      </c>
      <c r="BG96" s="46">
        <f t="shared" si="88"/>
        <v>176.19658545930338</v>
      </c>
      <c r="BH96" s="46">
        <f t="shared" si="69"/>
        <v>0</v>
      </c>
      <c r="BI96" s="34">
        <f>AQ96*RUE</f>
        <v>37.295460585659036</v>
      </c>
      <c r="BJ96" s="34">
        <f t="shared" si="70"/>
        <v>372.95460585659038</v>
      </c>
      <c r="BK96" s="34">
        <f t="shared" si="71"/>
        <v>123.07501993267483</v>
      </c>
      <c r="BL96" s="34">
        <f>IF(AD96=0,0,BK96/(1-UMIDADE))</f>
        <v>0</v>
      </c>
      <c r="BM96" s="45">
        <f>BL96*AJ96</f>
        <v>0</v>
      </c>
      <c r="BN96" s="48">
        <f>IF(AI96=0,0,BM96*(1-AI96*(1-AK96)))</f>
        <v>0</v>
      </c>
    </row>
    <row r="97" spans="1:66" ht="15">
      <c r="A97" s="32">
        <v>28</v>
      </c>
      <c r="B97" s="32">
        <f t="shared" si="72"/>
        <v>3</v>
      </c>
      <c r="C97" s="32">
        <v>2015</v>
      </c>
      <c r="D97" s="32">
        <v>28</v>
      </c>
      <c r="E97" s="33">
        <v>22.94</v>
      </c>
      <c r="F97" s="33">
        <v>85.1</v>
      </c>
      <c r="G97" s="46">
        <v>87</v>
      </c>
      <c r="H97" s="45">
        <f t="shared" si="73"/>
        <v>2.8188786528898206</v>
      </c>
      <c r="I97" s="45">
        <f t="shared" si="46"/>
        <v>88.809952154004193</v>
      </c>
      <c r="J97" s="48">
        <f t="shared" si="74"/>
        <v>11.841326953867226</v>
      </c>
      <c r="K97" s="48">
        <f t="shared" si="75"/>
        <v>1.0024121392866365</v>
      </c>
      <c r="L97" s="48">
        <v>40</v>
      </c>
      <c r="M97" s="33">
        <v>1.58</v>
      </c>
      <c r="N97" s="33">
        <v>29.61</v>
      </c>
      <c r="O97" s="33">
        <v>100</v>
      </c>
      <c r="P97" s="33">
        <v>7.7</v>
      </c>
      <c r="Q97" s="33">
        <v>18.41</v>
      </c>
      <c r="R97" s="33">
        <v>53.94</v>
      </c>
      <c r="S97" s="33">
        <v>0</v>
      </c>
      <c r="T97" s="33">
        <v>25.341719999999999</v>
      </c>
      <c r="U97" s="33">
        <v>10.65</v>
      </c>
      <c r="V97" s="33">
        <f t="shared" si="47"/>
        <v>4.1389714285714287</v>
      </c>
      <c r="W97" s="36">
        <f t="shared" si="48"/>
        <v>0.65254398143791015</v>
      </c>
      <c r="X97" s="36">
        <f t="shared" si="49"/>
        <v>0.19788159721568654</v>
      </c>
      <c r="Y97" s="33">
        <f t="shared" si="76"/>
        <v>106.49207836734693</v>
      </c>
      <c r="Z97" s="33">
        <f t="shared" si="50"/>
        <v>106.49207836734693</v>
      </c>
      <c r="AA97" s="33">
        <f t="shared" si="77"/>
        <v>0</v>
      </c>
      <c r="AB97" s="36">
        <f t="shared" si="51"/>
        <v>0.21298415673469387</v>
      </c>
      <c r="AC97" s="45">
        <f t="shared" si="52"/>
        <v>19.61</v>
      </c>
      <c r="AD97" s="49">
        <f t="shared" si="78"/>
        <v>0</v>
      </c>
      <c r="AE97" s="49">
        <f t="shared" si="53"/>
        <v>0.4</v>
      </c>
      <c r="AF97" s="48">
        <f t="shared" si="79"/>
        <v>1</v>
      </c>
      <c r="AG97" s="33">
        <f t="shared" si="54"/>
        <v>1.6555885714285716</v>
      </c>
      <c r="AH97" s="33">
        <f t="shared" si="55"/>
        <v>1.6555885714285716</v>
      </c>
      <c r="AI97" s="49">
        <f t="shared" si="56"/>
        <v>0</v>
      </c>
      <c r="AJ97" s="48">
        <f t="shared" si="57"/>
        <v>1</v>
      </c>
      <c r="AK97" s="58">
        <f t="shared" si="80"/>
        <v>1</v>
      </c>
      <c r="AL97" s="58">
        <f t="shared" si="81"/>
        <v>2.7991072075528884</v>
      </c>
      <c r="AM97" s="58">
        <f t="shared" si="82"/>
        <v>1.509838427754028</v>
      </c>
      <c r="AN97" s="58">
        <f t="shared" si="83"/>
        <v>1.2892687797988605</v>
      </c>
      <c r="AO97" s="34">
        <f t="shared" si="58"/>
        <v>12.670859999999999</v>
      </c>
      <c r="AP97" s="34">
        <f t="shared" si="59"/>
        <v>0.49393047248462374</v>
      </c>
      <c r="AQ97" s="34">
        <f t="shared" si="60"/>
        <v>12.176929527515375</v>
      </c>
      <c r="AR97" s="58">
        <f t="shared" si="61"/>
        <v>0.45118836390597361</v>
      </c>
      <c r="AS97" s="67">
        <f t="shared" si="62"/>
        <v>0.75198060650995602</v>
      </c>
      <c r="AT97" s="67">
        <f t="shared" si="63"/>
        <v>92.410978612947332</v>
      </c>
      <c r="AU97" s="68">
        <f t="shared" si="64"/>
        <v>0.97454422813898844</v>
      </c>
      <c r="AW97" s="68">
        <f t="shared" si="65"/>
        <v>0.54796695797658534</v>
      </c>
      <c r="AX97" s="68">
        <f t="shared" si="66"/>
        <v>0.22733333333333333</v>
      </c>
      <c r="AZ97" s="69">
        <f t="shared" si="67"/>
        <v>1.0178571428571428</v>
      </c>
      <c r="BA97" s="70">
        <f t="shared" si="89"/>
        <v>8.5868936391383741</v>
      </c>
      <c r="BB97" s="60">
        <f t="shared" si="84"/>
        <v>32.643934858548448</v>
      </c>
      <c r="BC97" s="70">
        <f t="shared" si="85"/>
        <v>22.257228312646667</v>
      </c>
      <c r="BD97" s="48">
        <f t="shared" si="86"/>
        <v>16.359062809795301</v>
      </c>
      <c r="BE97" s="59">
        <f t="shared" si="68"/>
        <v>1.4414328000000001E-3</v>
      </c>
      <c r="BF97" s="60">
        <f t="shared" si="87"/>
        <v>2.5442443309003853</v>
      </c>
      <c r="BG97" s="46">
        <f t="shared" si="88"/>
        <v>138.14818478894915</v>
      </c>
      <c r="BH97" s="46">
        <f t="shared" si="69"/>
        <v>0</v>
      </c>
      <c r="BI97" s="34">
        <f>AQ97*RUE</f>
        <v>46.75940938565904</v>
      </c>
      <c r="BJ97" s="34">
        <f t="shared" si="70"/>
        <v>467.5940938565904</v>
      </c>
      <c r="BK97" s="34">
        <f t="shared" si="71"/>
        <v>154.30605097267485</v>
      </c>
      <c r="BL97" s="34">
        <f>IF(AD97=0,0,BK97/(1-UMIDADE))</f>
        <v>0</v>
      </c>
      <c r="BM97" s="45">
        <f>BL97*AJ97</f>
        <v>0</v>
      </c>
      <c r="BN97" s="48">
        <f>IF(AI97=0,0,BM97*(1-AI97*(1-AK97)))</f>
        <v>0</v>
      </c>
    </row>
    <row r="98" spans="1:66" ht="15">
      <c r="A98" s="32">
        <v>29</v>
      </c>
      <c r="B98" s="32">
        <f t="shared" si="72"/>
        <v>3</v>
      </c>
      <c r="C98" s="32">
        <v>2015</v>
      </c>
      <c r="D98" s="32">
        <v>29</v>
      </c>
      <c r="E98" s="33">
        <v>22.51</v>
      </c>
      <c r="F98" s="33">
        <v>89.3</v>
      </c>
      <c r="G98" s="46">
        <v>88</v>
      </c>
      <c r="H98" s="45">
        <f t="shared" si="73"/>
        <v>3.2191872060560596</v>
      </c>
      <c r="I98" s="45">
        <f t="shared" si="46"/>
        <v>88.640589803995496</v>
      </c>
      <c r="J98" s="48">
        <f t="shared" si="74"/>
        <v>11.8187453071994</v>
      </c>
      <c r="K98" s="48">
        <f t="shared" si="75"/>
        <v>1.0018452606733199</v>
      </c>
      <c r="L98" s="48">
        <v>40</v>
      </c>
      <c r="M98" s="33">
        <v>1.948</v>
      </c>
      <c r="N98" s="33">
        <v>30.45</v>
      </c>
      <c r="O98" s="33">
        <v>100</v>
      </c>
      <c r="P98" s="33">
        <v>8.4499999999999993</v>
      </c>
      <c r="Q98" s="33">
        <v>15.7</v>
      </c>
      <c r="R98" s="33">
        <v>57.61</v>
      </c>
      <c r="S98" s="33">
        <v>0</v>
      </c>
      <c r="T98" s="33">
        <v>23.20262</v>
      </c>
      <c r="U98" s="33">
        <v>9.24</v>
      </c>
      <c r="V98" s="33">
        <f t="shared" si="47"/>
        <v>4.446367346938775</v>
      </c>
      <c r="W98" s="36">
        <f t="shared" si="48"/>
        <v>0.67019852339098707</v>
      </c>
      <c r="X98" s="36">
        <f t="shared" si="49"/>
        <v>0.20052977850864806</v>
      </c>
      <c r="Y98" s="33">
        <f t="shared" si="76"/>
        <v>104.83648979591837</v>
      </c>
      <c r="Z98" s="33">
        <f t="shared" si="50"/>
        <v>104.83648979591837</v>
      </c>
      <c r="AA98" s="33">
        <f t="shared" si="77"/>
        <v>0</v>
      </c>
      <c r="AB98" s="36">
        <f t="shared" si="51"/>
        <v>0.20967297959183673</v>
      </c>
      <c r="AC98" s="45">
        <f t="shared" si="52"/>
        <v>20.45</v>
      </c>
      <c r="AD98" s="49">
        <f t="shared" si="78"/>
        <v>0</v>
      </c>
      <c r="AE98" s="49">
        <f t="shared" si="53"/>
        <v>0.4</v>
      </c>
      <c r="AF98" s="48">
        <f t="shared" si="79"/>
        <v>1</v>
      </c>
      <c r="AG98" s="33">
        <f t="shared" si="54"/>
        <v>1.7785469387755102</v>
      </c>
      <c r="AH98" s="33">
        <f t="shared" si="55"/>
        <v>1.7785469387755102</v>
      </c>
      <c r="AI98" s="49">
        <f t="shared" si="56"/>
        <v>0</v>
      </c>
      <c r="AJ98" s="48">
        <f t="shared" si="57"/>
        <v>1</v>
      </c>
      <c r="AK98" s="58">
        <f t="shared" si="80"/>
        <v>1</v>
      </c>
      <c r="AL98" s="58">
        <f t="shared" si="81"/>
        <v>2.7270983876674779</v>
      </c>
      <c r="AM98" s="58">
        <f t="shared" si="82"/>
        <v>1.571081381135234</v>
      </c>
      <c r="AN98" s="58">
        <f t="shared" si="83"/>
        <v>1.1560170065322439</v>
      </c>
      <c r="AO98" s="34">
        <f t="shared" si="58"/>
        <v>11.60131</v>
      </c>
      <c r="AP98" s="34">
        <f t="shared" si="59"/>
        <v>0.49393047248462374</v>
      </c>
      <c r="AQ98" s="34">
        <f t="shared" si="60"/>
        <v>11.107379527515375</v>
      </c>
      <c r="AR98" s="58">
        <f t="shared" si="61"/>
        <v>0.45118836390597361</v>
      </c>
      <c r="AS98" s="67">
        <f t="shared" si="62"/>
        <v>0.75198060650995602</v>
      </c>
      <c r="AT98" s="67">
        <f t="shared" si="63"/>
        <v>91.74057443456374</v>
      </c>
      <c r="AU98" s="68">
        <f t="shared" si="64"/>
        <v>0.97714488695425561</v>
      </c>
      <c r="AW98" s="68">
        <f t="shared" si="65"/>
        <v>0.52810557770715816</v>
      </c>
      <c r="AX98" s="68">
        <f t="shared" si="66"/>
        <v>4.666666666666662E-2</v>
      </c>
      <c r="AZ98" s="69">
        <f t="shared" si="67"/>
        <v>1.0178571428571428</v>
      </c>
      <c r="BA98" s="70">
        <f t="shared" si="89"/>
        <v>1.6909914953804603</v>
      </c>
      <c r="BB98" s="60">
        <f t="shared" si="84"/>
        <v>6.4284732688383572</v>
      </c>
      <c r="BC98" s="70">
        <f t="shared" si="85"/>
        <v>4.3830499560261522</v>
      </c>
      <c r="BD98" s="48">
        <f t="shared" si="86"/>
        <v>3.221541717679222</v>
      </c>
      <c r="BE98" s="59">
        <f t="shared" si="68"/>
        <v>1.4233212E-3</v>
      </c>
      <c r="BF98" s="60">
        <f t="shared" si="87"/>
        <v>0.64764508062671999</v>
      </c>
      <c r="BG98" s="46">
        <f t="shared" si="88"/>
        <v>25.73896637052502</v>
      </c>
      <c r="BH98" s="46">
        <f t="shared" si="69"/>
        <v>0</v>
      </c>
      <c r="BI98" s="34">
        <f>AQ98*RUE</f>
        <v>42.652337385659038</v>
      </c>
      <c r="BJ98" s="34">
        <f t="shared" si="70"/>
        <v>426.52337385659041</v>
      </c>
      <c r="BK98" s="34">
        <f t="shared" si="71"/>
        <v>140.75271337267483</v>
      </c>
      <c r="BL98" s="34">
        <f>IF(AD98=0,0,BK98/(1-UMIDADE))</f>
        <v>0</v>
      </c>
      <c r="BM98" s="45">
        <f>BL98*AJ98</f>
        <v>0</v>
      </c>
      <c r="BN98" s="48">
        <f>IF(AI98=0,0,BM98*(1-AI98*(1-AK98)))</f>
        <v>0</v>
      </c>
    </row>
    <row r="99" spans="1:66" ht="15">
      <c r="A99" s="32">
        <v>30</v>
      </c>
      <c r="B99" s="32">
        <f t="shared" si="72"/>
        <v>3</v>
      </c>
      <c r="C99" s="32">
        <v>2015</v>
      </c>
      <c r="D99" s="32">
        <v>30</v>
      </c>
      <c r="E99" s="33">
        <v>24.07</v>
      </c>
      <c r="F99" s="33">
        <v>87</v>
      </c>
      <c r="G99" s="46">
        <v>89</v>
      </c>
      <c r="H99" s="45">
        <f t="shared" si="73"/>
        <v>3.6185418445773934</v>
      </c>
      <c r="I99" s="45">
        <f t="shared" si="46"/>
        <v>88.471486511620697</v>
      </c>
      <c r="J99" s="48">
        <f t="shared" si="74"/>
        <v>11.796198201549426</v>
      </c>
      <c r="K99" s="48">
        <f t="shared" si="75"/>
        <v>1.0012778352694418</v>
      </c>
      <c r="L99" s="48">
        <v>40</v>
      </c>
      <c r="M99" s="33">
        <v>1.548</v>
      </c>
      <c r="N99" s="33">
        <v>32.270000000000003</v>
      </c>
      <c r="O99" s="33">
        <v>100</v>
      </c>
      <c r="P99" s="33">
        <v>8.4499999999999993</v>
      </c>
      <c r="Q99" s="33">
        <v>17.239999999999998</v>
      </c>
      <c r="R99" s="33">
        <v>58.47</v>
      </c>
      <c r="S99" s="33">
        <v>0</v>
      </c>
      <c r="T99" s="33">
        <v>22.1389</v>
      </c>
      <c r="U99" s="33">
        <v>9.2200000000000006</v>
      </c>
      <c r="V99" s="33">
        <f t="shared" si="47"/>
        <v>4.6767673469387763</v>
      </c>
      <c r="W99" s="36">
        <f t="shared" si="48"/>
        <v>0.68276684293959122</v>
      </c>
      <c r="X99" s="36">
        <f t="shared" si="49"/>
        <v>0.20241502644093867</v>
      </c>
      <c r="Y99" s="33">
        <f t="shared" si="76"/>
        <v>103.05794285714286</v>
      </c>
      <c r="Z99" s="33">
        <f t="shared" si="50"/>
        <v>103.05794285714286</v>
      </c>
      <c r="AA99" s="33">
        <f t="shared" si="77"/>
        <v>0</v>
      </c>
      <c r="AB99" s="36">
        <f t="shared" si="51"/>
        <v>0.20611588571428571</v>
      </c>
      <c r="AC99" s="45">
        <f t="shared" si="52"/>
        <v>22.270000000000003</v>
      </c>
      <c r="AD99" s="49">
        <f t="shared" si="78"/>
        <v>0</v>
      </c>
      <c r="AE99" s="49">
        <f t="shared" si="53"/>
        <v>0.4</v>
      </c>
      <c r="AF99" s="48">
        <f t="shared" si="79"/>
        <v>1</v>
      </c>
      <c r="AG99" s="33">
        <f t="shared" si="54"/>
        <v>1.8707069387755106</v>
      </c>
      <c r="AH99" s="33">
        <f t="shared" si="55"/>
        <v>1.8707069387755106</v>
      </c>
      <c r="AI99" s="49">
        <f t="shared" si="56"/>
        <v>0</v>
      </c>
      <c r="AJ99" s="48">
        <f t="shared" si="57"/>
        <v>1</v>
      </c>
      <c r="AK99" s="58">
        <f t="shared" si="80"/>
        <v>1</v>
      </c>
      <c r="AL99" s="58">
        <f t="shared" si="81"/>
        <v>2.9963087288488239</v>
      </c>
      <c r="AM99" s="58">
        <f t="shared" si="82"/>
        <v>1.7519417137579074</v>
      </c>
      <c r="AN99" s="58">
        <f t="shared" si="83"/>
        <v>1.2443670150909165</v>
      </c>
      <c r="AO99" s="34">
        <f t="shared" si="58"/>
        <v>11.06945</v>
      </c>
      <c r="AP99" s="34">
        <f t="shared" si="59"/>
        <v>0.49393047248462374</v>
      </c>
      <c r="AQ99" s="34">
        <f t="shared" si="60"/>
        <v>10.575519527515375</v>
      </c>
      <c r="AR99" s="58">
        <f t="shared" si="61"/>
        <v>0.45118836390597361</v>
      </c>
      <c r="AS99" s="67">
        <f t="shared" si="62"/>
        <v>0.75198060650995602</v>
      </c>
      <c r="AT99" s="67">
        <f t="shared" si="63"/>
        <v>91.361078890472541</v>
      </c>
      <c r="AU99" s="68">
        <f t="shared" si="64"/>
        <v>0.97541979633830578</v>
      </c>
      <c r="AW99" s="68">
        <f t="shared" si="65"/>
        <v>0.59626639012253668</v>
      </c>
      <c r="AX99" s="68">
        <f t="shared" si="66"/>
        <v>0.14933333333333323</v>
      </c>
      <c r="AZ99" s="69">
        <f t="shared" si="67"/>
        <v>1.0178571428571428</v>
      </c>
      <c r="BA99" s="70">
        <f t="shared" si="89"/>
        <v>6.0735602397069437</v>
      </c>
      <c r="BB99" s="60">
        <f t="shared" si="84"/>
        <v>23.089246607269917</v>
      </c>
      <c r="BC99" s="70">
        <f t="shared" si="85"/>
        <v>15.742668141320399</v>
      </c>
      <c r="BD99" s="48">
        <f t="shared" si="86"/>
        <v>11.570861083870494</v>
      </c>
      <c r="BE99" s="59">
        <f t="shared" si="68"/>
        <v>1.4890284000000002E-3</v>
      </c>
      <c r="BF99" s="60">
        <f t="shared" si="87"/>
        <v>1.658246603654226</v>
      </c>
      <c r="BG99" s="46">
        <f t="shared" si="88"/>
        <v>99.126144802162685</v>
      </c>
      <c r="BH99" s="46">
        <f t="shared" si="69"/>
        <v>0</v>
      </c>
      <c r="BI99" s="34">
        <f>AQ99*RUE</f>
        <v>40.609994985659043</v>
      </c>
      <c r="BJ99" s="34">
        <f t="shared" si="70"/>
        <v>406.09994985659046</v>
      </c>
      <c r="BK99" s="34">
        <f t="shared" si="71"/>
        <v>134.01298345267486</v>
      </c>
      <c r="BL99" s="34">
        <f>IF(AD99=0,0,BK99/(1-UMIDADE))</f>
        <v>0</v>
      </c>
      <c r="BM99" s="45">
        <f>BL99*AJ99</f>
        <v>0</v>
      </c>
      <c r="BN99" s="48">
        <f>IF(AI99=0,0,BM99*(1-AI99*(1-AK99)))</f>
        <v>0</v>
      </c>
    </row>
    <row r="100" spans="1:66" ht="15">
      <c r="A100" s="32">
        <v>31</v>
      </c>
      <c r="B100" s="32">
        <f t="shared" si="72"/>
        <v>3</v>
      </c>
      <c r="C100" s="32">
        <v>2015</v>
      </c>
      <c r="D100" s="32">
        <v>31</v>
      </c>
      <c r="E100" s="33">
        <v>25.06</v>
      </c>
      <c r="F100" s="33">
        <v>91.5</v>
      </c>
      <c r="G100" s="46">
        <v>90</v>
      </c>
      <c r="H100" s="45">
        <f t="shared" si="73"/>
        <v>4.016824231055649</v>
      </c>
      <c r="I100" s="45">
        <f t="shared" si="46"/>
        <v>88.302675444309671</v>
      </c>
      <c r="J100" s="48">
        <f t="shared" si="74"/>
        <v>11.773690059241289</v>
      </c>
      <c r="K100" s="48">
        <f t="shared" si="75"/>
        <v>1.0007100312153954</v>
      </c>
      <c r="L100" s="48">
        <v>40</v>
      </c>
      <c r="M100" s="33">
        <v>0.77100000000000002</v>
      </c>
      <c r="N100" s="33">
        <v>32.479999999999997</v>
      </c>
      <c r="O100" s="33">
        <v>100</v>
      </c>
      <c r="P100" s="33">
        <v>6.2</v>
      </c>
      <c r="Q100" s="33">
        <v>17.86</v>
      </c>
      <c r="R100" s="33">
        <v>65.8</v>
      </c>
      <c r="S100" s="33">
        <v>0</v>
      </c>
      <c r="T100" s="33">
        <v>21.224969999999999</v>
      </c>
      <c r="U100" s="33">
        <v>9.61</v>
      </c>
      <c r="V100" s="33">
        <f t="shared" si="47"/>
        <v>4.6773551020408153</v>
      </c>
      <c r="W100" s="36">
        <f t="shared" si="48"/>
        <v>0.68279817728297476</v>
      </c>
      <c r="X100" s="36">
        <f t="shared" si="49"/>
        <v>0.20241972659244623</v>
      </c>
      <c r="Y100" s="33">
        <f t="shared" si="76"/>
        <v>101.18723591836735</v>
      </c>
      <c r="Z100" s="33">
        <f t="shared" si="50"/>
        <v>101.18723591836735</v>
      </c>
      <c r="AA100" s="33">
        <f t="shared" si="77"/>
        <v>0</v>
      </c>
      <c r="AB100" s="36">
        <f t="shared" si="51"/>
        <v>0.20237447183673471</v>
      </c>
      <c r="AC100" s="45">
        <f t="shared" si="52"/>
        <v>22.479999999999997</v>
      </c>
      <c r="AD100" s="49">
        <f t="shared" si="78"/>
        <v>0</v>
      </c>
      <c r="AE100" s="49">
        <f t="shared" si="53"/>
        <v>0.4</v>
      </c>
      <c r="AF100" s="48">
        <f t="shared" si="79"/>
        <v>1</v>
      </c>
      <c r="AG100" s="33">
        <f t="shared" si="54"/>
        <v>1.8709420408163262</v>
      </c>
      <c r="AH100" s="33">
        <f t="shared" si="55"/>
        <v>1.8701153541239817</v>
      </c>
      <c r="AI100" s="49">
        <f t="shared" si="56"/>
        <v>0</v>
      </c>
      <c r="AJ100" s="48">
        <f t="shared" si="57"/>
        <v>1</v>
      </c>
      <c r="AK100" s="58">
        <f t="shared" si="80"/>
        <v>0.99955814414647293</v>
      </c>
      <c r="AL100" s="58">
        <f t="shared" si="81"/>
        <v>3.1789309805628769</v>
      </c>
      <c r="AM100" s="58">
        <f t="shared" si="82"/>
        <v>2.0917365852103726</v>
      </c>
      <c r="AN100" s="58">
        <f t="shared" si="83"/>
        <v>1.0871943953525043</v>
      </c>
      <c r="AO100" s="34">
        <f t="shared" si="58"/>
        <v>10.612485</v>
      </c>
      <c r="AP100" s="34">
        <f t="shared" si="59"/>
        <v>0.49393047248462374</v>
      </c>
      <c r="AQ100" s="34">
        <f t="shared" si="60"/>
        <v>10.118554527515375</v>
      </c>
      <c r="AR100" s="58">
        <f t="shared" si="61"/>
        <v>0.45118836390597361</v>
      </c>
      <c r="AS100" s="67">
        <f t="shared" si="62"/>
        <v>0.75198060650995602</v>
      </c>
      <c r="AT100" s="67">
        <f t="shared" si="63"/>
        <v>91.006025131007149</v>
      </c>
      <c r="AU100" s="68">
        <f t="shared" si="64"/>
        <v>0.97849080629100949</v>
      </c>
      <c r="AW100" s="68">
        <f t="shared" si="65"/>
        <v>0.63432122686946346</v>
      </c>
      <c r="AX100" s="68">
        <f t="shared" si="66"/>
        <v>0.19066666666666662</v>
      </c>
      <c r="AZ100" s="69">
        <f t="shared" si="67"/>
        <v>1.0178571428571428</v>
      </c>
      <c r="BA100" s="70">
        <f t="shared" si="89"/>
        <v>8.2433622193552498</v>
      </c>
      <c r="BB100" s="60">
        <f t="shared" si="84"/>
        <v>31.337965813100915</v>
      </c>
      <c r="BC100" s="70">
        <f t="shared" si="85"/>
        <v>21.366794872568807</v>
      </c>
      <c r="BD100" s="48">
        <f t="shared" si="86"/>
        <v>15.704594231338072</v>
      </c>
      <c r="BE100" s="59">
        <f t="shared" si="68"/>
        <v>1.5307272E-3</v>
      </c>
      <c r="BF100" s="60">
        <f t="shared" si="87"/>
        <v>2.3503782784671392</v>
      </c>
      <c r="BG100" s="46">
        <f t="shared" si="88"/>
        <v>133.54215952870933</v>
      </c>
      <c r="BH100" s="46">
        <f t="shared" si="69"/>
        <v>0</v>
      </c>
      <c r="BI100" s="34">
        <f>AQ100*RUE</f>
        <v>38.855249385659036</v>
      </c>
      <c r="BJ100" s="34">
        <f t="shared" si="70"/>
        <v>388.55249385659033</v>
      </c>
      <c r="BK100" s="34">
        <f t="shared" si="71"/>
        <v>128.22232297267482</v>
      </c>
      <c r="BL100" s="34">
        <f>IF(AD100=0,0,BK100/(1-UMIDADE))</f>
        <v>0</v>
      </c>
      <c r="BM100" s="45">
        <f>BL100*AJ100</f>
        <v>0</v>
      </c>
      <c r="BN100" s="48">
        <f>IF(AI100=0,0,BM100*(1-AI100*(1-AK100)))</f>
        <v>0</v>
      </c>
    </row>
    <row r="101" spans="1:66" ht="15">
      <c r="A101" s="32">
        <v>1</v>
      </c>
      <c r="B101" s="32">
        <f t="shared" si="72"/>
        <v>4</v>
      </c>
      <c r="C101" s="32">
        <v>2015</v>
      </c>
      <c r="D101" s="32">
        <v>1</v>
      </c>
      <c r="E101" s="33">
        <v>26.33</v>
      </c>
      <c r="F101" s="33">
        <v>91.2</v>
      </c>
      <c r="G101" s="46">
        <v>91</v>
      </c>
      <c r="H101" s="45">
        <f t="shared" si="73"/>
        <v>4.4139163458240773</v>
      </c>
      <c r="I101" s="45">
        <f t="shared" si="46"/>
        <v>88.134190042902702</v>
      </c>
      <c r="J101" s="48">
        <f t="shared" si="74"/>
        <v>11.751225339053693</v>
      </c>
      <c r="K101" s="48">
        <f t="shared" si="75"/>
        <v>1.000142016763776</v>
      </c>
      <c r="L101" s="48">
        <v>40</v>
      </c>
      <c r="M101" s="33">
        <v>0.66400000000000003</v>
      </c>
      <c r="N101" s="33">
        <v>34.6</v>
      </c>
      <c r="O101" s="33">
        <v>100</v>
      </c>
      <c r="P101" s="33">
        <v>4.7</v>
      </c>
      <c r="Q101" s="33">
        <v>19.760000000000002</v>
      </c>
      <c r="R101" s="33">
        <v>59.72</v>
      </c>
      <c r="S101" s="33">
        <v>0</v>
      </c>
      <c r="T101" s="33">
        <v>20.549399999999999</v>
      </c>
      <c r="U101" s="33">
        <v>9.3699999999999992</v>
      </c>
      <c r="V101" s="33">
        <f t="shared" si="47"/>
        <v>4.9394938775510209</v>
      </c>
      <c r="W101" s="36">
        <f t="shared" si="48"/>
        <v>0.69640414688494201</v>
      </c>
      <c r="X101" s="36">
        <f t="shared" si="49"/>
        <v>0.20446062203274129</v>
      </c>
      <c r="Y101" s="33">
        <f t="shared" si="76"/>
        <v>99.317120564243368</v>
      </c>
      <c r="Z101" s="33">
        <f t="shared" si="50"/>
        <v>99.317120564243368</v>
      </c>
      <c r="AA101" s="33">
        <f t="shared" si="77"/>
        <v>0</v>
      </c>
      <c r="AB101" s="36">
        <f t="shared" si="51"/>
        <v>0.19863424112848674</v>
      </c>
      <c r="AC101" s="45">
        <f t="shared" si="52"/>
        <v>24.6</v>
      </c>
      <c r="AD101" s="49">
        <f t="shared" si="78"/>
        <v>0</v>
      </c>
      <c r="AE101" s="49">
        <f t="shared" si="53"/>
        <v>0.4</v>
      </c>
      <c r="AF101" s="48">
        <f t="shared" si="79"/>
        <v>1</v>
      </c>
      <c r="AG101" s="33">
        <f t="shared" si="54"/>
        <v>1.9757975510204084</v>
      </c>
      <c r="AH101" s="33">
        <f t="shared" si="55"/>
        <v>1.8655957458049459</v>
      </c>
      <c r="AI101" s="49">
        <f t="shared" si="56"/>
        <v>0</v>
      </c>
      <c r="AJ101" s="48">
        <f t="shared" si="57"/>
        <v>1</v>
      </c>
      <c r="AK101" s="58">
        <f t="shared" si="80"/>
        <v>0.94422414120386555</v>
      </c>
      <c r="AL101" s="58">
        <f t="shared" si="81"/>
        <v>3.42736385715674</v>
      </c>
      <c r="AM101" s="58">
        <f t="shared" si="82"/>
        <v>2.0468216954940051</v>
      </c>
      <c r="AN101" s="58">
        <f t="shared" si="83"/>
        <v>1.3805421616627349</v>
      </c>
      <c r="AO101" s="34">
        <f t="shared" si="58"/>
        <v>10.274699999999999</v>
      </c>
      <c r="AP101" s="34">
        <f t="shared" si="59"/>
        <v>0.49393047248462374</v>
      </c>
      <c r="AQ101" s="34">
        <f t="shared" si="60"/>
        <v>9.7807695275153748</v>
      </c>
      <c r="AR101" s="58">
        <f t="shared" si="61"/>
        <v>0.45118836390597361</v>
      </c>
      <c r="AS101" s="67">
        <f t="shared" si="62"/>
        <v>0.75198060650995602</v>
      </c>
      <c r="AT101" s="67">
        <f t="shared" si="63"/>
        <v>90.724224300985782</v>
      </c>
      <c r="AU101" s="68">
        <f t="shared" si="64"/>
        <v>0.97276685195434465</v>
      </c>
      <c r="AW101" s="68">
        <f t="shared" si="65"/>
        <v>0.67793439114991993</v>
      </c>
      <c r="AX101" s="68">
        <f t="shared" si="66"/>
        <v>0.31733333333333341</v>
      </c>
      <c r="AZ101" s="69">
        <f t="shared" si="67"/>
        <v>1.0178571428571428</v>
      </c>
      <c r="BA101" s="70">
        <f t="shared" si="89"/>
        <v>14.532115983088399</v>
      </c>
      <c r="BB101" s="60">
        <f t="shared" si="84"/>
        <v>55.245292121308857</v>
      </c>
      <c r="BC101" s="70">
        <f t="shared" si="85"/>
        <v>37.667244628165129</v>
      </c>
      <c r="BD101" s="48">
        <f t="shared" si="86"/>
        <v>27.68542480170137</v>
      </c>
      <c r="BE101" s="59">
        <f t="shared" si="68"/>
        <v>1.5842196000000002E-3</v>
      </c>
      <c r="BF101" s="60">
        <f t="shared" si="87"/>
        <v>4.0875195787898999</v>
      </c>
      <c r="BG101" s="46">
        <f t="shared" si="88"/>
        <v>235.9790522291147</v>
      </c>
      <c r="BH101" s="46">
        <f t="shared" si="69"/>
        <v>0</v>
      </c>
      <c r="BI101" s="34">
        <f>AQ101*RUE</f>
        <v>37.558154985659037</v>
      </c>
      <c r="BJ101" s="34">
        <f t="shared" si="70"/>
        <v>375.58154985659036</v>
      </c>
      <c r="BK101" s="34">
        <f t="shared" si="71"/>
        <v>123.94191145267483</v>
      </c>
      <c r="BL101" s="34">
        <f>IF(AD101=0,0,BK101/(1-UMIDADE))</f>
        <v>0</v>
      </c>
      <c r="BM101" s="45">
        <f>BL101*AJ101</f>
        <v>0</v>
      </c>
      <c r="BN101" s="48">
        <f>IF(AI101=0,0,BM101*(1-AI101*(1-AK101)))</f>
        <v>0</v>
      </c>
    </row>
    <row r="102" spans="1:66" ht="15">
      <c r="A102" s="32">
        <v>2</v>
      </c>
      <c r="B102" s="32">
        <f t="shared" si="72"/>
        <v>4</v>
      </c>
      <c r="C102" s="32">
        <v>2015</v>
      </c>
      <c r="D102" s="32">
        <v>2</v>
      </c>
      <c r="E102" s="33">
        <v>21.47</v>
      </c>
      <c r="F102" s="33">
        <v>99.9</v>
      </c>
      <c r="G102" s="46">
        <v>92</v>
      </c>
      <c r="H102" s="45">
        <f t="shared" si="73"/>
        <v>4.8097005219191198</v>
      </c>
      <c r="I102" s="45">
        <f t="shared" si="46"/>
        <v>87.966064049946425</v>
      </c>
      <c r="J102" s="48">
        <f t="shared" si="74"/>
        <v>11.728808539992857</v>
      </c>
      <c r="K102" s="48">
        <f t="shared" si="75"/>
        <v>0.99957396022952472</v>
      </c>
      <c r="L102" s="48">
        <v>40</v>
      </c>
      <c r="M102" s="33">
        <v>0.68200000000000005</v>
      </c>
      <c r="N102" s="33">
        <v>24.1</v>
      </c>
      <c r="O102" s="33">
        <v>100</v>
      </c>
      <c r="P102" s="33">
        <v>9.9499999999999993</v>
      </c>
      <c r="Q102" s="33">
        <v>19.72</v>
      </c>
      <c r="R102" s="33">
        <v>100.7</v>
      </c>
      <c r="S102" s="33">
        <v>72.5</v>
      </c>
      <c r="T102" s="33">
        <v>5.3673200000000003</v>
      </c>
      <c r="U102" s="33">
        <v>0.53600000000000003</v>
      </c>
      <c r="V102" s="33">
        <f t="shared" si="47"/>
        <v>3.0904163265306126</v>
      </c>
      <c r="W102" s="36">
        <f t="shared" si="48"/>
        <v>0.58470196131749375</v>
      </c>
      <c r="X102" s="36">
        <f t="shared" si="49"/>
        <v>0.18770529419762405</v>
      </c>
      <c r="Y102" s="33">
        <f t="shared" si="76"/>
        <v>97.451524818438415</v>
      </c>
      <c r="Z102" s="33">
        <f t="shared" si="50"/>
        <v>97.451524818438415</v>
      </c>
      <c r="AA102" s="33">
        <f t="shared" si="77"/>
        <v>0</v>
      </c>
      <c r="AB102" s="36">
        <f t="shared" si="51"/>
        <v>0.19490304963687682</v>
      </c>
      <c r="AC102" s="45">
        <f t="shared" si="52"/>
        <v>14.100000000000001</v>
      </c>
      <c r="AD102" s="49">
        <f t="shared" si="78"/>
        <v>0</v>
      </c>
      <c r="AE102" s="49">
        <f t="shared" si="53"/>
        <v>0.4</v>
      </c>
      <c r="AF102" s="48">
        <f t="shared" si="79"/>
        <v>1</v>
      </c>
      <c r="AG102" s="33">
        <f t="shared" si="54"/>
        <v>1.2361665306122451</v>
      </c>
      <c r="AH102" s="33">
        <f t="shared" si="55"/>
        <v>1.2361665306122451</v>
      </c>
      <c r="AI102" s="49">
        <f t="shared" si="56"/>
        <v>0</v>
      </c>
      <c r="AJ102" s="48">
        <f t="shared" si="57"/>
        <v>1</v>
      </c>
      <c r="AK102" s="58">
        <f t="shared" si="80"/>
        <v>1</v>
      </c>
      <c r="AL102" s="58">
        <f t="shared" si="81"/>
        <v>2.5595862632759747</v>
      </c>
      <c r="AM102" s="58">
        <f t="shared" si="82"/>
        <v>2.5775033671189065</v>
      </c>
      <c r="AN102" s="58">
        <f t="shared" si="83"/>
        <v>0</v>
      </c>
      <c r="AO102" s="34">
        <f t="shared" si="58"/>
        <v>2.6836600000000002</v>
      </c>
      <c r="AP102" s="34">
        <f t="shared" si="59"/>
        <v>0.49393047248462374</v>
      </c>
      <c r="AQ102" s="34">
        <f t="shared" si="60"/>
        <v>2.1897295275153765</v>
      </c>
      <c r="AR102" s="58">
        <f t="shared" si="61"/>
        <v>0.45118836390597361</v>
      </c>
      <c r="AS102" s="67">
        <f t="shared" si="62"/>
        <v>0.75198060650995602</v>
      </c>
      <c r="AT102" s="67">
        <f t="shared" si="63"/>
        <v>68.64937947328265</v>
      </c>
      <c r="AU102" s="68">
        <f t="shared" si="64"/>
        <v>1</v>
      </c>
      <c r="AW102" s="68">
        <f t="shared" si="65"/>
        <v>0.47638573435173648</v>
      </c>
      <c r="AX102" s="68">
        <f t="shared" si="66"/>
        <v>0.31466666666666659</v>
      </c>
      <c r="AZ102" s="69">
        <f t="shared" si="67"/>
        <v>1.0178571428571428</v>
      </c>
      <c r="BA102" s="70">
        <f t="shared" si="89"/>
        <v>7.8766141691018907</v>
      </c>
      <c r="BB102" s="60">
        <f t="shared" si="84"/>
        <v>29.94373642525775</v>
      </c>
      <c r="BC102" s="70">
        <f t="shared" si="85"/>
        <v>20.416183926312101</v>
      </c>
      <c r="BD102" s="48">
        <f t="shared" si="86"/>
        <v>15.005895185839394</v>
      </c>
      <c r="BE102" s="59">
        <f t="shared" si="68"/>
        <v>1.3795163999999998E-3</v>
      </c>
      <c r="BF102" s="60">
        <f t="shared" si="87"/>
        <v>2.4263622986240359</v>
      </c>
      <c r="BG102" s="46">
        <f t="shared" si="88"/>
        <v>125.79532887215358</v>
      </c>
      <c r="BH102" s="46">
        <f t="shared" si="69"/>
        <v>0</v>
      </c>
      <c r="BI102" s="34">
        <f>AQ102*RUE</f>
        <v>8.4085613856590449</v>
      </c>
      <c r="BJ102" s="34">
        <f t="shared" si="70"/>
        <v>84.085613856590442</v>
      </c>
      <c r="BK102" s="34">
        <f t="shared" si="71"/>
        <v>27.748252572674847</v>
      </c>
      <c r="BL102" s="34">
        <f>IF(AD102=0,0,BK102/(1-UMIDADE))</f>
        <v>0</v>
      </c>
      <c r="BM102" s="45">
        <f>BL102*AJ102</f>
        <v>0</v>
      </c>
      <c r="BN102" s="48">
        <f>IF(AI102=0,0,BM102*(1-AI102*(1-AK102)))</f>
        <v>0</v>
      </c>
    </row>
    <row r="103" spans="1:66" ht="15">
      <c r="A103" s="32">
        <v>3</v>
      </c>
      <c r="B103" s="32">
        <f t="shared" si="72"/>
        <v>4</v>
      </c>
      <c r="C103" s="32">
        <v>2015</v>
      </c>
      <c r="D103" s="32">
        <v>3</v>
      </c>
      <c r="E103" s="33">
        <v>24.33</v>
      </c>
      <c r="F103" s="33">
        <v>99.9</v>
      </c>
      <c r="G103" s="46">
        <v>93</v>
      </c>
      <c r="H103" s="45">
        <f t="shared" si="73"/>
        <v>5.2040594799476807</v>
      </c>
      <c r="I103" s="45">
        <f t="shared" si="46"/>
        <v>87.798331537323179</v>
      </c>
      <c r="J103" s="48">
        <f t="shared" si="74"/>
        <v>11.706444204976425</v>
      </c>
      <c r="K103" s="48">
        <f t="shared" si="75"/>
        <v>0.99900602994005205</v>
      </c>
      <c r="L103" s="48">
        <v>40</v>
      </c>
      <c r="M103" s="33">
        <v>0.45700000000000002</v>
      </c>
      <c r="N103" s="33">
        <v>30.12</v>
      </c>
      <c r="O103" s="33">
        <v>100</v>
      </c>
      <c r="P103" s="33">
        <v>3.2</v>
      </c>
      <c r="Q103" s="33">
        <v>20.11</v>
      </c>
      <c r="R103" s="33">
        <v>80.099999999999994</v>
      </c>
      <c r="S103" s="33">
        <v>0.3</v>
      </c>
      <c r="T103" s="33">
        <v>15.205399999999999</v>
      </c>
      <c r="U103" s="33">
        <v>6.5780000000000003</v>
      </c>
      <c r="V103" s="33">
        <f t="shared" si="47"/>
        <v>4.1289795918367345</v>
      </c>
      <c r="W103" s="36">
        <f t="shared" si="48"/>
        <v>0.65195312633735947</v>
      </c>
      <c r="X103" s="36">
        <f t="shared" si="49"/>
        <v>0.19779296895060394</v>
      </c>
      <c r="Y103" s="33">
        <f t="shared" si="76"/>
        <v>168.71535828782618</v>
      </c>
      <c r="Z103" s="33">
        <f t="shared" si="50"/>
        <v>125</v>
      </c>
      <c r="AA103" s="33">
        <f t="shared" si="77"/>
        <v>43.715358287826177</v>
      </c>
      <c r="AB103" s="36">
        <f t="shared" si="51"/>
        <v>0.25</v>
      </c>
      <c r="AC103" s="45">
        <f t="shared" si="52"/>
        <v>20.12</v>
      </c>
      <c r="AD103" s="49">
        <f t="shared" si="78"/>
        <v>0</v>
      </c>
      <c r="AE103" s="49">
        <f t="shared" si="53"/>
        <v>0.4</v>
      </c>
      <c r="AF103" s="48">
        <f t="shared" si="79"/>
        <v>1</v>
      </c>
      <c r="AG103" s="33">
        <f t="shared" si="54"/>
        <v>1.6515918367346938</v>
      </c>
      <c r="AH103" s="33">
        <f t="shared" si="55"/>
        <v>1.6515918367346938</v>
      </c>
      <c r="AI103" s="49">
        <f t="shared" si="56"/>
        <v>0</v>
      </c>
      <c r="AJ103" s="48">
        <f t="shared" si="57"/>
        <v>1</v>
      </c>
      <c r="AK103" s="58">
        <f t="shared" si="80"/>
        <v>1</v>
      </c>
      <c r="AL103" s="58">
        <f t="shared" si="81"/>
        <v>3.0433608445762284</v>
      </c>
      <c r="AM103" s="58">
        <f t="shared" si="82"/>
        <v>2.4377320365055586</v>
      </c>
      <c r="AN103" s="58">
        <f t="shared" si="83"/>
        <v>0.60562880807066977</v>
      </c>
      <c r="AO103" s="34">
        <f t="shared" si="58"/>
        <v>7.6026999999999996</v>
      </c>
      <c r="AP103" s="34">
        <f t="shared" si="59"/>
        <v>0.49393047248462374</v>
      </c>
      <c r="AQ103" s="34">
        <f t="shared" si="60"/>
        <v>7.1087695275153759</v>
      </c>
      <c r="AR103" s="58">
        <f t="shared" si="61"/>
        <v>0.45118836390597361</v>
      </c>
      <c r="AS103" s="67">
        <f t="shared" si="62"/>
        <v>0.75198060650995602</v>
      </c>
      <c r="AT103" s="67">
        <f t="shared" si="63"/>
        <v>87.667672677010813</v>
      </c>
      <c r="AU103" s="68">
        <f t="shared" si="64"/>
        <v>0.98796048580217055</v>
      </c>
      <c r="AW103" s="68">
        <f t="shared" si="65"/>
        <v>0.6066281770419778</v>
      </c>
      <c r="AX103" s="68">
        <f t="shared" si="66"/>
        <v>0.34066666666666662</v>
      </c>
      <c r="AZ103" s="69">
        <f t="shared" si="67"/>
        <v>1.0178571428571428</v>
      </c>
      <c r="BA103" s="70">
        <f t="shared" si="89"/>
        <v>13.700131677574126</v>
      </c>
      <c r="BB103" s="60">
        <f t="shared" si="84"/>
        <v>52.082420585465798</v>
      </c>
      <c r="BC103" s="70">
        <f t="shared" si="85"/>
        <v>35.510741308272138</v>
      </c>
      <c r="BD103" s="48">
        <f t="shared" si="86"/>
        <v>26.100394861580021</v>
      </c>
      <c r="BE103" s="59">
        <f t="shared" si="68"/>
        <v>1.4999795999999998E-3</v>
      </c>
      <c r="BF103" s="60">
        <f t="shared" si="87"/>
        <v>3.8427457077047245</v>
      </c>
      <c r="BG103" s="46">
        <f t="shared" si="88"/>
        <v>222.57649153875295</v>
      </c>
      <c r="BH103" s="46">
        <f t="shared" si="69"/>
        <v>0</v>
      </c>
      <c r="BI103" s="34">
        <f>AQ103*RUE</f>
        <v>27.297674985659043</v>
      </c>
      <c r="BJ103" s="34">
        <f t="shared" si="70"/>
        <v>272.97674985659046</v>
      </c>
      <c r="BK103" s="34">
        <f t="shared" si="71"/>
        <v>90.082327452674861</v>
      </c>
      <c r="BL103" s="34">
        <f>IF(AD103=0,0,BK103/(1-UMIDADE))</f>
        <v>0</v>
      </c>
      <c r="BM103" s="45">
        <f>BL103*AJ103</f>
        <v>0</v>
      </c>
      <c r="BN103" s="48">
        <f>IF(AI103=0,0,BM103*(1-AI103*(1-AK103)))</f>
        <v>0</v>
      </c>
    </row>
    <row r="104" spans="1:66" ht="15">
      <c r="A104" s="32">
        <v>4</v>
      </c>
      <c r="B104" s="32">
        <f t="shared" si="72"/>
        <v>4</v>
      </c>
      <c r="C104" s="32">
        <v>2015</v>
      </c>
      <c r="D104" s="32">
        <v>4</v>
      </c>
      <c r="E104" s="33">
        <v>24.5</v>
      </c>
      <c r="F104" s="33">
        <v>99.9</v>
      </c>
      <c r="G104" s="46">
        <v>94</v>
      </c>
      <c r="H104" s="45">
        <f t="shared" si="73"/>
        <v>5.5968763628395299</v>
      </c>
      <c r="I104" s="45">
        <f t="shared" si="46"/>
        <v>87.631026933143488</v>
      </c>
      <c r="J104" s="48">
        <f t="shared" si="74"/>
        <v>11.684136924419132</v>
      </c>
      <c r="K104" s="48">
        <f t="shared" si="75"/>
        <v>0.99843839418535973</v>
      </c>
      <c r="L104" s="48">
        <v>40</v>
      </c>
      <c r="M104" s="33">
        <v>0.45100000000000001</v>
      </c>
      <c r="N104" s="33">
        <v>31.33</v>
      </c>
      <c r="O104" s="33">
        <v>100</v>
      </c>
      <c r="P104" s="33">
        <v>3.95</v>
      </c>
      <c r="Q104" s="33">
        <v>19.760000000000002</v>
      </c>
      <c r="R104" s="33">
        <v>79.099999999999994</v>
      </c>
      <c r="S104" s="33">
        <v>4.4000000000000004</v>
      </c>
      <c r="T104" s="33">
        <v>14.275510000000001</v>
      </c>
      <c r="U104" s="33">
        <v>5.3959999999999999</v>
      </c>
      <c r="V104" s="33">
        <f t="shared" si="47"/>
        <v>4.3629061224489787</v>
      </c>
      <c r="W104" s="36">
        <f t="shared" si="48"/>
        <v>0.66550530726084389</v>
      </c>
      <c r="X104" s="36">
        <f t="shared" si="49"/>
        <v>0.19982579608912659</v>
      </c>
      <c r="Y104" s="33">
        <f t="shared" si="76"/>
        <v>123.6484081632653</v>
      </c>
      <c r="Z104" s="33">
        <f t="shared" si="50"/>
        <v>123.6484081632653</v>
      </c>
      <c r="AA104" s="33">
        <f t="shared" si="77"/>
        <v>0</v>
      </c>
      <c r="AB104" s="36">
        <f t="shared" si="51"/>
        <v>0.24729681632653061</v>
      </c>
      <c r="AC104" s="45">
        <f t="shared" si="52"/>
        <v>21.33</v>
      </c>
      <c r="AD104" s="49">
        <f t="shared" si="78"/>
        <v>0</v>
      </c>
      <c r="AE104" s="49">
        <f t="shared" si="53"/>
        <v>0.4</v>
      </c>
      <c r="AF104" s="48">
        <f t="shared" si="79"/>
        <v>1</v>
      </c>
      <c r="AG104" s="33">
        <f t="shared" si="54"/>
        <v>1.7451624489795916</v>
      </c>
      <c r="AH104" s="33">
        <f t="shared" si="55"/>
        <v>1.7451624489795916</v>
      </c>
      <c r="AI104" s="49">
        <f t="shared" si="56"/>
        <v>0</v>
      </c>
      <c r="AJ104" s="48">
        <f t="shared" si="57"/>
        <v>1</v>
      </c>
      <c r="AK104" s="58">
        <f t="shared" si="80"/>
        <v>1</v>
      </c>
      <c r="AL104" s="58">
        <f t="shared" si="81"/>
        <v>3.0744730191990892</v>
      </c>
      <c r="AM104" s="58">
        <f t="shared" si="82"/>
        <v>2.4319081581864794</v>
      </c>
      <c r="AN104" s="58">
        <f t="shared" si="83"/>
        <v>0.64256486101260979</v>
      </c>
      <c r="AO104" s="34">
        <f t="shared" si="58"/>
        <v>7.1377550000000003</v>
      </c>
      <c r="AP104" s="34">
        <f t="shared" si="59"/>
        <v>0.49393047248462374</v>
      </c>
      <c r="AQ104" s="34">
        <f t="shared" si="60"/>
        <v>6.6438245275153767</v>
      </c>
      <c r="AR104" s="58">
        <f t="shared" si="61"/>
        <v>0.45118836390597361</v>
      </c>
      <c r="AS104" s="67">
        <f t="shared" si="62"/>
        <v>0.75198060650995602</v>
      </c>
      <c r="AT104" s="67">
        <f t="shared" si="63"/>
        <v>86.917543745276831</v>
      </c>
      <c r="AU104" s="68">
        <f t="shared" si="64"/>
        <v>0.98723092808900825</v>
      </c>
      <c r="AW104" s="68">
        <f t="shared" si="65"/>
        <v>0.61325897654549877</v>
      </c>
      <c r="AX104" s="68">
        <f t="shared" si="66"/>
        <v>0.31733333333333341</v>
      </c>
      <c r="AZ104" s="69">
        <f t="shared" si="67"/>
        <v>1.0178571428571428</v>
      </c>
      <c r="BA104" s="70">
        <f t="shared" si="89"/>
        <v>12.781424939417839</v>
      </c>
      <c r="BB104" s="60">
        <f t="shared" si="84"/>
        <v>48.589865049690857</v>
      </c>
      <c r="BC104" s="70">
        <f t="shared" si="85"/>
        <v>33.129453442971041</v>
      </c>
      <c r="BD104" s="48">
        <f t="shared" si="86"/>
        <v>24.350148280583714</v>
      </c>
      <c r="BE104" s="59">
        <f t="shared" si="68"/>
        <v>1.5071400000000001E-3</v>
      </c>
      <c r="BF104" s="60">
        <f t="shared" si="87"/>
        <v>3.7444746927394363</v>
      </c>
      <c r="BG104" s="46">
        <f t="shared" si="88"/>
        <v>206.05673587844277</v>
      </c>
      <c r="BH104" s="46">
        <f t="shared" si="69"/>
        <v>0</v>
      </c>
      <c r="BI104" s="34">
        <f>AQ104*RUE</f>
        <v>25.512286185659047</v>
      </c>
      <c r="BJ104" s="34">
        <f t="shared" si="70"/>
        <v>255.12286185659048</v>
      </c>
      <c r="BK104" s="34">
        <f t="shared" si="71"/>
        <v>84.190544412674868</v>
      </c>
      <c r="BL104" s="34">
        <f>IF(AD104=0,0,BK104/(1-UMIDADE))</f>
        <v>0</v>
      </c>
      <c r="BM104" s="45">
        <f>BL104*AJ104</f>
        <v>0</v>
      </c>
      <c r="BN104" s="48">
        <f>IF(AI104=0,0,BM104*(1-AI104*(1-AK104)))</f>
        <v>0</v>
      </c>
    </row>
    <row r="105" spans="1:66" ht="15">
      <c r="A105" s="32">
        <v>5</v>
      </c>
      <c r="B105" s="32">
        <f t="shared" si="72"/>
        <v>4</v>
      </c>
      <c r="C105" s="32">
        <v>2015</v>
      </c>
      <c r="D105" s="32">
        <v>5</v>
      </c>
      <c r="E105" s="33">
        <v>24.45</v>
      </c>
      <c r="F105" s="33">
        <v>99.9</v>
      </c>
      <c r="G105" s="46">
        <v>95</v>
      </c>
      <c r="H105" s="45">
        <f t="shared" si="73"/>
        <v>5.9880347704745844</v>
      </c>
      <c r="I105" s="45">
        <f t="shared" si="46"/>
        <v>87.464185047829474</v>
      </c>
      <c r="J105" s="48">
        <f t="shared" si="74"/>
        <v>11.661891339710596</v>
      </c>
      <c r="K105" s="48">
        <f t="shared" si="75"/>
        <v>0.99787122116817262</v>
      </c>
      <c r="L105" s="48">
        <v>40</v>
      </c>
      <c r="M105" s="33">
        <v>0.93799999999999994</v>
      </c>
      <c r="N105" s="33">
        <v>29.28</v>
      </c>
      <c r="O105" s="33">
        <v>100</v>
      </c>
      <c r="P105" s="33">
        <v>8.4499999999999993</v>
      </c>
      <c r="Q105" s="33">
        <v>20.99</v>
      </c>
      <c r="R105" s="33">
        <v>86.3</v>
      </c>
      <c r="S105" s="33">
        <v>48.9</v>
      </c>
      <c r="T105" s="33">
        <v>9.3605300000000007</v>
      </c>
      <c r="U105" s="33">
        <v>3.1549999999999998</v>
      </c>
      <c r="V105" s="33">
        <f t="shared" si="47"/>
        <v>3.9291428571428577</v>
      </c>
      <c r="W105" s="36">
        <f t="shared" si="48"/>
        <v>0.63991127171918372</v>
      </c>
      <c r="X105" s="36">
        <f t="shared" si="49"/>
        <v>0.19598669075787756</v>
      </c>
      <c r="Y105" s="33">
        <f t="shared" si="76"/>
        <v>126.30324571428571</v>
      </c>
      <c r="Z105" s="33">
        <f t="shared" si="50"/>
        <v>125</v>
      </c>
      <c r="AA105" s="33">
        <f t="shared" si="77"/>
        <v>1.3032457142857083</v>
      </c>
      <c r="AB105" s="36">
        <f t="shared" si="51"/>
        <v>0.25</v>
      </c>
      <c r="AC105" s="45">
        <f t="shared" si="52"/>
        <v>19.28</v>
      </c>
      <c r="AD105" s="49">
        <f t="shared" si="78"/>
        <v>0</v>
      </c>
      <c r="AE105" s="49">
        <f t="shared" si="53"/>
        <v>0.4</v>
      </c>
      <c r="AF105" s="48">
        <f t="shared" si="79"/>
        <v>1</v>
      </c>
      <c r="AG105" s="33">
        <f t="shared" si="54"/>
        <v>1.5716571428571431</v>
      </c>
      <c r="AH105" s="33">
        <f t="shared" si="55"/>
        <v>1.5716571428571431</v>
      </c>
      <c r="AI105" s="49">
        <f t="shared" si="56"/>
        <v>0</v>
      </c>
      <c r="AJ105" s="48">
        <f t="shared" si="57"/>
        <v>1</v>
      </c>
      <c r="AK105" s="58">
        <f t="shared" si="80"/>
        <v>1</v>
      </c>
      <c r="AL105" s="58">
        <f t="shared" si="81"/>
        <v>3.0652937117955434</v>
      </c>
      <c r="AM105" s="58">
        <f t="shared" si="82"/>
        <v>2.645348473279554</v>
      </c>
      <c r="AN105" s="58">
        <f t="shared" si="83"/>
        <v>0.41994523851598942</v>
      </c>
      <c r="AO105" s="34">
        <f t="shared" si="58"/>
        <v>4.6802650000000003</v>
      </c>
      <c r="AP105" s="34">
        <f t="shared" si="59"/>
        <v>0.49393047248462374</v>
      </c>
      <c r="AQ105" s="34">
        <f t="shared" si="60"/>
        <v>4.1863345275153767</v>
      </c>
      <c r="AR105" s="58">
        <f t="shared" si="61"/>
        <v>0.45118836390597361</v>
      </c>
      <c r="AS105" s="67">
        <f t="shared" si="62"/>
        <v>0.75198060650995602</v>
      </c>
      <c r="AT105" s="67">
        <f t="shared" si="63"/>
        <v>80.718559616726637</v>
      </c>
      <c r="AU105" s="68">
        <f t="shared" si="64"/>
        <v>0.99163626749197575</v>
      </c>
      <c r="AW105" s="68">
        <f t="shared" si="65"/>
        <v>0.61132042909824702</v>
      </c>
      <c r="AX105" s="68">
        <f t="shared" si="66"/>
        <v>0.39933333333333321</v>
      </c>
      <c r="AZ105" s="69">
        <f t="shared" si="67"/>
        <v>1.0178571428571428</v>
      </c>
      <c r="BA105" s="70">
        <f t="shared" si="89"/>
        <v>14.956285512018725</v>
      </c>
      <c r="BB105" s="60">
        <f t="shared" si="84"/>
        <v>56.857815002490391</v>
      </c>
      <c r="BC105" s="70">
        <f t="shared" si="85"/>
        <v>38.766692047152539</v>
      </c>
      <c r="BD105" s="48">
        <f t="shared" si="86"/>
        <v>28.493518654657116</v>
      </c>
      <c r="BE105" s="59">
        <f t="shared" si="68"/>
        <v>1.5050340000000001E-3</v>
      </c>
      <c r="BF105" s="60">
        <f t="shared" si="87"/>
        <v>4.2992150050780724</v>
      </c>
      <c r="BG105" s="46">
        <f t="shared" si="88"/>
        <v>241.94303649579044</v>
      </c>
      <c r="BH105" s="46">
        <f t="shared" si="69"/>
        <v>0</v>
      </c>
      <c r="BI105" s="34">
        <f>AQ105*RUE</f>
        <v>16.075524585659046</v>
      </c>
      <c r="BJ105" s="34">
        <f t="shared" si="70"/>
        <v>160.75524585659048</v>
      </c>
      <c r="BK105" s="34">
        <f t="shared" si="71"/>
        <v>53.049231132674862</v>
      </c>
      <c r="BL105" s="34">
        <f>IF(AD105=0,0,BK105/(1-UMIDADE))</f>
        <v>0</v>
      </c>
      <c r="BM105" s="45">
        <f>BL105*AJ105</f>
        <v>0</v>
      </c>
      <c r="BN105" s="48">
        <f>IF(AI105=0,0,BM105*(1-AI105*(1-AK105)))</f>
        <v>0</v>
      </c>
    </row>
    <row r="106" spans="1:66" ht="15">
      <c r="A106" s="32">
        <v>6</v>
      </c>
      <c r="B106" s="32">
        <f t="shared" si="72"/>
        <v>4</v>
      </c>
      <c r="C106" s="32">
        <v>2015</v>
      </c>
      <c r="D106" s="32">
        <v>6</v>
      </c>
      <c r="E106" s="33">
        <v>25.71</v>
      </c>
      <c r="F106" s="33">
        <v>97</v>
      </c>
      <c r="G106" s="46">
        <v>96</v>
      </c>
      <c r="H106" s="45">
        <f t="shared" si="73"/>
        <v>6.3774187941747753</v>
      </c>
      <c r="I106" s="45">
        <f t="shared" si="46"/>
        <v>87.297841099316642</v>
      </c>
      <c r="J106" s="48">
        <f t="shared" si="74"/>
        <v>11.639712146575553</v>
      </c>
      <c r="K106" s="48">
        <f t="shared" si="75"/>
        <v>0.99730467895409602</v>
      </c>
      <c r="L106" s="48">
        <v>40</v>
      </c>
      <c r="M106" s="33">
        <v>0.46600000000000003</v>
      </c>
      <c r="N106" s="33">
        <v>31.28</v>
      </c>
      <c r="O106" s="33">
        <v>100</v>
      </c>
      <c r="P106" s="33">
        <v>4.7</v>
      </c>
      <c r="Q106" s="33">
        <v>21.53</v>
      </c>
      <c r="R106" s="33">
        <v>73.5</v>
      </c>
      <c r="S106" s="33">
        <v>0</v>
      </c>
      <c r="T106" s="33">
        <v>17.782109999999999</v>
      </c>
      <c r="U106" s="33">
        <v>8.15</v>
      </c>
      <c r="V106" s="33">
        <f t="shared" si="47"/>
        <v>4.2500571428571421</v>
      </c>
      <c r="W106" s="36">
        <f t="shared" si="48"/>
        <v>0.65904080798249787</v>
      </c>
      <c r="X106" s="36">
        <f t="shared" si="49"/>
        <v>0.19885612119737467</v>
      </c>
      <c r="Y106" s="33">
        <f t="shared" si="76"/>
        <v>172.32834285714287</v>
      </c>
      <c r="Z106" s="33">
        <f t="shared" si="50"/>
        <v>125</v>
      </c>
      <c r="AA106" s="33">
        <f t="shared" si="77"/>
        <v>47.328342857142871</v>
      </c>
      <c r="AB106" s="36">
        <f t="shared" si="51"/>
        <v>0.25</v>
      </c>
      <c r="AC106" s="45">
        <f t="shared" si="52"/>
        <v>21.28</v>
      </c>
      <c r="AD106" s="49">
        <f t="shared" si="78"/>
        <v>0</v>
      </c>
      <c r="AE106" s="49">
        <f t="shared" si="53"/>
        <v>0.4</v>
      </c>
      <c r="AF106" s="48">
        <f t="shared" si="79"/>
        <v>1</v>
      </c>
      <c r="AG106" s="33">
        <f t="shared" si="54"/>
        <v>1.7000228571428568</v>
      </c>
      <c r="AH106" s="33">
        <f t="shared" si="55"/>
        <v>1.7000228571428568</v>
      </c>
      <c r="AI106" s="49">
        <f t="shared" si="56"/>
        <v>0</v>
      </c>
      <c r="AJ106" s="48">
        <f t="shared" si="57"/>
        <v>1</v>
      </c>
      <c r="AK106" s="58">
        <f t="shared" si="80"/>
        <v>1</v>
      </c>
      <c r="AL106" s="58">
        <f t="shared" si="81"/>
        <v>3.3040457864888899</v>
      </c>
      <c r="AM106" s="58">
        <f t="shared" si="82"/>
        <v>2.428473653069334</v>
      </c>
      <c r="AN106" s="58">
        <f t="shared" si="83"/>
        <v>0.87557213341955586</v>
      </c>
      <c r="AO106" s="34">
        <f t="shared" si="58"/>
        <v>8.8910549999999997</v>
      </c>
      <c r="AP106" s="34">
        <f t="shared" si="59"/>
        <v>0.49393047248462374</v>
      </c>
      <c r="AQ106" s="34">
        <f t="shared" si="60"/>
        <v>8.3971245275153752</v>
      </c>
      <c r="AR106" s="58">
        <f t="shared" si="61"/>
        <v>0.45118836390597361</v>
      </c>
      <c r="AS106" s="67">
        <f t="shared" si="62"/>
        <v>0.75198060650995602</v>
      </c>
      <c r="AT106" s="67">
        <f t="shared" si="63"/>
        <v>89.358446862421189</v>
      </c>
      <c r="AU106" s="68">
        <f t="shared" si="64"/>
        <v>0.98264099156572804</v>
      </c>
      <c r="AW106" s="68">
        <f t="shared" si="65"/>
        <v>0.65733431965160727</v>
      </c>
      <c r="AX106" s="68">
        <f t="shared" si="66"/>
        <v>0.43533333333333341</v>
      </c>
      <c r="AZ106" s="69">
        <f t="shared" si="67"/>
        <v>1.0178571428571428</v>
      </c>
      <c r="BA106" s="70">
        <f t="shared" si="89"/>
        <v>19.232342632847352</v>
      </c>
      <c r="BB106" s="60">
        <f t="shared" si="84"/>
        <v>73.113673753032501</v>
      </c>
      <c r="BC106" s="70">
        <f t="shared" si="85"/>
        <v>49.850232104340336</v>
      </c>
      <c r="BD106" s="48">
        <f t="shared" si="86"/>
        <v>36.639920596690146</v>
      </c>
      <c r="BE106" s="59">
        <f t="shared" si="68"/>
        <v>1.5581052000000002E-3</v>
      </c>
      <c r="BF106" s="60">
        <f t="shared" si="87"/>
        <v>5.5065615868045015</v>
      </c>
      <c r="BG106" s="46">
        <f t="shared" si="88"/>
        <v>311.33359009885646</v>
      </c>
      <c r="BH106" s="46">
        <f t="shared" si="69"/>
        <v>0</v>
      </c>
      <c r="BI106" s="34">
        <f>AQ106*RUE</f>
        <v>32.244958185659037</v>
      </c>
      <c r="BJ106" s="34">
        <f t="shared" si="70"/>
        <v>322.44958185659038</v>
      </c>
      <c r="BK106" s="34">
        <f t="shared" si="71"/>
        <v>106.40836201267483</v>
      </c>
      <c r="BL106" s="34">
        <f>IF(AD106=0,0,BK106/(1-UMIDADE))</f>
        <v>0</v>
      </c>
      <c r="BM106" s="45">
        <f>BL106*AJ106</f>
        <v>0</v>
      </c>
      <c r="BN106" s="48">
        <f>IF(AI106=0,0,BM106*(1-AI106*(1-AK106)))</f>
        <v>0</v>
      </c>
    </row>
    <row r="107" spans="1:66" ht="15">
      <c r="A107" s="32">
        <v>7</v>
      </c>
      <c r="B107" s="32">
        <f t="shared" si="72"/>
        <v>4</v>
      </c>
      <c r="C107" s="32">
        <v>2015</v>
      </c>
      <c r="D107" s="32">
        <v>7</v>
      </c>
      <c r="E107" s="33">
        <v>25.92</v>
      </c>
      <c r="F107" s="33">
        <v>98.6</v>
      </c>
      <c r="G107" s="46">
        <v>97</v>
      </c>
      <c r="H107" s="45">
        <f t="shared" si="73"/>
        <v>6.7649130510502804</v>
      </c>
      <c r="I107" s="45">
        <f t="shared" si="46"/>
        <v>87.132030737300013</v>
      </c>
      <c r="J107" s="48">
        <f t="shared" si="74"/>
        <v>11.617604098306668</v>
      </c>
      <c r="K107" s="48">
        <f t="shared" si="75"/>
        <v>0.99673893542181524</v>
      </c>
      <c r="L107" s="48">
        <v>40</v>
      </c>
      <c r="M107" s="33">
        <v>0.70299999999999996</v>
      </c>
      <c r="N107" s="33">
        <v>31.99</v>
      </c>
      <c r="O107" s="33">
        <v>100</v>
      </c>
      <c r="P107" s="33">
        <v>4.7</v>
      </c>
      <c r="Q107" s="33">
        <v>21.69</v>
      </c>
      <c r="R107" s="33">
        <v>75.2</v>
      </c>
      <c r="S107" s="33">
        <v>0</v>
      </c>
      <c r="T107" s="33">
        <v>17.399349999999998</v>
      </c>
      <c r="U107" s="33">
        <v>7.83</v>
      </c>
      <c r="V107" s="33">
        <f t="shared" si="47"/>
        <v>4.3658448979591844</v>
      </c>
      <c r="W107" s="36">
        <f t="shared" si="48"/>
        <v>0.66567182972640337</v>
      </c>
      <c r="X107" s="36">
        <f t="shared" si="49"/>
        <v>0.19985077445896049</v>
      </c>
      <c r="Y107" s="33">
        <f t="shared" si="76"/>
        <v>123.29997714285714</v>
      </c>
      <c r="Z107" s="33">
        <f t="shared" si="50"/>
        <v>123.29997714285714</v>
      </c>
      <c r="AA107" s="33">
        <f t="shared" si="77"/>
        <v>0</v>
      </c>
      <c r="AB107" s="36">
        <f t="shared" si="51"/>
        <v>0.2465999542857143</v>
      </c>
      <c r="AC107" s="45">
        <f t="shared" si="52"/>
        <v>21.99</v>
      </c>
      <c r="AD107" s="49">
        <f t="shared" si="78"/>
        <v>0</v>
      </c>
      <c r="AE107" s="49">
        <f t="shared" si="53"/>
        <v>0.4</v>
      </c>
      <c r="AF107" s="48">
        <f t="shared" si="79"/>
        <v>1</v>
      </c>
      <c r="AG107" s="33">
        <f t="shared" si="54"/>
        <v>1.7463379591836738</v>
      </c>
      <c r="AH107" s="33">
        <f t="shared" si="55"/>
        <v>1.7463379591836738</v>
      </c>
      <c r="AI107" s="49">
        <f t="shared" si="56"/>
        <v>0</v>
      </c>
      <c r="AJ107" s="48">
        <f t="shared" si="57"/>
        <v>1</v>
      </c>
      <c r="AK107" s="58">
        <f t="shared" si="80"/>
        <v>1</v>
      </c>
      <c r="AL107" s="58">
        <f t="shared" si="81"/>
        <v>3.3453744184329572</v>
      </c>
      <c r="AM107" s="58">
        <f t="shared" si="82"/>
        <v>2.5157215626615841</v>
      </c>
      <c r="AN107" s="58">
        <f t="shared" si="83"/>
        <v>0.82965285577137315</v>
      </c>
      <c r="AO107" s="34">
        <f t="shared" si="58"/>
        <v>8.6996749999999992</v>
      </c>
      <c r="AP107" s="34">
        <f t="shared" si="59"/>
        <v>0.49393047248462374</v>
      </c>
      <c r="AQ107" s="34">
        <f t="shared" si="60"/>
        <v>8.2057445275153746</v>
      </c>
      <c r="AR107" s="58">
        <f t="shared" si="61"/>
        <v>0.45118836390597361</v>
      </c>
      <c r="AS107" s="67">
        <f t="shared" si="62"/>
        <v>0.75198060650995602</v>
      </c>
      <c r="AT107" s="67">
        <f t="shared" si="63"/>
        <v>89.137217560067356</v>
      </c>
      <c r="AU107" s="68">
        <f t="shared" si="64"/>
        <v>0.9835438493784594</v>
      </c>
      <c r="AW107" s="68">
        <f t="shared" si="65"/>
        <v>0.66445526729575743</v>
      </c>
      <c r="AX107" s="68">
        <f t="shared" si="66"/>
        <v>0.44600000000000006</v>
      </c>
      <c r="AZ107" s="69">
        <f t="shared" si="67"/>
        <v>1.0178571428571428</v>
      </c>
      <c r="BA107" s="70">
        <f t="shared" si="89"/>
        <v>19.885974420890612</v>
      </c>
      <c r="BB107" s="60">
        <f t="shared" si="84"/>
        <v>75.598520358457748</v>
      </c>
      <c r="BC107" s="70">
        <f t="shared" si="85"/>
        <v>51.544445698948465</v>
      </c>
      <c r="BD107" s="48">
        <f t="shared" si="86"/>
        <v>37.885167588727121</v>
      </c>
      <c r="BE107" s="59">
        <f t="shared" si="68"/>
        <v>1.5669504E-3</v>
      </c>
      <c r="BF107" s="60">
        <f t="shared" si="87"/>
        <v>5.7917677559606373</v>
      </c>
      <c r="BG107" s="46">
        <f t="shared" si="88"/>
        <v>320.93399832766488</v>
      </c>
      <c r="BH107" s="46">
        <f t="shared" si="69"/>
        <v>0</v>
      </c>
      <c r="BI107" s="34">
        <f>AQ107*RUE</f>
        <v>31.510058985659036</v>
      </c>
      <c r="BJ107" s="34">
        <f t="shared" si="70"/>
        <v>315.10058985659037</v>
      </c>
      <c r="BK107" s="34">
        <f t="shared" si="71"/>
        <v>103.98319465267483</v>
      </c>
      <c r="BL107" s="34">
        <f>IF(AD107=0,0,BK107/(1-UMIDADE))</f>
        <v>0</v>
      </c>
      <c r="BM107" s="45">
        <f>BL107*AJ107</f>
        <v>0</v>
      </c>
      <c r="BN107" s="48">
        <f>IF(AI107=0,0,BM107*(1-AI107*(1-AK107)))</f>
        <v>0</v>
      </c>
    </row>
    <row r="108" spans="1:66" ht="15">
      <c r="A108" s="32">
        <v>8</v>
      </c>
      <c r="B108" s="32">
        <f t="shared" si="72"/>
        <v>4</v>
      </c>
      <c r="C108" s="32">
        <v>2015</v>
      </c>
      <c r="D108" s="32">
        <v>8</v>
      </c>
      <c r="E108" s="33">
        <v>25.61</v>
      </c>
      <c r="F108" s="33">
        <v>93.4</v>
      </c>
      <c r="G108" s="46">
        <v>98</v>
      </c>
      <c r="H108" s="45">
        <f t="shared" si="73"/>
        <v>7.1504027181899783</v>
      </c>
      <c r="I108" s="45">
        <f t="shared" si="46"/>
        <v>86.966790066449761</v>
      </c>
      <c r="J108" s="48">
        <f t="shared" si="74"/>
        <v>11.595572008859968</v>
      </c>
      <c r="K108" s="48">
        <f t="shared" si="75"/>
        <v>0.99617415821334854</v>
      </c>
      <c r="L108" s="48">
        <v>40</v>
      </c>
      <c r="M108" s="33">
        <v>0.97699999999999998</v>
      </c>
      <c r="N108" s="33">
        <v>35.72</v>
      </c>
      <c r="O108" s="33">
        <v>100</v>
      </c>
      <c r="P108" s="33">
        <v>7.7</v>
      </c>
      <c r="Q108" s="33">
        <v>21.53</v>
      </c>
      <c r="R108" s="33">
        <v>62.87</v>
      </c>
      <c r="S108" s="33">
        <v>0</v>
      </c>
      <c r="T108" s="33">
        <v>18.381730000000001</v>
      </c>
      <c r="U108" s="33">
        <v>7.74</v>
      </c>
      <c r="V108" s="33">
        <f t="shared" si="47"/>
        <v>5.0329469387755097</v>
      </c>
      <c r="W108" s="36">
        <f t="shared" si="48"/>
        <v>0.7010765866138069</v>
      </c>
      <c r="X108" s="36">
        <f t="shared" si="49"/>
        <v>0.20516148799207104</v>
      </c>
      <c r="Y108" s="33">
        <f t="shared" si="76"/>
        <v>121.55363918367347</v>
      </c>
      <c r="Z108" s="33">
        <f t="shared" si="50"/>
        <v>121.55363918367347</v>
      </c>
      <c r="AA108" s="33">
        <f t="shared" si="77"/>
        <v>0</v>
      </c>
      <c r="AB108" s="36">
        <f t="shared" si="51"/>
        <v>0.24310727836734694</v>
      </c>
      <c r="AC108" s="45">
        <f t="shared" si="52"/>
        <v>25.72</v>
      </c>
      <c r="AD108" s="49">
        <f t="shared" si="78"/>
        <v>0</v>
      </c>
      <c r="AE108" s="49">
        <f t="shared" si="53"/>
        <v>0.4</v>
      </c>
      <c r="AF108" s="48">
        <f t="shared" si="79"/>
        <v>1</v>
      </c>
      <c r="AG108" s="33">
        <f t="shared" si="54"/>
        <v>2.013178775510204</v>
      </c>
      <c r="AH108" s="33">
        <f t="shared" si="55"/>
        <v>2.013178775510204</v>
      </c>
      <c r="AI108" s="49">
        <f t="shared" si="56"/>
        <v>0</v>
      </c>
      <c r="AJ108" s="48">
        <f t="shared" si="57"/>
        <v>1</v>
      </c>
      <c r="AK108" s="58">
        <f t="shared" si="80"/>
        <v>1</v>
      </c>
      <c r="AL108" s="58">
        <f t="shared" si="81"/>
        <v>3.2845224022313699</v>
      </c>
      <c r="AM108" s="58">
        <f t="shared" si="82"/>
        <v>2.0649792342828621</v>
      </c>
      <c r="AN108" s="58">
        <f t="shared" si="83"/>
        <v>1.2195431679485078</v>
      </c>
      <c r="AO108" s="34">
        <f t="shared" si="58"/>
        <v>9.1908650000000005</v>
      </c>
      <c r="AP108" s="34">
        <f t="shared" si="59"/>
        <v>0.49393047248462374</v>
      </c>
      <c r="AQ108" s="34">
        <f t="shared" si="60"/>
        <v>8.696934527515376</v>
      </c>
      <c r="AR108" s="58">
        <f t="shared" si="61"/>
        <v>0.45118836390597361</v>
      </c>
      <c r="AS108" s="67">
        <f t="shared" si="62"/>
        <v>0.75198060650995602</v>
      </c>
      <c r="AT108" s="67">
        <f t="shared" si="63"/>
        <v>89.687462597973962</v>
      </c>
      <c r="AU108" s="68">
        <f t="shared" si="64"/>
        <v>0.9759041900119807</v>
      </c>
      <c r="AW108" s="68">
        <f t="shared" si="65"/>
        <v>0.65389047231009556</v>
      </c>
      <c r="AX108" s="68">
        <f t="shared" si="66"/>
        <v>0.43533333333333341</v>
      </c>
      <c r="AZ108" s="69">
        <f t="shared" si="67"/>
        <v>1.0178571428571428</v>
      </c>
      <c r="BA108" s="70">
        <f t="shared" si="89"/>
        <v>19.070378840364434</v>
      </c>
      <c r="BB108" s="60">
        <f t="shared" si="84"/>
        <v>72.497952199529422</v>
      </c>
      <c r="BC108" s="70">
        <f t="shared" si="85"/>
        <v>49.430421954224606</v>
      </c>
      <c r="BD108" s="48">
        <f t="shared" si="86"/>
        <v>36.331360136355087</v>
      </c>
      <c r="BE108" s="59">
        <f t="shared" si="68"/>
        <v>1.5538931999999998E-3</v>
      </c>
      <c r="BF108" s="60">
        <f t="shared" si="87"/>
        <v>5.5850875767398822</v>
      </c>
      <c r="BG108" s="46">
        <f t="shared" si="88"/>
        <v>307.46272559615204</v>
      </c>
      <c r="BH108" s="46">
        <f t="shared" si="69"/>
        <v>0</v>
      </c>
      <c r="BI108" s="34">
        <f>AQ108*RUE</f>
        <v>33.396228585659046</v>
      </c>
      <c r="BJ108" s="34">
        <f t="shared" si="70"/>
        <v>333.96228585659048</v>
      </c>
      <c r="BK108" s="34">
        <f t="shared" si="71"/>
        <v>110.20755433267486</v>
      </c>
      <c r="BL108" s="34">
        <f>IF(AD108=0,0,BK108/(1-UMIDADE))</f>
        <v>0</v>
      </c>
      <c r="BM108" s="45">
        <f>BL108*AJ108</f>
        <v>0</v>
      </c>
      <c r="BN108" s="48">
        <f>IF(AI108=0,0,BM108*(1-AI108*(1-AK108)))</f>
        <v>0</v>
      </c>
    </row>
    <row r="109" spans="1:66" ht="15">
      <c r="A109" s="32">
        <v>9</v>
      </c>
      <c r="B109" s="32">
        <f t="shared" si="72"/>
        <v>4</v>
      </c>
      <c r="C109" s="32">
        <v>2015</v>
      </c>
      <c r="D109" s="32">
        <v>9</v>
      </c>
      <c r="E109" s="33">
        <v>24.62</v>
      </c>
      <c r="F109" s="33">
        <v>91.3</v>
      </c>
      <c r="G109" s="46">
        <v>99</v>
      </c>
      <c r="H109" s="45">
        <f t="shared" si="73"/>
        <v>7.5337735666859453</v>
      </c>
      <c r="I109" s="45">
        <f t="shared" si="46"/>
        <v>86.802155668519958</v>
      </c>
      <c r="J109" s="48">
        <f t="shared" si="74"/>
        <v>11.573620755802661</v>
      </c>
      <c r="K109" s="48">
        <f t="shared" si="75"/>
        <v>0.99561051468437156</v>
      </c>
      <c r="L109" s="48">
        <v>40</v>
      </c>
      <c r="M109" s="33">
        <v>1.087</v>
      </c>
      <c r="N109" s="33">
        <v>31.71</v>
      </c>
      <c r="O109" s="33">
        <v>100</v>
      </c>
      <c r="P109" s="33">
        <v>8.4499999999999993</v>
      </c>
      <c r="Q109" s="33">
        <v>19.760000000000002</v>
      </c>
      <c r="R109" s="33">
        <v>65.73</v>
      </c>
      <c r="S109" s="33">
        <v>0</v>
      </c>
      <c r="T109" s="33">
        <v>20.105879999999999</v>
      </c>
      <c r="U109" s="33">
        <v>8.64</v>
      </c>
      <c r="V109" s="33">
        <f t="shared" si="47"/>
        <v>4.4299102040816312</v>
      </c>
      <c r="W109" s="36">
        <f t="shared" si="48"/>
        <v>0.66927901094127051</v>
      </c>
      <c r="X109" s="36">
        <f t="shared" si="49"/>
        <v>0.20039185164119058</v>
      </c>
      <c r="Y109" s="33">
        <f t="shared" si="76"/>
        <v>119.54046040816327</v>
      </c>
      <c r="Z109" s="33">
        <f t="shared" si="50"/>
        <v>119.54046040816327</v>
      </c>
      <c r="AA109" s="33">
        <f t="shared" si="77"/>
        <v>0</v>
      </c>
      <c r="AB109" s="36">
        <f t="shared" si="51"/>
        <v>0.23908092081632654</v>
      </c>
      <c r="AC109" s="45">
        <f t="shared" si="52"/>
        <v>21.71</v>
      </c>
      <c r="AD109" s="49">
        <f t="shared" si="78"/>
        <v>0</v>
      </c>
      <c r="AE109" s="49">
        <f t="shared" si="53"/>
        <v>0.4</v>
      </c>
      <c r="AF109" s="48">
        <f t="shared" si="79"/>
        <v>1</v>
      </c>
      <c r="AG109" s="33">
        <f t="shared" si="54"/>
        <v>1.7719640816326525</v>
      </c>
      <c r="AH109" s="33">
        <f t="shared" si="55"/>
        <v>1.7719640816326525</v>
      </c>
      <c r="AI109" s="49">
        <f t="shared" si="56"/>
        <v>0</v>
      </c>
      <c r="AJ109" s="48">
        <f t="shared" si="57"/>
        <v>1</v>
      </c>
      <c r="AK109" s="58">
        <f t="shared" si="80"/>
        <v>1</v>
      </c>
      <c r="AL109" s="58">
        <f t="shared" si="81"/>
        <v>3.0966012426198835</v>
      </c>
      <c r="AM109" s="58">
        <f t="shared" si="82"/>
        <v>2.0353959967740498</v>
      </c>
      <c r="AN109" s="58">
        <f t="shared" si="83"/>
        <v>1.0612052458458336</v>
      </c>
      <c r="AO109" s="34">
        <f t="shared" si="58"/>
        <v>10.05294</v>
      </c>
      <c r="AP109" s="34">
        <f t="shared" si="59"/>
        <v>0.49393047248462374</v>
      </c>
      <c r="AQ109" s="34">
        <f t="shared" si="60"/>
        <v>9.559009527515375</v>
      </c>
      <c r="AR109" s="58">
        <f t="shared" si="61"/>
        <v>0.45118836390597361</v>
      </c>
      <c r="AS109" s="67">
        <f t="shared" si="62"/>
        <v>0.75198060650995602</v>
      </c>
      <c r="AT109" s="67">
        <f t="shared" si="63"/>
        <v>90.52941473919374</v>
      </c>
      <c r="AU109" s="68">
        <f t="shared" si="64"/>
        <v>0.97899954137258849</v>
      </c>
      <c r="AW109" s="68">
        <f t="shared" si="65"/>
        <v>0.61787213452133494</v>
      </c>
      <c r="AX109" s="68">
        <f t="shared" si="66"/>
        <v>0.31733333333333341</v>
      </c>
      <c r="AZ109" s="69">
        <f t="shared" si="67"/>
        <v>1.0178571428571428</v>
      </c>
      <c r="BA109" s="70">
        <f t="shared" si="89"/>
        <v>13.300867682452457</v>
      </c>
      <c r="BB109" s="60">
        <f t="shared" si="84"/>
        <v>50.564578581611265</v>
      </c>
      <c r="BC109" s="70">
        <f t="shared" si="85"/>
        <v>34.47584903291677</v>
      </c>
      <c r="BD109" s="48">
        <f t="shared" si="86"/>
        <v>25.339749039193826</v>
      </c>
      <c r="BE109" s="59">
        <f t="shared" si="68"/>
        <v>1.5121944E-3</v>
      </c>
      <c r="BF109" s="60">
        <f t="shared" si="87"/>
        <v>4.0125082773423735</v>
      </c>
      <c r="BG109" s="46">
        <f t="shared" si="88"/>
        <v>213.27240761851453</v>
      </c>
      <c r="BH109" s="46">
        <f t="shared" si="69"/>
        <v>0</v>
      </c>
      <c r="BI109" s="34">
        <f>AQ109*RUE</f>
        <v>36.706596585659035</v>
      </c>
      <c r="BJ109" s="34">
        <f t="shared" si="70"/>
        <v>367.06596585659037</v>
      </c>
      <c r="BK109" s="34">
        <f t="shared" si="71"/>
        <v>121.13176873267483</v>
      </c>
      <c r="BL109" s="34">
        <f>IF(AD109=0,0,BK109/(1-UMIDADE))</f>
        <v>0</v>
      </c>
      <c r="BM109" s="45">
        <f>BL109*AJ109</f>
        <v>0</v>
      </c>
      <c r="BN109" s="48">
        <f>IF(AI109=0,0,BM109*(1-AI109*(1-AK109)))</f>
        <v>0</v>
      </c>
    </row>
    <row r="110" spans="1:66" ht="15">
      <c r="A110" s="32">
        <v>10</v>
      </c>
      <c r="B110" s="32">
        <f t="shared" si="72"/>
        <v>4</v>
      </c>
      <c r="C110" s="32">
        <v>2015</v>
      </c>
      <c r="D110" s="32">
        <v>10</v>
      </c>
      <c r="E110" s="33">
        <v>23.56</v>
      </c>
      <c r="F110" s="33">
        <v>93.8</v>
      </c>
      <c r="G110" s="46">
        <v>100</v>
      </c>
      <c r="H110" s="45">
        <f t="shared" si="73"/>
        <v>7.9149119954819565</v>
      </c>
      <c r="I110" s="45">
        <f t="shared" si="46"/>
        <v>86.638164623273695</v>
      </c>
      <c r="J110" s="48">
        <f t="shared" si="74"/>
        <v>11.551755283103159</v>
      </c>
      <c r="K110" s="48">
        <f t="shared" si="75"/>
        <v>0.99504817185462646</v>
      </c>
      <c r="L110" s="48">
        <v>40</v>
      </c>
      <c r="M110" s="33">
        <v>0.81699999999999995</v>
      </c>
      <c r="N110" s="33">
        <v>28.81</v>
      </c>
      <c r="O110" s="33">
        <v>100</v>
      </c>
      <c r="P110" s="33">
        <v>6.2</v>
      </c>
      <c r="Q110" s="33">
        <v>19.25</v>
      </c>
      <c r="R110" s="33">
        <v>78</v>
      </c>
      <c r="S110" s="33">
        <v>0</v>
      </c>
      <c r="T110" s="33">
        <v>12.28823</v>
      </c>
      <c r="U110" s="33">
        <v>4.3559999999999999</v>
      </c>
      <c r="V110" s="33">
        <f t="shared" si="47"/>
        <v>3.9485387755102033</v>
      </c>
      <c r="W110" s="36">
        <f t="shared" si="48"/>
        <v>0.64109879897177779</v>
      </c>
      <c r="X110" s="36">
        <f t="shared" si="49"/>
        <v>0.19616481984576667</v>
      </c>
      <c r="Y110" s="33">
        <f t="shared" si="76"/>
        <v>117.76849632653062</v>
      </c>
      <c r="Z110" s="33">
        <f t="shared" si="50"/>
        <v>117.76849632653062</v>
      </c>
      <c r="AA110" s="33">
        <f t="shared" si="77"/>
        <v>0</v>
      </c>
      <c r="AB110" s="36">
        <f t="shared" si="51"/>
        <v>0.23553699265306124</v>
      </c>
      <c r="AC110" s="45">
        <f t="shared" si="52"/>
        <v>18.809999999999999</v>
      </c>
      <c r="AD110" s="49">
        <f t="shared" si="78"/>
        <v>0</v>
      </c>
      <c r="AE110" s="49">
        <f t="shared" si="53"/>
        <v>0.4</v>
      </c>
      <c r="AF110" s="48">
        <f t="shared" si="79"/>
        <v>1</v>
      </c>
      <c r="AG110" s="33">
        <f t="shared" si="54"/>
        <v>1.5794155102040814</v>
      </c>
      <c r="AH110" s="33">
        <f t="shared" si="55"/>
        <v>1.5794155102040814</v>
      </c>
      <c r="AI110" s="49">
        <f t="shared" si="56"/>
        <v>0</v>
      </c>
      <c r="AJ110" s="48">
        <f t="shared" si="57"/>
        <v>1</v>
      </c>
      <c r="AK110" s="58">
        <f t="shared" si="80"/>
        <v>1</v>
      </c>
      <c r="AL110" s="58">
        <f t="shared" si="81"/>
        <v>2.9058545044007928</v>
      </c>
      <c r="AM110" s="58">
        <f t="shared" si="82"/>
        <v>2.2665665134326183</v>
      </c>
      <c r="AN110" s="58">
        <f t="shared" si="83"/>
        <v>0.63928799096817457</v>
      </c>
      <c r="AO110" s="34">
        <f t="shared" si="58"/>
        <v>6.1441150000000002</v>
      </c>
      <c r="AP110" s="34">
        <f t="shared" si="59"/>
        <v>0.49393047248462374</v>
      </c>
      <c r="AQ110" s="34">
        <f t="shared" si="60"/>
        <v>5.6501845275153766</v>
      </c>
      <c r="AR110" s="58">
        <f t="shared" si="61"/>
        <v>0.45118836390597361</v>
      </c>
      <c r="AS110" s="67">
        <f t="shared" si="62"/>
        <v>0.75198060650995602</v>
      </c>
      <c r="AT110" s="67">
        <f t="shared" si="63"/>
        <v>84.962823274114214</v>
      </c>
      <c r="AU110" s="68">
        <f t="shared" si="64"/>
        <v>0.98729563075831139</v>
      </c>
      <c r="AW110" s="68">
        <f t="shared" si="65"/>
        <v>0.57514187953807538</v>
      </c>
      <c r="AX110" s="68">
        <f t="shared" si="66"/>
        <v>0.28333333333333333</v>
      </c>
      <c r="AZ110" s="69">
        <f t="shared" si="67"/>
        <v>1.0178571428571428</v>
      </c>
      <c r="BA110" s="70">
        <f t="shared" si="89"/>
        <v>10.462664102336907</v>
      </c>
      <c r="BB110" s="60">
        <f t="shared" si="84"/>
        <v>39.774863851443982</v>
      </c>
      <c r="BC110" s="70">
        <f t="shared" si="85"/>
        <v>27.119225353257264</v>
      </c>
      <c r="BD110" s="48">
        <f t="shared" si="86"/>
        <v>19.932630634644088</v>
      </c>
      <c r="BE110" s="59">
        <f t="shared" si="68"/>
        <v>1.4675472000000001E-3</v>
      </c>
      <c r="BF110" s="60">
        <f t="shared" si="87"/>
        <v>3.1035556134879823</v>
      </c>
      <c r="BG110" s="46">
        <f t="shared" si="88"/>
        <v>168.29075021156109</v>
      </c>
      <c r="BH110" s="46">
        <f t="shared" si="69"/>
        <v>0</v>
      </c>
      <c r="BI110" s="34">
        <f>AQ110*RUE</f>
        <v>21.696708585659046</v>
      </c>
      <c r="BJ110" s="34">
        <f t="shared" si="70"/>
        <v>216.96708585659047</v>
      </c>
      <c r="BK110" s="34">
        <f t="shared" si="71"/>
        <v>71.599138332674855</v>
      </c>
      <c r="BL110" s="34">
        <f>IF(AD110=0,0,BK110/(1-UMIDADE))</f>
        <v>0</v>
      </c>
      <c r="BM110" s="45">
        <f>BL110*AJ110</f>
        <v>0</v>
      </c>
      <c r="BN110" s="48">
        <f>IF(AI110=0,0,BM110*(1-AI110*(1-AK110)))</f>
        <v>0</v>
      </c>
    </row>
    <row r="111" spans="1:66" ht="15">
      <c r="A111" s="32">
        <v>11</v>
      </c>
      <c r="B111" s="32">
        <f t="shared" si="72"/>
        <v>4</v>
      </c>
      <c r="C111" s="32">
        <v>2015</v>
      </c>
      <c r="D111" s="32">
        <v>11</v>
      </c>
      <c r="E111" s="33">
        <v>24.83</v>
      </c>
      <c r="F111" s="33">
        <v>94.3</v>
      </c>
      <c r="G111" s="46">
        <v>101</v>
      </c>
      <c r="H111" s="45">
        <f t="shared" si="73"/>
        <v>8.2937050650359136</v>
      </c>
      <c r="I111" s="45">
        <f t="shared" si="46"/>
        <v>86.474854528146395</v>
      </c>
      <c r="J111" s="48">
        <f t="shared" si="74"/>
        <v>11.529980603752852</v>
      </c>
      <c r="K111" s="48">
        <f t="shared" si="75"/>
        <v>0.99448729635843003</v>
      </c>
      <c r="L111" s="48">
        <v>40</v>
      </c>
      <c r="M111" s="33">
        <v>0.67700000000000005</v>
      </c>
      <c r="N111" s="33">
        <v>32.28</v>
      </c>
      <c r="O111" s="33">
        <v>100</v>
      </c>
      <c r="P111" s="33">
        <v>6.95</v>
      </c>
      <c r="Q111" s="33">
        <v>19.149999999999999</v>
      </c>
      <c r="R111" s="33">
        <v>67.790000000000006</v>
      </c>
      <c r="S111" s="33">
        <v>0.2</v>
      </c>
      <c r="T111" s="33">
        <v>18.78379</v>
      </c>
      <c r="U111" s="33">
        <v>8.4700000000000006</v>
      </c>
      <c r="V111" s="33">
        <f t="shared" si="47"/>
        <v>4.5662693877551019</v>
      </c>
      <c r="W111" s="36">
        <f t="shared" si="48"/>
        <v>0.67681019375176077</v>
      </c>
      <c r="X111" s="36">
        <f t="shared" si="49"/>
        <v>0.2015215290627641</v>
      </c>
      <c r="Y111" s="33">
        <f t="shared" si="76"/>
        <v>116.18908081632654</v>
      </c>
      <c r="Z111" s="33">
        <f t="shared" si="50"/>
        <v>116.18908081632654</v>
      </c>
      <c r="AA111" s="33">
        <f t="shared" si="77"/>
        <v>0</v>
      </c>
      <c r="AB111" s="36">
        <f t="shared" si="51"/>
        <v>0.23237816163265307</v>
      </c>
      <c r="AC111" s="45">
        <f t="shared" si="52"/>
        <v>22.28</v>
      </c>
      <c r="AD111" s="49">
        <f t="shared" si="78"/>
        <v>0</v>
      </c>
      <c r="AE111" s="49">
        <f t="shared" si="53"/>
        <v>0.4</v>
      </c>
      <c r="AF111" s="48">
        <f t="shared" si="79"/>
        <v>1</v>
      </c>
      <c r="AG111" s="33">
        <f t="shared" si="54"/>
        <v>1.8265077551020408</v>
      </c>
      <c r="AH111" s="33">
        <f t="shared" si="55"/>
        <v>1.8265077551020408</v>
      </c>
      <c r="AI111" s="49">
        <f t="shared" si="56"/>
        <v>0</v>
      </c>
      <c r="AJ111" s="48">
        <f t="shared" si="57"/>
        <v>1</v>
      </c>
      <c r="AK111" s="58">
        <f t="shared" si="80"/>
        <v>1</v>
      </c>
      <c r="AL111" s="58">
        <f t="shared" si="81"/>
        <v>3.1356600127535086</v>
      </c>
      <c r="AM111" s="58">
        <f t="shared" si="82"/>
        <v>2.1256639226456038</v>
      </c>
      <c r="AN111" s="58">
        <f t="shared" si="83"/>
        <v>1.0099960901079048</v>
      </c>
      <c r="AO111" s="34">
        <f t="shared" si="58"/>
        <v>9.3918949999999999</v>
      </c>
      <c r="AP111" s="34">
        <f t="shared" si="59"/>
        <v>0.49393047248462374</v>
      </c>
      <c r="AQ111" s="34">
        <f t="shared" si="60"/>
        <v>8.8979645275153754</v>
      </c>
      <c r="AR111" s="58">
        <f t="shared" si="61"/>
        <v>0.45118836390597361</v>
      </c>
      <c r="AS111" s="67">
        <f t="shared" si="62"/>
        <v>0.75198060650995602</v>
      </c>
      <c r="AT111" s="67">
        <f t="shared" si="63"/>
        <v>89.896912671084067</v>
      </c>
      <c r="AU111" s="68">
        <f t="shared" si="64"/>
        <v>0.98000272980885605</v>
      </c>
      <c r="AW111" s="68">
        <f t="shared" si="65"/>
        <v>0.62581314723284387</v>
      </c>
      <c r="AX111" s="68">
        <f t="shared" si="66"/>
        <v>0.27666666666666656</v>
      </c>
      <c r="AZ111" s="69">
        <f t="shared" si="67"/>
        <v>1.0178571428571428</v>
      </c>
      <c r="BA111" s="70">
        <f t="shared" si="89"/>
        <v>11.675273199264032</v>
      </c>
      <c r="BB111" s="60">
        <f t="shared" si="84"/>
        <v>44.384718594322145</v>
      </c>
      <c r="BC111" s="70">
        <f t="shared" si="85"/>
        <v>30.262308132492368</v>
      </c>
      <c r="BD111" s="48">
        <f t="shared" si="86"/>
        <v>22.242796477381891</v>
      </c>
      <c r="BE111" s="59">
        <f t="shared" si="68"/>
        <v>1.5210396000000001E-3</v>
      </c>
      <c r="BF111" s="60">
        <f t="shared" si="87"/>
        <v>3.3699684022189578</v>
      </c>
      <c r="BG111" s="46">
        <f t="shared" si="88"/>
        <v>188.72828075162931</v>
      </c>
      <c r="BH111" s="46">
        <f t="shared" si="69"/>
        <v>0</v>
      </c>
      <c r="BI111" s="34">
        <f>AQ111*RUE</f>
        <v>34.168183785659039</v>
      </c>
      <c r="BJ111" s="34">
        <f t="shared" si="70"/>
        <v>341.68183785659039</v>
      </c>
      <c r="BK111" s="34">
        <f t="shared" si="71"/>
        <v>112.75500649267484</v>
      </c>
      <c r="BL111" s="34">
        <f>IF(AD111=0,0,BK111/(1-UMIDADE))</f>
        <v>0</v>
      </c>
      <c r="BM111" s="45">
        <f>BL111*AJ111</f>
        <v>0</v>
      </c>
      <c r="BN111" s="48">
        <f>IF(AI111=0,0,BM111*(1-AI111*(1-AK111)))</f>
        <v>0</v>
      </c>
    </row>
    <row r="112" spans="1:66" ht="15">
      <c r="A112" s="32">
        <v>12</v>
      </c>
      <c r="B112" s="32">
        <f t="shared" si="72"/>
        <v>4</v>
      </c>
      <c r="C112" s="32">
        <v>2015</v>
      </c>
      <c r="D112" s="32">
        <v>12</v>
      </c>
      <c r="E112" s="33">
        <v>25.4</v>
      </c>
      <c r="F112" s="33">
        <v>98.4</v>
      </c>
      <c r="G112" s="46">
        <v>102</v>
      </c>
      <c r="H112" s="45">
        <f t="shared" si="73"/>
        <v>8.6700405307862862</v>
      </c>
      <c r="I112" s="45">
        <f t="shared" si="46"/>
        <v>86.312263516568223</v>
      </c>
      <c r="J112" s="48">
        <f t="shared" si="74"/>
        <v>11.508301802209097</v>
      </c>
      <c r="K112" s="48">
        <f t="shared" si="75"/>
        <v>0.99392805439529652</v>
      </c>
      <c r="L112" s="48">
        <v>40</v>
      </c>
      <c r="M112" s="33">
        <v>0.76900000000000002</v>
      </c>
      <c r="N112" s="33">
        <v>31.53</v>
      </c>
      <c r="O112" s="33">
        <v>100</v>
      </c>
      <c r="P112" s="33">
        <v>6.95</v>
      </c>
      <c r="Q112" s="33">
        <v>20.82</v>
      </c>
      <c r="R112" s="33">
        <v>78.900000000000006</v>
      </c>
      <c r="S112" s="33">
        <v>1.7</v>
      </c>
      <c r="T112" s="33">
        <v>15.275370000000001</v>
      </c>
      <c r="U112" s="33">
        <v>6.2350000000000003</v>
      </c>
      <c r="V112" s="33">
        <f t="shared" si="47"/>
        <v>4.3358693877551024</v>
      </c>
      <c r="W112" s="36">
        <f t="shared" si="48"/>
        <v>0.66396895661974442</v>
      </c>
      <c r="X112" s="36">
        <f t="shared" si="49"/>
        <v>0.19959534349296165</v>
      </c>
      <c r="Y112" s="33">
        <f t="shared" si="76"/>
        <v>114.5625730612245</v>
      </c>
      <c r="Z112" s="33">
        <f t="shared" si="50"/>
        <v>114.5625730612245</v>
      </c>
      <c r="AA112" s="33">
        <f t="shared" si="77"/>
        <v>0</v>
      </c>
      <c r="AB112" s="36">
        <f t="shared" si="51"/>
        <v>0.229125146122449</v>
      </c>
      <c r="AC112" s="45">
        <f t="shared" si="52"/>
        <v>21.53</v>
      </c>
      <c r="AD112" s="49">
        <f t="shared" si="78"/>
        <v>0</v>
      </c>
      <c r="AE112" s="49">
        <f t="shared" si="53"/>
        <v>0.4</v>
      </c>
      <c r="AF112" s="48">
        <f t="shared" si="79"/>
        <v>1</v>
      </c>
      <c r="AG112" s="33">
        <f t="shared" si="54"/>
        <v>1.734347755102041</v>
      </c>
      <c r="AH112" s="33">
        <f t="shared" si="55"/>
        <v>1.734347755102041</v>
      </c>
      <c r="AI112" s="49">
        <f t="shared" si="56"/>
        <v>0</v>
      </c>
      <c r="AJ112" s="48">
        <f t="shared" si="57"/>
        <v>1</v>
      </c>
      <c r="AK112" s="58">
        <f t="shared" si="80"/>
        <v>1</v>
      </c>
      <c r="AL112" s="58">
        <f t="shared" si="81"/>
        <v>3.2438503454037302</v>
      </c>
      <c r="AM112" s="58">
        <f t="shared" si="82"/>
        <v>2.559397922523543</v>
      </c>
      <c r="AN112" s="58">
        <f t="shared" si="83"/>
        <v>0.68445242288018715</v>
      </c>
      <c r="AO112" s="34">
        <f t="shared" si="58"/>
        <v>7.6376850000000003</v>
      </c>
      <c r="AP112" s="34">
        <f t="shared" si="59"/>
        <v>0.49393047248462374</v>
      </c>
      <c r="AQ112" s="34">
        <f t="shared" si="60"/>
        <v>7.1437545275153767</v>
      </c>
      <c r="AR112" s="58">
        <f t="shared" si="61"/>
        <v>0.45118836390597361</v>
      </c>
      <c r="AS112" s="67">
        <f t="shared" si="62"/>
        <v>0.75198060650995602</v>
      </c>
      <c r="AT112" s="67">
        <f t="shared" si="63"/>
        <v>87.720651492855154</v>
      </c>
      <c r="AU112" s="68">
        <f t="shared" si="64"/>
        <v>0.986404220493456</v>
      </c>
      <c r="AW112" s="68">
        <f t="shared" si="65"/>
        <v>0.64654531804121973</v>
      </c>
      <c r="AX112" s="68">
        <f t="shared" si="66"/>
        <v>0.38800000000000001</v>
      </c>
      <c r="AZ112" s="69">
        <f t="shared" si="67"/>
        <v>1.0178571428571428</v>
      </c>
      <c r="BA112" s="70">
        <f t="shared" si="89"/>
        <v>16.614257453395687</v>
      </c>
      <c r="BB112" s="60">
        <f t="shared" si="84"/>
        <v>63.160761134829045</v>
      </c>
      <c r="BC112" s="70">
        <f t="shared" si="85"/>
        <v>43.064155319201625</v>
      </c>
      <c r="BD112" s="48">
        <f t="shared" si="86"/>
        <v>31.652154159613193</v>
      </c>
      <c r="BE112" s="59">
        <f t="shared" si="68"/>
        <v>1.545048E-3</v>
      </c>
      <c r="BF112" s="60">
        <f t="shared" si="87"/>
        <v>4.7228958350645911</v>
      </c>
      <c r="BG112" s="46">
        <f t="shared" si="88"/>
        <v>269.29258324548601</v>
      </c>
      <c r="BH112" s="46">
        <f t="shared" si="69"/>
        <v>0</v>
      </c>
      <c r="BI112" s="34">
        <f>AQ112*RUE</f>
        <v>27.432017385659044</v>
      </c>
      <c r="BJ112" s="34">
        <f t="shared" si="70"/>
        <v>274.32017385659043</v>
      </c>
      <c r="BK112" s="34">
        <f t="shared" si="71"/>
        <v>90.525657372674843</v>
      </c>
      <c r="BL112" s="34">
        <f>IF(AD112=0,0,BK112/(1-UMIDADE))</f>
        <v>0</v>
      </c>
      <c r="BM112" s="45">
        <f>BL112*AJ112</f>
        <v>0</v>
      </c>
      <c r="BN112" s="48">
        <f>IF(AI112=0,0,BM112*(1-AI112*(1-AK112)))</f>
        <v>0</v>
      </c>
    </row>
    <row r="113" spans="1:66" ht="15">
      <c r="A113" s="32">
        <v>13</v>
      </c>
      <c r="B113" s="32">
        <f t="shared" si="72"/>
        <v>4</v>
      </c>
      <c r="C113" s="32">
        <v>2015</v>
      </c>
      <c r="D113" s="32">
        <v>13</v>
      </c>
      <c r="E113" s="33">
        <v>23.07</v>
      </c>
      <c r="F113" s="33">
        <v>99.9</v>
      </c>
      <c r="G113" s="46">
        <v>103</v>
      </c>
      <c r="H113" s="45">
        <f t="shared" si="73"/>
        <v>9.0438068764125887</v>
      </c>
      <c r="I113" s="45">
        <f t="shared" si="46"/>
        <v>86.15043027486611</v>
      </c>
      <c r="J113" s="48">
        <f t="shared" si="74"/>
        <v>11.486724036648814</v>
      </c>
      <c r="K113" s="48">
        <f t="shared" si="75"/>
        <v>0.99337061168068908</v>
      </c>
      <c r="L113" s="48">
        <v>40</v>
      </c>
      <c r="M113" s="33">
        <v>1.206</v>
      </c>
      <c r="N113" s="33">
        <v>26.54</v>
      </c>
      <c r="O113" s="33">
        <v>100</v>
      </c>
      <c r="P113" s="33">
        <v>9.1999999999999993</v>
      </c>
      <c r="Q113" s="33">
        <v>20.63</v>
      </c>
      <c r="R113" s="33">
        <v>100.6</v>
      </c>
      <c r="S113" s="33">
        <v>33.200000000000003</v>
      </c>
      <c r="T113" s="33">
        <v>6.9390000000000001</v>
      </c>
      <c r="U113" s="33">
        <v>1.5069999999999999</v>
      </c>
      <c r="V113" s="33">
        <f t="shared" si="47"/>
        <v>3.4671673469387758</v>
      </c>
      <c r="W113" s="36">
        <f t="shared" si="48"/>
        <v>0.61043456519421979</v>
      </c>
      <c r="X113" s="36">
        <f t="shared" si="49"/>
        <v>0.19156518477913298</v>
      </c>
      <c r="Y113" s="33">
        <f t="shared" si="76"/>
        <v>114.52822530612247</v>
      </c>
      <c r="Z113" s="33">
        <f t="shared" si="50"/>
        <v>114.52822530612247</v>
      </c>
      <c r="AA113" s="33">
        <f t="shared" si="77"/>
        <v>0</v>
      </c>
      <c r="AB113" s="36">
        <f t="shared" si="51"/>
        <v>0.22905645061224494</v>
      </c>
      <c r="AC113" s="45">
        <f t="shared" si="52"/>
        <v>16.54</v>
      </c>
      <c r="AD113" s="49">
        <f t="shared" si="78"/>
        <v>0</v>
      </c>
      <c r="AE113" s="49">
        <f t="shared" si="53"/>
        <v>0.4</v>
      </c>
      <c r="AF113" s="48">
        <f t="shared" si="79"/>
        <v>1</v>
      </c>
      <c r="AG113" s="33">
        <f t="shared" si="54"/>
        <v>1.3868669387755104</v>
      </c>
      <c r="AH113" s="33">
        <f t="shared" si="55"/>
        <v>1.3868669387755104</v>
      </c>
      <c r="AI113" s="49">
        <f t="shared" si="56"/>
        <v>0</v>
      </c>
      <c r="AJ113" s="48">
        <f t="shared" si="57"/>
        <v>1</v>
      </c>
      <c r="AK113" s="58">
        <f t="shared" si="80"/>
        <v>1</v>
      </c>
      <c r="AL113" s="58">
        <f t="shared" si="81"/>
        <v>2.8212015454049211</v>
      </c>
      <c r="AM113" s="58">
        <f t="shared" si="82"/>
        <v>2.8381287546773506</v>
      </c>
      <c r="AN113" s="58">
        <f t="shared" si="83"/>
        <v>0</v>
      </c>
      <c r="AO113" s="34">
        <f t="shared" si="58"/>
        <v>3.4695</v>
      </c>
      <c r="AP113" s="34">
        <f t="shared" si="59"/>
        <v>0.49393047248462374</v>
      </c>
      <c r="AQ113" s="34">
        <f t="shared" si="60"/>
        <v>2.9755695275153764</v>
      </c>
      <c r="AR113" s="58">
        <f t="shared" si="61"/>
        <v>0.45118836390597361</v>
      </c>
      <c r="AS113" s="67">
        <f t="shared" si="62"/>
        <v>0.75198060650995602</v>
      </c>
      <c r="AT113" s="67">
        <f t="shared" si="63"/>
        <v>74.84637124117981</v>
      </c>
      <c r="AU113" s="68">
        <f t="shared" si="64"/>
        <v>1</v>
      </c>
      <c r="AW113" s="68">
        <f t="shared" si="65"/>
        <v>0.55380535571372846</v>
      </c>
      <c r="AX113" s="68">
        <f t="shared" si="66"/>
        <v>0.37533333333333324</v>
      </c>
      <c r="AZ113" s="69">
        <f t="shared" si="67"/>
        <v>1.0178571428571428</v>
      </c>
      <c r="BA113" s="70">
        <f t="shared" si="89"/>
        <v>11.90799121483025</v>
      </c>
      <c r="BB113" s="60">
        <f t="shared" si="84"/>
        <v>45.269419402298681</v>
      </c>
      <c r="BC113" s="70">
        <f t="shared" si="85"/>
        <v>30.865513228840012</v>
      </c>
      <c r="BD113" s="48">
        <f t="shared" si="86"/>
        <v>22.686152223197407</v>
      </c>
      <c r="BE113" s="59">
        <f t="shared" si="68"/>
        <v>1.4469084000000001E-3</v>
      </c>
      <c r="BF113" s="60">
        <f t="shared" si="87"/>
        <v>3.5657030120032305</v>
      </c>
      <c r="BG113" s="46">
        <f t="shared" si="88"/>
        <v>191.20449211194176</v>
      </c>
      <c r="BH113" s="46">
        <f t="shared" si="69"/>
        <v>0</v>
      </c>
      <c r="BI113" s="34">
        <f>AQ113*RUE</f>
        <v>11.426186985659045</v>
      </c>
      <c r="BJ113" s="34">
        <f t="shared" si="70"/>
        <v>114.26186985659045</v>
      </c>
      <c r="BK113" s="34">
        <f t="shared" si="71"/>
        <v>37.706417052674851</v>
      </c>
      <c r="BL113" s="34">
        <f>IF(AD113=0,0,BK113/(1-UMIDADE))</f>
        <v>0</v>
      </c>
      <c r="BM113" s="45">
        <f>BL113*AJ113</f>
        <v>0</v>
      </c>
      <c r="BN113" s="48">
        <f>IF(AI113=0,0,BM113*(1-AI113*(1-AK113)))</f>
        <v>0</v>
      </c>
    </row>
    <row r="114" spans="1:66" ht="15">
      <c r="A114" s="32">
        <v>14</v>
      </c>
      <c r="B114" s="32">
        <f t="shared" si="72"/>
        <v>4</v>
      </c>
      <c r="C114" s="32">
        <v>2015</v>
      </c>
      <c r="D114" s="32">
        <v>14</v>
      </c>
      <c r="E114" s="33">
        <v>21.31</v>
      </c>
      <c r="F114" s="33">
        <v>98.4</v>
      </c>
      <c r="G114" s="46">
        <v>104</v>
      </c>
      <c r="H114" s="45">
        <f t="shared" si="73"/>
        <v>9.4148933468800671</v>
      </c>
      <c r="I114" s="45">
        <f t="shared" si="46"/>
        <v>85.989394057664811</v>
      </c>
      <c r="J114" s="48">
        <f t="shared" si="74"/>
        <v>11.465252541021975</v>
      </c>
      <c r="K114" s="48">
        <f t="shared" si="75"/>
        <v>0.99281513339691441</v>
      </c>
      <c r="L114" s="48">
        <v>40</v>
      </c>
      <c r="M114" s="33">
        <v>1.232</v>
      </c>
      <c r="N114" s="33">
        <v>25.34</v>
      </c>
      <c r="O114" s="33">
        <v>100</v>
      </c>
      <c r="P114" s="33">
        <v>6.2</v>
      </c>
      <c r="Q114" s="33">
        <v>16.760000000000002</v>
      </c>
      <c r="R114" s="33">
        <v>82.6</v>
      </c>
      <c r="S114" s="33">
        <v>0</v>
      </c>
      <c r="T114" s="33">
        <v>13.12495</v>
      </c>
      <c r="U114" s="33">
        <v>4.7370000000000001</v>
      </c>
      <c r="V114" s="33">
        <f t="shared" si="47"/>
        <v>3.4830367346938766</v>
      </c>
      <c r="W114" s="36">
        <f t="shared" si="48"/>
        <v>0.61148506956566495</v>
      </c>
      <c r="X114" s="36">
        <f t="shared" si="49"/>
        <v>0.19172276043484976</v>
      </c>
      <c r="Y114" s="33">
        <f t="shared" si="76"/>
        <v>146.34135836734694</v>
      </c>
      <c r="Z114" s="33">
        <f t="shared" si="50"/>
        <v>125</v>
      </c>
      <c r="AA114" s="33">
        <f t="shared" si="77"/>
        <v>21.341358367346942</v>
      </c>
      <c r="AB114" s="36">
        <f t="shared" si="51"/>
        <v>0.25</v>
      </c>
      <c r="AC114" s="45">
        <f t="shared" si="52"/>
        <v>15.34</v>
      </c>
      <c r="AD114" s="49">
        <f t="shared" si="78"/>
        <v>0</v>
      </c>
      <c r="AE114" s="49">
        <f t="shared" si="53"/>
        <v>0.4</v>
      </c>
      <c r="AF114" s="48">
        <f t="shared" si="79"/>
        <v>1</v>
      </c>
      <c r="AG114" s="33">
        <f t="shared" si="54"/>
        <v>1.3932146938775507</v>
      </c>
      <c r="AH114" s="33">
        <f t="shared" si="55"/>
        <v>1.3932146938775507</v>
      </c>
      <c r="AI114" s="49">
        <f t="shared" si="56"/>
        <v>0</v>
      </c>
      <c r="AJ114" s="48">
        <f t="shared" si="57"/>
        <v>1</v>
      </c>
      <c r="AK114" s="58">
        <f t="shared" si="80"/>
        <v>1</v>
      </c>
      <c r="AL114" s="58">
        <f t="shared" si="81"/>
        <v>2.5346300124496848</v>
      </c>
      <c r="AM114" s="58">
        <f t="shared" si="82"/>
        <v>2.0936043902834398</v>
      </c>
      <c r="AN114" s="58">
        <f t="shared" si="83"/>
        <v>0.44102562216624497</v>
      </c>
      <c r="AO114" s="34">
        <f t="shared" si="58"/>
        <v>6.5624750000000001</v>
      </c>
      <c r="AP114" s="34">
        <f t="shared" si="59"/>
        <v>0.49393047248462374</v>
      </c>
      <c r="AQ114" s="34">
        <f t="shared" si="60"/>
        <v>6.0685445275153764</v>
      </c>
      <c r="AR114" s="58">
        <f t="shared" si="61"/>
        <v>0.45118836390597361</v>
      </c>
      <c r="AS114" s="67">
        <f t="shared" si="62"/>
        <v>0.75198060650995602</v>
      </c>
      <c r="AT114" s="67">
        <f t="shared" si="63"/>
        <v>85.852816006076665</v>
      </c>
      <c r="AU114" s="68">
        <f t="shared" si="64"/>
        <v>0.99121827415356201</v>
      </c>
      <c r="AW114" s="68">
        <f t="shared" si="65"/>
        <v>0.46794052458695223</v>
      </c>
      <c r="AX114" s="68">
        <f t="shared" si="66"/>
        <v>0.11733333333333344</v>
      </c>
      <c r="AZ114" s="69">
        <f t="shared" si="67"/>
        <v>1.0178571428571428</v>
      </c>
      <c r="BA114" s="70">
        <f t="shared" si="89"/>
        <v>3.5762624294902787</v>
      </c>
      <c r="BB114" s="60">
        <f t="shared" si="84"/>
        <v>13.595519251950243</v>
      </c>
      <c r="BC114" s="70">
        <f t="shared" si="85"/>
        <v>9.2696722172388029</v>
      </c>
      <c r="BD114" s="48">
        <f t="shared" si="86"/>
        <v>6.8132090796705196</v>
      </c>
      <c r="BE114" s="59">
        <f t="shared" si="68"/>
        <v>1.3727772E-3</v>
      </c>
      <c r="BF114" s="60">
        <f t="shared" si="87"/>
        <v>1.2163304384627263</v>
      </c>
      <c r="BG114" s="46">
        <f t="shared" si="88"/>
        <v>55.968786412077932</v>
      </c>
      <c r="BH114" s="46">
        <f t="shared" si="69"/>
        <v>0</v>
      </c>
      <c r="BI114" s="34">
        <f>AQ114*RUE</f>
        <v>23.303210985659046</v>
      </c>
      <c r="BJ114" s="34">
        <f t="shared" si="70"/>
        <v>233.03210985659047</v>
      </c>
      <c r="BK114" s="34">
        <f t="shared" si="71"/>
        <v>76.900596252674859</v>
      </c>
      <c r="BL114" s="34">
        <f>IF(AD114=0,0,BK114/(1-UMIDADE))</f>
        <v>0</v>
      </c>
      <c r="BM114" s="45">
        <f>BL114*AJ114</f>
        <v>0</v>
      </c>
      <c r="BN114" s="48">
        <f>IF(AI114=0,0,BM114*(1-AI114*(1-AK114)))</f>
        <v>0</v>
      </c>
    </row>
    <row r="115" spans="1:66" ht="15">
      <c r="A115" s="32">
        <v>15</v>
      </c>
      <c r="B115" s="32">
        <f t="shared" si="72"/>
        <v>4</v>
      </c>
      <c r="C115" s="32">
        <v>2015</v>
      </c>
      <c r="D115" s="32">
        <v>15</v>
      </c>
      <c r="E115" s="33">
        <v>19.16</v>
      </c>
      <c r="F115" s="33">
        <v>98.4</v>
      </c>
      <c r="G115" s="46">
        <v>105</v>
      </c>
      <c r="H115" s="45">
        <f t="shared" si="73"/>
        <v>9.783189981258829</v>
      </c>
      <c r="I115" s="45">
        <f t="shared" si="46"/>
        <v>85.829194701706129</v>
      </c>
      <c r="J115" s="48">
        <f t="shared" si="74"/>
        <v>11.443892626894151</v>
      </c>
      <c r="K115" s="48">
        <f t="shared" si="75"/>
        <v>0.99226178414417643</v>
      </c>
      <c r="L115" s="48">
        <v>40</v>
      </c>
      <c r="M115" s="33">
        <v>0.49</v>
      </c>
      <c r="N115" s="33">
        <v>26.23</v>
      </c>
      <c r="O115" s="33">
        <v>100</v>
      </c>
      <c r="P115" s="33">
        <v>4.7</v>
      </c>
      <c r="Q115" s="33">
        <v>15.14</v>
      </c>
      <c r="R115" s="33">
        <v>69.010000000000005</v>
      </c>
      <c r="S115" s="33">
        <v>0.1</v>
      </c>
      <c r="T115" s="33">
        <v>17.651039999999998</v>
      </c>
      <c r="U115" s="33">
        <v>6.2690000000000001</v>
      </c>
      <c r="V115" s="33">
        <f t="shared" si="47"/>
        <v>3.7351836734693871</v>
      </c>
      <c r="W115" s="36">
        <f t="shared" si="48"/>
        <v>0.62781419070080802</v>
      </c>
      <c r="X115" s="36">
        <f t="shared" si="49"/>
        <v>0.1941721286051212</v>
      </c>
      <c r="Y115" s="33">
        <f t="shared" si="76"/>
        <v>123.60678530612245</v>
      </c>
      <c r="Z115" s="33">
        <f t="shared" si="50"/>
        <v>123.60678530612245</v>
      </c>
      <c r="AA115" s="33">
        <f t="shared" si="77"/>
        <v>0</v>
      </c>
      <c r="AB115" s="36">
        <f t="shared" si="51"/>
        <v>0.24721357061224489</v>
      </c>
      <c r="AC115" s="45">
        <f t="shared" si="52"/>
        <v>16.23</v>
      </c>
      <c r="AD115" s="49">
        <f t="shared" si="78"/>
        <v>0</v>
      </c>
      <c r="AE115" s="49">
        <f t="shared" si="53"/>
        <v>0.4</v>
      </c>
      <c r="AF115" s="48">
        <f t="shared" si="79"/>
        <v>1</v>
      </c>
      <c r="AG115" s="33">
        <f t="shared" si="54"/>
        <v>1.4940734693877549</v>
      </c>
      <c r="AH115" s="33">
        <f t="shared" si="55"/>
        <v>1.4940734693877549</v>
      </c>
      <c r="AI115" s="49">
        <f t="shared" si="56"/>
        <v>0</v>
      </c>
      <c r="AJ115" s="48">
        <f t="shared" si="57"/>
        <v>2.9771428571428573</v>
      </c>
      <c r="AK115" s="58">
        <f t="shared" si="80"/>
        <v>1</v>
      </c>
      <c r="AL115" s="58">
        <f t="shared" si="81"/>
        <v>2.2193220395644815</v>
      </c>
      <c r="AM115" s="58">
        <f t="shared" si="82"/>
        <v>1.5315541395034487</v>
      </c>
      <c r="AN115" s="58">
        <f t="shared" si="83"/>
        <v>0.68776790006103283</v>
      </c>
      <c r="AO115" s="34">
        <f t="shared" si="58"/>
        <v>8.8255199999999991</v>
      </c>
      <c r="AP115" s="34">
        <f t="shared" si="59"/>
        <v>0.49393047248462374</v>
      </c>
      <c r="AQ115" s="34">
        <f t="shared" si="60"/>
        <v>8.3315895275153746</v>
      </c>
      <c r="AR115" s="58">
        <f t="shared" si="61"/>
        <v>0.45118836390597361</v>
      </c>
      <c r="AS115" s="67">
        <f t="shared" si="62"/>
        <v>0.75198060650995602</v>
      </c>
      <c r="AT115" s="67">
        <f t="shared" si="63"/>
        <v>89.283712093728795</v>
      </c>
      <c r="AU115" s="68">
        <f t="shared" si="64"/>
        <v>0.98633881464831308</v>
      </c>
      <c r="AW115" s="68">
        <f t="shared" si="65"/>
        <v>0.34031972951561096</v>
      </c>
      <c r="AX115" s="68">
        <f t="shared" si="66"/>
        <v>9.3333333333333705E-3</v>
      </c>
      <c r="AZ115" s="69">
        <f t="shared" si="67"/>
        <v>1.0178571428571428</v>
      </c>
      <c r="BA115" s="70">
        <f t="shared" si="89"/>
        <v>0.21409954053845121</v>
      </c>
      <c r="BB115" s="60">
        <f t="shared" si="84"/>
        <v>0.8139208133109761</v>
      </c>
      <c r="BC115" s="70">
        <f t="shared" si="85"/>
        <v>0.5549460090756656</v>
      </c>
      <c r="BD115" s="48">
        <f t="shared" si="86"/>
        <v>0.40788531667061423</v>
      </c>
      <c r="BE115" s="59">
        <f t="shared" si="68"/>
        <v>1.2822192000000001E-3</v>
      </c>
      <c r="BF115" s="60">
        <f t="shared" si="87"/>
        <v>0.12886819687215145</v>
      </c>
      <c r="BG115" s="46">
        <f t="shared" si="88"/>
        <v>2.7901711979846278</v>
      </c>
      <c r="BH115" s="46">
        <f t="shared" si="69"/>
        <v>0</v>
      </c>
      <c r="BI115" s="34">
        <f>AQ115*RUE</f>
        <v>31.993303785659037</v>
      </c>
      <c r="BJ115" s="34">
        <f t="shared" si="70"/>
        <v>319.93303785659037</v>
      </c>
      <c r="BK115" s="34">
        <f t="shared" si="71"/>
        <v>105.57790249267482</v>
      </c>
      <c r="BL115" s="34">
        <f>IF(AD115=0,0,BK115/(1-UMIDADE))</f>
        <v>0</v>
      </c>
      <c r="BM115" s="45">
        <f>BL115*AJ115</f>
        <v>0</v>
      </c>
      <c r="BN115" s="48">
        <f>IF(AI115=0,0,BM115*(1-AI115*(1-AK115)))</f>
        <v>0</v>
      </c>
    </row>
    <row r="116" spans="1:66" ht="15">
      <c r="A116" s="32">
        <v>16</v>
      </c>
      <c r="B116" s="32">
        <f t="shared" si="72"/>
        <v>4</v>
      </c>
      <c r="C116" s="32">
        <v>2015</v>
      </c>
      <c r="D116" s="32">
        <v>16</v>
      </c>
      <c r="E116" s="33">
        <v>20.16</v>
      </c>
      <c r="F116" s="33">
        <v>89.2</v>
      </c>
      <c r="G116" s="46">
        <v>106</v>
      </c>
      <c r="H116" s="45">
        <f t="shared" si="73"/>
        <v>10.148587645307611</v>
      </c>
      <c r="I116" s="45">
        <f t="shared" si="46"/>
        <v>85.669872638005344</v>
      </c>
      <c r="J116" s="48">
        <f t="shared" si="74"/>
        <v>11.422649685067379</v>
      </c>
      <c r="K116" s="48">
        <f t="shared" si="75"/>
        <v>0.99171072789180092</v>
      </c>
      <c r="L116" s="48">
        <v>40</v>
      </c>
      <c r="M116" s="33">
        <v>0.68400000000000005</v>
      </c>
      <c r="N116" s="33">
        <v>27.91</v>
      </c>
      <c r="O116" s="33">
        <v>100</v>
      </c>
      <c r="P116" s="33">
        <v>5.45</v>
      </c>
      <c r="Q116" s="33">
        <v>12.9</v>
      </c>
      <c r="R116" s="33">
        <v>51.2</v>
      </c>
      <c r="S116" s="33">
        <v>0.1</v>
      </c>
      <c r="T116" s="33">
        <v>24.520890000000001</v>
      </c>
      <c r="U116" s="33">
        <v>9.1999999999999993</v>
      </c>
      <c r="V116" s="33">
        <f t="shared" si="47"/>
        <v>4.1630693877551019</v>
      </c>
      <c r="W116" s="36">
        <f t="shared" si="48"/>
        <v>0.65396458170513228</v>
      </c>
      <c r="X116" s="36">
        <f t="shared" si="49"/>
        <v>0.19809468725576984</v>
      </c>
      <c r="Y116" s="33">
        <f t="shared" si="76"/>
        <v>122.21271183673468</v>
      </c>
      <c r="Z116" s="33">
        <f t="shared" si="50"/>
        <v>122.21271183673468</v>
      </c>
      <c r="AA116" s="33">
        <f t="shared" si="77"/>
        <v>0</v>
      </c>
      <c r="AB116" s="36">
        <f t="shared" si="51"/>
        <v>0.24442542367346937</v>
      </c>
      <c r="AC116" s="45">
        <f t="shared" si="52"/>
        <v>17.91</v>
      </c>
      <c r="AD116" s="49">
        <f t="shared" si="78"/>
        <v>0</v>
      </c>
      <c r="AE116" s="49">
        <f t="shared" si="53"/>
        <v>0.4</v>
      </c>
      <c r="AF116" s="48">
        <f t="shared" si="79"/>
        <v>1</v>
      </c>
      <c r="AG116" s="33">
        <f t="shared" si="54"/>
        <v>1.6652277551020409</v>
      </c>
      <c r="AH116" s="33">
        <f t="shared" si="55"/>
        <v>1.6652277551020409</v>
      </c>
      <c r="AI116" s="49">
        <f t="shared" si="56"/>
        <v>0</v>
      </c>
      <c r="AJ116" s="48">
        <f t="shared" si="57"/>
        <v>1</v>
      </c>
      <c r="AK116" s="58">
        <f t="shared" si="80"/>
        <v>1</v>
      </c>
      <c r="AL116" s="58">
        <f t="shared" si="81"/>
        <v>2.3614280719432981</v>
      </c>
      <c r="AM116" s="58">
        <f t="shared" si="82"/>
        <v>1.2090511728349687</v>
      </c>
      <c r="AN116" s="58">
        <f t="shared" si="83"/>
        <v>1.1523768991083294</v>
      </c>
      <c r="AO116" s="34">
        <f t="shared" si="58"/>
        <v>12.260445000000001</v>
      </c>
      <c r="AP116" s="34">
        <f t="shared" si="59"/>
        <v>0.49393047248462374</v>
      </c>
      <c r="AQ116" s="34">
        <f t="shared" si="60"/>
        <v>11.766514527515376</v>
      </c>
      <c r="AR116" s="58">
        <f t="shared" si="61"/>
        <v>0.45118836390597361</v>
      </c>
      <c r="AS116" s="67">
        <f t="shared" si="62"/>
        <v>0.75198060650995602</v>
      </c>
      <c r="AT116" s="67">
        <f t="shared" si="63"/>
        <v>92.167008482662027</v>
      </c>
      <c r="AU116" s="68">
        <f t="shared" si="64"/>
        <v>0.97721602779097194</v>
      </c>
      <c r="AW116" s="68">
        <f t="shared" si="65"/>
        <v>0.40309660732564201</v>
      </c>
      <c r="AX116" s="68">
        <f t="shared" si="66"/>
        <v>0</v>
      </c>
      <c r="AZ116" s="69">
        <f t="shared" si="67"/>
        <v>1.0178571428571428</v>
      </c>
      <c r="BA116" s="70">
        <f t="shared" si="89"/>
        <v>0</v>
      </c>
      <c r="BB116" s="60">
        <f t="shared" si="84"/>
        <v>0</v>
      </c>
      <c r="BC116" s="70">
        <f t="shared" si="85"/>
        <v>0</v>
      </c>
      <c r="BD116" s="48">
        <f t="shared" si="86"/>
        <v>0</v>
      </c>
      <c r="BE116" s="59">
        <f t="shared" si="68"/>
        <v>1.3243392E-3</v>
      </c>
      <c r="BF116" s="60">
        <f t="shared" si="87"/>
        <v>3.6951330922020036E-3</v>
      </c>
      <c r="BG116" s="46">
        <f t="shared" si="88"/>
        <v>-3.6951330922020034E-2</v>
      </c>
      <c r="BH116" s="46">
        <f t="shared" si="69"/>
        <v>0</v>
      </c>
      <c r="BI116" s="34">
        <f>AQ116*RUE</f>
        <v>45.183415785659044</v>
      </c>
      <c r="BJ116" s="34">
        <f t="shared" si="70"/>
        <v>451.83415785659042</v>
      </c>
      <c r="BK116" s="34">
        <f t="shared" si="71"/>
        <v>149.10527209267485</v>
      </c>
      <c r="BL116" s="34">
        <f>IF(AD116=0,0,BK116/(1-UMIDADE))</f>
        <v>0</v>
      </c>
      <c r="BM116" s="45">
        <f>BL116*AJ116</f>
        <v>0</v>
      </c>
      <c r="BN116" s="48">
        <f>IF(AI116=0,0,BM116*(1-AI116*(1-AK116)))</f>
        <v>0</v>
      </c>
    </row>
    <row r="117" spans="1:66" ht="15">
      <c r="A117" s="32">
        <v>17</v>
      </c>
      <c r="B117" s="32">
        <f t="shared" si="72"/>
        <v>4</v>
      </c>
      <c r="C117" s="32">
        <v>2015</v>
      </c>
      <c r="D117" s="32">
        <v>17</v>
      </c>
      <c r="E117" s="33">
        <v>20.43</v>
      </c>
      <c r="F117" s="33">
        <v>84.9</v>
      </c>
      <c r="G117" s="46">
        <v>107</v>
      </c>
      <c r="H117" s="45">
        <f t="shared" si="73"/>
        <v>10.51097806381263</v>
      </c>
      <c r="I117" s="45">
        <f t="shared" si="46"/>
        <v>85.511468902263047</v>
      </c>
      <c r="J117" s="48">
        <f t="shared" si="74"/>
        <v>11.401529186968407</v>
      </c>
      <c r="K117" s="48">
        <f t="shared" si="75"/>
        <v>0.99116212792964831</v>
      </c>
      <c r="L117" s="48">
        <v>40</v>
      </c>
      <c r="M117" s="33">
        <v>1.2050000000000001</v>
      </c>
      <c r="N117" s="33">
        <v>27.75</v>
      </c>
      <c r="O117" s="33">
        <v>100</v>
      </c>
      <c r="P117" s="33">
        <v>8.4499999999999993</v>
      </c>
      <c r="Q117" s="33">
        <v>13.84</v>
      </c>
      <c r="R117" s="33">
        <v>51.34</v>
      </c>
      <c r="S117" s="33">
        <v>0</v>
      </c>
      <c r="T117" s="33">
        <v>24.080760000000001</v>
      </c>
      <c r="U117" s="33">
        <v>8.41</v>
      </c>
      <c r="V117" s="33">
        <f t="shared" si="47"/>
        <v>4.0796081632653056</v>
      </c>
      <c r="W117" s="36">
        <f t="shared" si="48"/>
        <v>0.64901789766521012</v>
      </c>
      <c r="X117" s="36">
        <f t="shared" si="49"/>
        <v>0.19735268464978151</v>
      </c>
      <c r="Y117" s="33">
        <f t="shared" si="76"/>
        <v>120.64748408163264</v>
      </c>
      <c r="Z117" s="33">
        <f t="shared" si="50"/>
        <v>120.64748408163264</v>
      </c>
      <c r="AA117" s="33">
        <f t="shared" si="77"/>
        <v>0</v>
      </c>
      <c r="AB117" s="36">
        <f t="shared" si="51"/>
        <v>0.24129496816326529</v>
      </c>
      <c r="AC117" s="45">
        <f t="shared" si="52"/>
        <v>17.75</v>
      </c>
      <c r="AD117" s="49">
        <f t="shared" si="78"/>
        <v>0</v>
      </c>
      <c r="AE117" s="49">
        <f t="shared" si="53"/>
        <v>0.4</v>
      </c>
      <c r="AF117" s="48">
        <f t="shared" si="79"/>
        <v>1</v>
      </c>
      <c r="AG117" s="33">
        <f t="shared" si="54"/>
        <v>1.6318432653061223</v>
      </c>
      <c r="AH117" s="33">
        <f t="shared" si="55"/>
        <v>1.6318432653061223</v>
      </c>
      <c r="AI117" s="49">
        <f t="shared" si="56"/>
        <v>0</v>
      </c>
      <c r="AJ117" s="48">
        <f t="shared" si="57"/>
        <v>1</v>
      </c>
      <c r="AK117" s="58">
        <f t="shared" si="80"/>
        <v>1</v>
      </c>
      <c r="AL117" s="58">
        <f t="shared" si="81"/>
        <v>2.4011348256039331</v>
      </c>
      <c r="AM117" s="58">
        <f t="shared" si="82"/>
        <v>1.2327426194650593</v>
      </c>
      <c r="AN117" s="58">
        <f t="shared" si="83"/>
        <v>1.1683922061388738</v>
      </c>
      <c r="AO117" s="34">
        <f t="shared" si="58"/>
        <v>12.040380000000001</v>
      </c>
      <c r="AP117" s="34">
        <f t="shared" si="59"/>
        <v>0.49393047248462374</v>
      </c>
      <c r="AQ117" s="34">
        <f t="shared" si="60"/>
        <v>11.546449527515376</v>
      </c>
      <c r="AR117" s="58">
        <f t="shared" si="61"/>
        <v>0.45118836390597361</v>
      </c>
      <c r="AS117" s="67">
        <f t="shared" si="62"/>
        <v>0.75198060650995602</v>
      </c>
      <c r="AT117" s="67">
        <f t="shared" si="63"/>
        <v>92.029617639580664</v>
      </c>
      <c r="AU117" s="68">
        <f t="shared" si="64"/>
        <v>0.9769030696204547</v>
      </c>
      <c r="AW117" s="68">
        <f t="shared" si="65"/>
        <v>0.41899737263639814</v>
      </c>
      <c r="AX117" s="68">
        <f t="shared" si="66"/>
        <v>0</v>
      </c>
      <c r="AZ117" s="69">
        <f t="shared" si="67"/>
        <v>1.0178571428571428</v>
      </c>
      <c r="BA117" s="70">
        <f t="shared" si="89"/>
        <v>0</v>
      </c>
      <c r="BB117" s="60">
        <f t="shared" si="84"/>
        <v>0</v>
      </c>
      <c r="BC117" s="70">
        <f t="shared" si="85"/>
        <v>0</v>
      </c>
      <c r="BD117" s="48">
        <f t="shared" si="86"/>
        <v>0</v>
      </c>
      <c r="BE117" s="59">
        <f t="shared" si="68"/>
        <v>1.3357116000000003E-3</v>
      </c>
      <c r="BF117" s="60">
        <f t="shared" si="87"/>
        <v>-4.9356321347980865E-5</v>
      </c>
      <c r="BG117" s="46">
        <f t="shared" si="88"/>
        <v>4.9356321347980862E-4</v>
      </c>
      <c r="BH117" s="46">
        <f t="shared" si="69"/>
        <v>0</v>
      </c>
      <c r="BI117" s="34">
        <f>AQ117*RUE</f>
        <v>44.338366185659041</v>
      </c>
      <c r="BJ117" s="34">
        <f t="shared" si="70"/>
        <v>443.38366185659038</v>
      </c>
      <c r="BK117" s="34">
        <f t="shared" si="71"/>
        <v>146.31660841267484</v>
      </c>
      <c r="BL117" s="34">
        <f>IF(AD117=0,0,BK117/(1-UMIDADE))</f>
        <v>0</v>
      </c>
      <c r="BM117" s="45">
        <f>BL117*AJ117</f>
        <v>0</v>
      </c>
      <c r="BN117" s="48">
        <f>IF(AI117=0,0,BM117*(1-AI117*(1-AK117)))</f>
        <v>0</v>
      </c>
    </row>
    <row r="118" spans="1:66" ht="15">
      <c r="A118" s="32">
        <v>18</v>
      </c>
      <c r="B118" s="32">
        <f t="shared" si="72"/>
        <v>4</v>
      </c>
      <c r="C118" s="32">
        <v>2015</v>
      </c>
      <c r="D118" s="32">
        <v>18</v>
      </c>
      <c r="E118" s="33">
        <v>20.5</v>
      </c>
      <c r="F118" s="33">
        <v>88.8</v>
      </c>
      <c r="G118" s="46">
        <v>108</v>
      </c>
      <c r="H118" s="45">
        <f t="shared" si="73"/>
        <v>10.870253852671853</v>
      </c>
      <c r="I118" s="45">
        <f t="shared" si="46"/>
        <v>85.354025143451707</v>
      </c>
      <c r="J118" s="48">
        <f t="shared" si="74"/>
        <v>11.380536685793562</v>
      </c>
      <c r="K118" s="48">
        <f t="shared" si="75"/>
        <v>0.99061614681972687</v>
      </c>
      <c r="L118" s="48">
        <v>40</v>
      </c>
      <c r="M118" s="33">
        <v>0.81200000000000006</v>
      </c>
      <c r="N118" s="33">
        <v>29.01</v>
      </c>
      <c r="O118" s="33">
        <v>100</v>
      </c>
      <c r="P118" s="33">
        <v>6.2</v>
      </c>
      <c r="Q118" s="33">
        <v>12.96</v>
      </c>
      <c r="R118" s="33">
        <v>55.07</v>
      </c>
      <c r="S118" s="33">
        <v>0</v>
      </c>
      <c r="T118" s="33">
        <v>23.214390000000002</v>
      </c>
      <c r="U118" s="33">
        <v>8.42</v>
      </c>
      <c r="V118" s="33">
        <f t="shared" si="47"/>
        <v>4.3535020408163252</v>
      </c>
      <c r="W118" s="36">
        <f t="shared" si="48"/>
        <v>0.66497181321850829</v>
      </c>
      <c r="X118" s="36">
        <f t="shared" si="49"/>
        <v>0.19974577198277627</v>
      </c>
      <c r="Y118" s="33">
        <f t="shared" si="76"/>
        <v>119.01564081632652</v>
      </c>
      <c r="Z118" s="33">
        <f t="shared" si="50"/>
        <v>119.01564081632652</v>
      </c>
      <c r="AA118" s="33">
        <f t="shared" si="77"/>
        <v>0</v>
      </c>
      <c r="AB118" s="36">
        <f t="shared" si="51"/>
        <v>0.23803128163265305</v>
      </c>
      <c r="AC118" s="45">
        <f t="shared" si="52"/>
        <v>19.010000000000002</v>
      </c>
      <c r="AD118" s="49">
        <f t="shared" si="78"/>
        <v>0</v>
      </c>
      <c r="AE118" s="49">
        <f t="shared" si="53"/>
        <v>0.4</v>
      </c>
      <c r="AF118" s="48">
        <f t="shared" si="79"/>
        <v>1</v>
      </c>
      <c r="AG118" s="33">
        <f t="shared" si="54"/>
        <v>1.7414008163265302</v>
      </c>
      <c r="AH118" s="33">
        <f t="shared" si="55"/>
        <v>1.7414008163265302</v>
      </c>
      <c r="AI118" s="49">
        <f t="shared" si="56"/>
        <v>0</v>
      </c>
      <c r="AJ118" s="48">
        <f t="shared" si="57"/>
        <v>1</v>
      </c>
      <c r="AK118" s="58">
        <f t="shared" si="80"/>
        <v>1</v>
      </c>
      <c r="AL118" s="58">
        <f t="shared" si="81"/>
        <v>2.4115239571331397</v>
      </c>
      <c r="AM118" s="58">
        <f t="shared" si="82"/>
        <v>1.3280262431932202</v>
      </c>
      <c r="AN118" s="58">
        <f t="shared" si="83"/>
        <v>1.0834977139399196</v>
      </c>
      <c r="AO118" s="34">
        <f t="shared" si="58"/>
        <v>11.607195000000001</v>
      </c>
      <c r="AP118" s="34">
        <f t="shared" si="59"/>
        <v>0.49393047248462374</v>
      </c>
      <c r="AQ118" s="34">
        <f t="shared" si="60"/>
        <v>11.113264527515376</v>
      </c>
      <c r="AR118" s="58">
        <f t="shared" si="61"/>
        <v>0.45118836390597361</v>
      </c>
      <c r="AS118" s="67">
        <f t="shared" si="62"/>
        <v>0.75198060650995602</v>
      </c>
      <c r="AT118" s="67">
        <f t="shared" si="63"/>
        <v>91.744587119941997</v>
      </c>
      <c r="AU118" s="68">
        <f t="shared" si="64"/>
        <v>0.97856315234089952</v>
      </c>
      <c r="AW118" s="68">
        <f t="shared" si="65"/>
        <v>0.42305018961951335</v>
      </c>
      <c r="AX118" s="68">
        <f t="shared" si="66"/>
        <v>0</v>
      </c>
      <c r="AZ118" s="69">
        <f t="shared" si="67"/>
        <v>1.0178571428571428</v>
      </c>
      <c r="BA118" s="70">
        <f t="shared" si="89"/>
        <v>0</v>
      </c>
      <c r="BB118" s="60">
        <f t="shared" si="84"/>
        <v>0</v>
      </c>
      <c r="BC118" s="70">
        <f t="shared" si="85"/>
        <v>0</v>
      </c>
      <c r="BD118" s="48">
        <f t="shared" si="86"/>
        <v>0</v>
      </c>
      <c r="BE118" s="59">
        <f t="shared" si="68"/>
        <v>1.3386600000000002E-3</v>
      </c>
      <c r="BF118" s="60">
        <f t="shared" si="87"/>
        <v>6.6071333135688066E-7</v>
      </c>
      <c r="BG118" s="46">
        <f t="shared" si="88"/>
        <v>-6.607133313568807E-6</v>
      </c>
      <c r="BH118" s="46">
        <f t="shared" si="69"/>
        <v>0</v>
      </c>
      <c r="BI118" s="34">
        <f>AQ118*RUE</f>
        <v>42.674935785659045</v>
      </c>
      <c r="BJ118" s="34">
        <f t="shared" si="70"/>
        <v>426.74935785659045</v>
      </c>
      <c r="BK118" s="34">
        <f t="shared" si="71"/>
        <v>140.82728809267485</v>
      </c>
      <c r="BL118" s="34">
        <f>IF(AD118=0,0,BK118/(1-UMIDADE))</f>
        <v>0</v>
      </c>
      <c r="BM118" s="45">
        <f>BL118*AJ118</f>
        <v>0</v>
      </c>
      <c r="BN118" s="48">
        <f>IF(AI118=0,0,BM118*(1-AI118*(1-AK118)))</f>
        <v>0</v>
      </c>
    </row>
    <row r="119" spans="1:66" ht="15">
      <c r="A119" s="32">
        <v>19</v>
      </c>
      <c r="B119" s="32">
        <f t="shared" si="72"/>
        <v>4</v>
      </c>
      <c r="C119" s="32">
        <v>2015</v>
      </c>
      <c r="D119" s="32">
        <v>19</v>
      </c>
      <c r="E119" s="33">
        <v>21.5</v>
      </c>
      <c r="F119" s="33">
        <v>90.3</v>
      </c>
      <c r="G119" s="46">
        <v>109</v>
      </c>
      <c r="H119" s="45">
        <f t="shared" si="73"/>
        <v>11.22630855071524</v>
      </c>
      <c r="I119" s="45">
        <f t="shared" si="46"/>
        <v>85.197583630495672</v>
      </c>
      <c r="J119" s="48">
        <f t="shared" si="74"/>
        <v>11.359677817399422</v>
      </c>
      <c r="K119" s="48">
        <f t="shared" si="75"/>
        <v>0.99007294634802301</v>
      </c>
      <c r="L119" s="48">
        <v>40</v>
      </c>
      <c r="M119" s="33">
        <v>0.83899999999999997</v>
      </c>
      <c r="N119" s="33">
        <v>30.91</v>
      </c>
      <c r="O119" s="33">
        <v>100</v>
      </c>
      <c r="P119" s="33">
        <v>7.7</v>
      </c>
      <c r="Q119" s="33">
        <v>14.03</v>
      </c>
      <c r="R119" s="33">
        <v>54.93</v>
      </c>
      <c r="S119" s="33">
        <v>0</v>
      </c>
      <c r="T119" s="33">
        <v>23.021979999999999</v>
      </c>
      <c r="U119" s="33">
        <v>8.52</v>
      </c>
      <c r="V119" s="33">
        <f t="shared" si="47"/>
        <v>4.6256326530612242</v>
      </c>
      <c r="W119" s="36">
        <f t="shared" si="48"/>
        <v>0.68002657887506879</v>
      </c>
      <c r="X119" s="36">
        <f t="shared" si="49"/>
        <v>0.20200398683126031</v>
      </c>
      <c r="Y119" s="33">
        <f t="shared" si="76"/>
        <v>117.27423999999999</v>
      </c>
      <c r="Z119" s="33">
        <f t="shared" si="50"/>
        <v>117.27423999999999</v>
      </c>
      <c r="AA119" s="33">
        <f t="shared" si="77"/>
        <v>0</v>
      </c>
      <c r="AB119" s="36">
        <f t="shared" si="51"/>
        <v>0.23454847999999998</v>
      </c>
      <c r="AC119" s="45">
        <f t="shared" si="52"/>
        <v>20.91</v>
      </c>
      <c r="AD119" s="49">
        <f t="shared" si="78"/>
        <v>0</v>
      </c>
      <c r="AE119" s="49">
        <f t="shared" si="53"/>
        <v>0.4</v>
      </c>
      <c r="AF119" s="48">
        <f t="shared" si="79"/>
        <v>1</v>
      </c>
      <c r="AG119" s="33">
        <f t="shared" si="54"/>
        <v>1.8502530612244898</v>
      </c>
      <c r="AH119" s="33">
        <f t="shared" si="55"/>
        <v>1.8502530612244898</v>
      </c>
      <c r="AI119" s="49">
        <f t="shared" si="56"/>
        <v>0</v>
      </c>
      <c r="AJ119" s="48">
        <f t="shared" si="57"/>
        <v>1</v>
      </c>
      <c r="AK119" s="58">
        <f t="shared" si="80"/>
        <v>1</v>
      </c>
      <c r="AL119" s="58">
        <f t="shared" si="81"/>
        <v>2.5642893849106034</v>
      </c>
      <c r="AM119" s="58">
        <f t="shared" si="82"/>
        <v>1.4085641591313944</v>
      </c>
      <c r="AN119" s="58">
        <f t="shared" si="83"/>
        <v>1.155725225779209</v>
      </c>
      <c r="AO119" s="34">
        <f t="shared" si="58"/>
        <v>11.51099</v>
      </c>
      <c r="AP119" s="34">
        <f t="shared" si="59"/>
        <v>0.49393047248462374</v>
      </c>
      <c r="AQ119" s="34">
        <f t="shared" si="60"/>
        <v>11.017059527515375</v>
      </c>
      <c r="AR119" s="58">
        <f t="shared" si="61"/>
        <v>0.45118836390597361</v>
      </c>
      <c r="AS119" s="67">
        <f t="shared" si="62"/>
        <v>0.75198060650995602</v>
      </c>
      <c r="AT119" s="67">
        <f t="shared" si="63"/>
        <v>91.67849674281544</v>
      </c>
      <c r="AU119" s="68">
        <f t="shared" si="64"/>
        <v>0.97715058921231257</v>
      </c>
      <c r="AW119" s="68">
        <f t="shared" si="65"/>
        <v>0.47795422323898396</v>
      </c>
      <c r="AX119" s="68">
        <f t="shared" si="66"/>
        <v>0</v>
      </c>
      <c r="AZ119" s="69">
        <f t="shared" si="67"/>
        <v>1.0178571428571428</v>
      </c>
      <c r="BA119" s="70">
        <f t="shared" si="89"/>
        <v>0</v>
      </c>
      <c r="BB119" s="60">
        <f t="shared" si="84"/>
        <v>0</v>
      </c>
      <c r="BC119" s="70">
        <f t="shared" si="85"/>
        <v>0</v>
      </c>
      <c r="BD119" s="48">
        <f t="shared" si="86"/>
        <v>0</v>
      </c>
      <c r="BE119" s="59">
        <f t="shared" si="68"/>
        <v>1.3807800000000001E-3</v>
      </c>
      <c r="BF119" s="60">
        <f t="shared" si="87"/>
        <v>-9.1229975367095386E-9</v>
      </c>
      <c r="BG119" s="46">
        <f t="shared" si="88"/>
        <v>9.122997536709539E-8</v>
      </c>
      <c r="BH119" s="46">
        <f t="shared" si="69"/>
        <v>0</v>
      </c>
      <c r="BI119" s="34">
        <f>AQ119*RUE</f>
        <v>42.305508585659041</v>
      </c>
      <c r="BJ119" s="34">
        <f t="shared" si="70"/>
        <v>423.05508585659038</v>
      </c>
      <c r="BK119" s="34">
        <f t="shared" si="71"/>
        <v>139.60817833267484</v>
      </c>
      <c r="BL119" s="34">
        <f>IF(AD119=0,0,BK119/(1-UMIDADE))</f>
        <v>0</v>
      </c>
      <c r="BM119" s="45">
        <f>BL119*AJ119</f>
        <v>0</v>
      </c>
      <c r="BN119" s="48">
        <f>IF(AI119=0,0,BM119*(1-AI119*(1-AK119)))</f>
        <v>0</v>
      </c>
    </row>
    <row r="120" spans="1:66" ht="15">
      <c r="A120" s="32">
        <v>20</v>
      </c>
      <c r="B120" s="32">
        <f t="shared" si="72"/>
        <v>4</v>
      </c>
      <c r="C120" s="32">
        <v>2015</v>
      </c>
      <c r="D120" s="32">
        <v>20</v>
      </c>
      <c r="E120" s="33">
        <v>20.89</v>
      </c>
      <c r="F120" s="33">
        <v>88.2</v>
      </c>
      <c r="G120" s="46">
        <v>110</v>
      </c>
      <c r="H120" s="45">
        <f t="shared" si="73"/>
        <v>11.579036651251466</v>
      </c>
      <c r="I120" s="45">
        <f t="shared" si="46"/>
        <v>85.042187256964795</v>
      </c>
      <c r="J120" s="48">
        <f t="shared" si="74"/>
        <v>11.338958300928638</v>
      </c>
      <c r="K120" s="48">
        <f t="shared" si="75"/>
        <v>0.98953268747655954</v>
      </c>
      <c r="L120" s="48">
        <v>40</v>
      </c>
      <c r="M120" s="33">
        <v>1.0780000000000001</v>
      </c>
      <c r="N120" s="33">
        <v>28.52</v>
      </c>
      <c r="O120" s="33">
        <v>100</v>
      </c>
      <c r="P120" s="33">
        <v>7.7</v>
      </c>
      <c r="Q120" s="33">
        <v>13.86</v>
      </c>
      <c r="R120" s="33">
        <v>57.14</v>
      </c>
      <c r="S120" s="33">
        <v>0</v>
      </c>
      <c r="T120" s="33">
        <v>23.3188</v>
      </c>
      <c r="U120" s="33">
        <v>8.1999999999999993</v>
      </c>
      <c r="V120" s="33">
        <f t="shared" si="47"/>
        <v>4.2142040816326523</v>
      </c>
      <c r="W120" s="36">
        <f t="shared" si="48"/>
        <v>0.65695840626165758</v>
      </c>
      <c r="X120" s="36">
        <f t="shared" si="49"/>
        <v>0.19854376093924864</v>
      </c>
      <c r="Y120" s="33">
        <f t="shared" si="76"/>
        <v>115.4239869387755</v>
      </c>
      <c r="Z120" s="33">
        <f t="shared" si="50"/>
        <v>115.4239869387755</v>
      </c>
      <c r="AA120" s="33">
        <f t="shared" si="77"/>
        <v>0</v>
      </c>
      <c r="AB120" s="36">
        <f t="shared" si="51"/>
        <v>0.23084797387755099</v>
      </c>
      <c r="AC120" s="45">
        <f t="shared" si="52"/>
        <v>18.52</v>
      </c>
      <c r="AD120" s="49">
        <f t="shared" si="78"/>
        <v>0</v>
      </c>
      <c r="AE120" s="49">
        <f t="shared" si="53"/>
        <v>0.4</v>
      </c>
      <c r="AF120" s="48">
        <f t="shared" si="79"/>
        <v>1</v>
      </c>
      <c r="AG120" s="33">
        <f t="shared" si="54"/>
        <v>1.685681632653061</v>
      </c>
      <c r="AH120" s="33">
        <f t="shared" si="55"/>
        <v>1.685681632653061</v>
      </c>
      <c r="AI120" s="49">
        <f t="shared" si="56"/>
        <v>0</v>
      </c>
      <c r="AJ120" s="48">
        <f t="shared" si="57"/>
        <v>1</v>
      </c>
      <c r="AK120" s="58">
        <f t="shared" si="80"/>
        <v>1</v>
      </c>
      <c r="AL120" s="58">
        <f t="shared" si="81"/>
        <v>2.470128729515674</v>
      </c>
      <c r="AM120" s="58">
        <f t="shared" si="82"/>
        <v>1.4114315560452562</v>
      </c>
      <c r="AN120" s="58">
        <f t="shared" si="83"/>
        <v>1.0586971734704178</v>
      </c>
      <c r="AO120" s="34">
        <f t="shared" si="58"/>
        <v>11.6594</v>
      </c>
      <c r="AP120" s="34">
        <f t="shared" si="59"/>
        <v>0.49393047248462374</v>
      </c>
      <c r="AQ120" s="34">
        <f t="shared" si="60"/>
        <v>11.165469527515375</v>
      </c>
      <c r="AR120" s="58">
        <f t="shared" si="61"/>
        <v>0.45118836390597361</v>
      </c>
      <c r="AS120" s="67">
        <f t="shared" si="62"/>
        <v>0.75198060650995602</v>
      </c>
      <c r="AT120" s="67">
        <f t="shared" si="63"/>
        <v>91.780013112208778</v>
      </c>
      <c r="AU120" s="68">
        <f t="shared" si="64"/>
        <v>0.97904865063837943</v>
      </c>
      <c r="AW120" s="68">
        <f t="shared" si="65"/>
        <v>0.4451181107247052</v>
      </c>
      <c r="AX120" s="68">
        <f t="shared" si="66"/>
        <v>0</v>
      </c>
      <c r="AZ120" s="69">
        <f t="shared" si="67"/>
        <v>1.0178571428571428</v>
      </c>
      <c r="BA120" s="70">
        <f t="shared" si="89"/>
        <v>0</v>
      </c>
      <c r="BB120" s="60">
        <f t="shared" si="84"/>
        <v>0</v>
      </c>
      <c r="BC120" s="70">
        <f t="shared" si="85"/>
        <v>0</v>
      </c>
      <c r="BD120" s="48">
        <f t="shared" si="86"/>
        <v>0</v>
      </c>
      <c r="BE120" s="59">
        <f t="shared" si="68"/>
        <v>1.3550868E-3</v>
      </c>
      <c r="BF120" s="60">
        <f t="shared" si="87"/>
        <v>1.2362453538427611E-10</v>
      </c>
      <c r="BG120" s="46">
        <f t="shared" si="88"/>
        <v>-1.2362453538427611E-9</v>
      </c>
      <c r="BH120" s="46">
        <f t="shared" si="69"/>
        <v>0</v>
      </c>
      <c r="BI120" s="34">
        <f>AQ120*RUE</f>
        <v>42.875402985659036</v>
      </c>
      <c r="BJ120" s="34">
        <f t="shared" si="70"/>
        <v>428.75402985659036</v>
      </c>
      <c r="BK120" s="34">
        <f t="shared" si="71"/>
        <v>141.48882985267483</v>
      </c>
      <c r="BL120" s="34">
        <f>IF(AD120=0,0,BK120/(1-UMIDADE))</f>
        <v>0</v>
      </c>
      <c r="BM120" s="45">
        <f>BL120*AJ120</f>
        <v>0</v>
      </c>
      <c r="BN120" s="48">
        <f>IF(AI120=0,0,BM120*(1-AI120*(1-AK120)))</f>
        <v>0</v>
      </c>
    </row>
    <row r="121" spans="1:66" ht="15">
      <c r="A121" s="32">
        <v>21</v>
      </c>
      <c r="B121" s="32">
        <f t="shared" si="72"/>
        <v>4</v>
      </c>
      <c r="C121" s="32">
        <v>2015</v>
      </c>
      <c r="D121" s="32">
        <v>21</v>
      </c>
      <c r="E121" s="33">
        <v>20.28</v>
      </c>
      <c r="F121" s="33">
        <v>89.7</v>
      </c>
      <c r="G121" s="46">
        <v>111</v>
      </c>
      <c r="H121" s="45">
        <f t="shared" si="73"/>
        <v>11.928333633331848</v>
      </c>
      <c r="I121" s="45">
        <f t="shared" si="46"/>
        <v>84.88787954370234</v>
      </c>
      <c r="J121" s="48">
        <f t="shared" si="74"/>
        <v>11.318383939160311</v>
      </c>
      <c r="K121" s="48">
        <f t="shared" si="75"/>
        <v>0.98899553029569987</v>
      </c>
      <c r="L121" s="48">
        <v>40</v>
      </c>
      <c r="M121" s="33">
        <v>1.593</v>
      </c>
      <c r="N121" s="33">
        <v>28.57</v>
      </c>
      <c r="O121" s="33">
        <v>100</v>
      </c>
      <c r="P121" s="33">
        <v>8.4499999999999993</v>
      </c>
      <c r="Q121" s="33">
        <v>12.41</v>
      </c>
      <c r="R121" s="33">
        <v>58.07</v>
      </c>
      <c r="S121" s="33">
        <v>0</v>
      </c>
      <c r="T121" s="33">
        <v>22.26219</v>
      </c>
      <c r="U121" s="33">
        <v>7.61</v>
      </c>
      <c r="V121" s="33">
        <f t="shared" si="47"/>
        <v>4.3082448979591828</v>
      </c>
      <c r="W121" s="36">
        <f t="shared" si="48"/>
        <v>0.662391113513636</v>
      </c>
      <c r="X121" s="36">
        <f t="shared" si="49"/>
        <v>0.19935866702704541</v>
      </c>
      <c r="Y121" s="33">
        <f t="shared" si="76"/>
        <v>113.73830530612244</v>
      </c>
      <c r="Z121" s="33">
        <f t="shared" si="50"/>
        <v>113.73830530612244</v>
      </c>
      <c r="AA121" s="33">
        <f t="shared" si="77"/>
        <v>0</v>
      </c>
      <c r="AB121" s="36">
        <f t="shared" si="51"/>
        <v>0.22747661061224489</v>
      </c>
      <c r="AC121" s="45">
        <f t="shared" si="52"/>
        <v>18.57</v>
      </c>
      <c r="AD121" s="49">
        <f t="shared" si="78"/>
        <v>0</v>
      </c>
      <c r="AE121" s="49">
        <f t="shared" si="53"/>
        <v>0.4</v>
      </c>
      <c r="AF121" s="48">
        <f t="shared" si="79"/>
        <v>1</v>
      </c>
      <c r="AG121" s="33">
        <f t="shared" si="54"/>
        <v>1.7232979591836732</v>
      </c>
      <c r="AH121" s="33">
        <f t="shared" si="55"/>
        <v>1.7232979591836732</v>
      </c>
      <c r="AI121" s="49">
        <f t="shared" si="56"/>
        <v>0</v>
      </c>
      <c r="AJ121" s="48">
        <f t="shared" si="57"/>
        <v>1</v>
      </c>
      <c r="AK121" s="58">
        <f t="shared" si="80"/>
        <v>1</v>
      </c>
      <c r="AL121" s="58">
        <f t="shared" si="81"/>
        <v>2.3790040693941727</v>
      </c>
      <c r="AM121" s="58">
        <f t="shared" si="82"/>
        <v>1.381487663097196</v>
      </c>
      <c r="AN121" s="58">
        <f t="shared" si="83"/>
        <v>0.9975164062969768</v>
      </c>
      <c r="AO121" s="34">
        <f t="shared" si="58"/>
        <v>11.131095</v>
      </c>
      <c r="AP121" s="34">
        <f t="shared" si="59"/>
        <v>0.49393047248462374</v>
      </c>
      <c r="AQ121" s="34">
        <f t="shared" si="60"/>
        <v>10.637164527515376</v>
      </c>
      <c r="AR121" s="58">
        <f t="shared" si="61"/>
        <v>0.45118836390597361</v>
      </c>
      <c r="AS121" s="67">
        <f t="shared" si="62"/>
        <v>0.75198060650995602</v>
      </c>
      <c r="AT121" s="67">
        <f t="shared" si="63"/>
        <v>91.406841437744049</v>
      </c>
      <c r="AU121" s="68">
        <f t="shared" si="64"/>
        <v>0.98024736282104974</v>
      </c>
      <c r="AW121" s="68">
        <f t="shared" si="65"/>
        <v>0.41021664238714961</v>
      </c>
      <c r="AX121" s="68">
        <f t="shared" si="66"/>
        <v>0</v>
      </c>
      <c r="AZ121" s="69">
        <f t="shared" si="67"/>
        <v>1.0178571428571428</v>
      </c>
      <c r="BA121" s="70">
        <f t="shared" si="89"/>
        <v>0</v>
      </c>
      <c r="BB121" s="60">
        <f t="shared" si="84"/>
        <v>0</v>
      </c>
      <c r="BC121" s="70">
        <f t="shared" si="85"/>
        <v>0</v>
      </c>
      <c r="BD121" s="48">
        <f t="shared" si="86"/>
        <v>0</v>
      </c>
      <c r="BE121" s="59">
        <f t="shared" si="68"/>
        <v>1.3293936000000001E-3</v>
      </c>
      <c r="BF121" s="60">
        <f t="shared" si="87"/>
        <v>-1.6434566614283021E-12</v>
      </c>
      <c r="BG121" s="46">
        <f t="shared" si="88"/>
        <v>1.6434566614283023E-11</v>
      </c>
      <c r="BH121" s="46">
        <f t="shared" si="69"/>
        <v>0</v>
      </c>
      <c r="BI121" s="34">
        <f>AQ121*RUE</f>
        <v>40.846711785659039</v>
      </c>
      <c r="BJ121" s="34">
        <f t="shared" si="70"/>
        <v>408.46711785659039</v>
      </c>
      <c r="BK121" s="34">
        <f t="shared" si="71"/>
        <v>134.79414889267483</v>
      </c>
      <c r="BL121" s="34">
        <f>IF(AD121=0,0,BK121/(1-UMIDADE))</f>
        <v>0</v>
      </c>
      <c r="BM121" s="45">
        <f>BL121*AJ121</f>
        <v>0</v>
      </c>
      <c r="BN121" s="48">
        <f>IF(AI121=0,0,BM121*(1-AI121*(1-AK121)))</f>
        <v>0</v>
      </c>
    </row>
    <row r="122" spans="1:66" ht="15">
      <c r="A122" s="32">
        <v>22</v>
      </c>
      <c r="B122" s="32">
        <f t="shared" si="72"/>
        <v>4</v>
      </c>
      <c r="C122" s="32">
        <v>2015</v>
      </c>
      <c r="D122" s="32">
        <v>22</v>
      </c>
      <c r="E122" s="33">
        <v>20.78</v>
      </c>
      <c r="F122" s="33">
        <v>83.8</v>
      </c>
      <c r="G122" s="46">
        <v>112</v>
      </c>
      <c r="H122" s="45">
        <f t="shared" si="73"/>
        <v>12.274095992722156</v>
      </c>
      <c r="I122" s="45">
        <f t="shared" si="46"/>
        <v>84.734704639309314</v>
      </c>
      <c r="J122" s="48">
        <f t="shared" si="74"/>
        <v>11.297960618574574</v>
      </c>
      <c r="K122" s="48">
        <f t="shared" si="75"/>
        <v>0.9884616339767095</v>
      </c>
      <c r="L122" s="48">
        <v>40</v>
      </c>
      <c r="M122" s="33">
        <v>1.913</v>
      </c>
      <c r="N122" s="33">
        <v>27.81</v>
      </c>
      <c r="O122" s="33">
        <v>100</v>
      </c>
      <c r="P122" s="33">
        <v>8.4499999999999993</v>
      </c>
      <c r="Q122" s="33">
        <v>15.26</v>
      </c>
      <c r="R122" s="33">
        <v>50.41</v>
      </c>
      <c r="S122" s="33">
        <v>0</v>
      </c>
      <c r="T122" s="33">
        <v>22.476150000000001</v>
      </c>
      <c r="U122" s="33">
        <v>7.77</v>
      </c>
      <c r="V122" s="33">
        <f t="shared" si="47"/>
        <v>4.0067265306122444</v>
      </c>
      <c r="W122" s="36">
        <f t="shared" si="48"/>
        <v>0.64463718343947618</v>
      </c>
      <c r="X122" s="36">
        <f t="shared" si="49"/>
        <v>0.19669557751592143</v>
      </c>
      <c r="Y122" s="33">
        <f t="shared" si="76"/>
        <v>112.01500734693877</v>
      </c>
      <c r="Z122" s="33">
        <f t="shared" si="50"/>
        <v>112.01500734693877</v>
      </c>
      <c r="AA122" s="33">
        <f t="shared" si="77"/>
        <v>0</v>
      </c>
      <c r="AB122" s="36">
        <f t="shared" si="51"/>
        <v>0.22403001469387754</v>
      </c>
      <c r="AC122" s="45">
        <f t="shared" si="52"/>
        <v>17.809999999999999</v>
      </c>
      <c r="AD122" s="49">
        <f t="shared" si="78"/>
        <v>0</v>
      </c>
      <c r="AE122" s="49">
        <f t="shared" si="53"/>
        <v>0.4</v>
      </c>
      <c r="AF122" s="48">
        <f t="shared" si="79"/>
        <v>1</v>
      </c>
      <c r="AG122" s="33">
        <f t="shared" si="54"/>
        <v>1.6026906122448978</v>
      </c>
      <c r="AH122" s="33">
        <f t="shared" si="55"/>
        <v>1.6026906122448978</v>
      </c>
      <c r="AI122" s="49">
        <f t="shared" si="56"/>
        <v>0</v>
      </c>
      <c r="AJ122" s="48">
        <f t="shared" si="57"/>
        <v>1</v>
      </c>
      <c r="AK122" s="58">
        <f t="shared" si="80"/>
        <v>1</v>
      </c>
      <c r="AL122" s="58">
        <f t="shared" si="81"/>
        <v>2.4534744824843977</v>
      </c>
      <c r="AM122" s="58">
        <f t="shared" si="82"/>
        <v>1.2367964866203847</v>
      </c>
      <c r="AN122" s="58">
        <f t="shared" si="83"/>
        <v>1.216677995864013</v>
      </c>
      <c r="AO122" s="34">
        <f t="shared" si="58"/>
        <v>11.238075</v>
      </c>
      <c r="AP122" s="34">
        <f t="shared" si="59"/>
        <v>0.49393047248462374</v>
      </c>
      <c r="AQ122" s="34">
        <f t="shared" si="60"/>
        <v>10.744144527515376</v>
      </c>
      <c r="AR122" s="58">
        <f t="shared" si="61"/>
        <v>0.45118836390597361</v>
      </c>
      <c r="AS122" s="67">
        <f t="shared" si="62"/>
        <v>0.75198060650995602</v>
      </c>
      <c r="AT122" s="67">
        <f t="shared" si="63"/>
        <v>91.485118412353501</v>
      </c>
      <c r="AU122" s="68">
        <f t="shared" si="64"/>
        <v>0.97596011428313922</v>
      </c>
      <c r="AW122" s="68">
        <f t="shared" si="65"/>
        <v>0.43898071615782952</v>
      </c>
      <c r="AX122" s="68">
        <f t="shared" si="66"/>
        <v>1.7333333333333319E-2</v>
      </c>
      <c r="AZ122" s="69">
        <f t="shared" si="67"/>
        <v>1.0178571428571428</v>
      </c>
      <c r="BA122" s="70">
        <f t="shared" si="89"/>
        <v>0.52000021635763116</v>
      </c>
      <c r="BB122" s="60">
        <f t="shared" si="84"/>
        <v>1.9768328225051706</v>
      </c>
      <c r="BC122" s="70">
        <f t="shared" si="85"/>
        <v>1.3478405607989801</v>
      </c>
      <c r="BD122" s="48">
        <f t="shared" si="86"/>
        <v>0.99066281218725039</v>
      </c>
      <c r="BE122" s="59">
        <f t="shared" si="68"/>
        <v>1.3504535999999999E-3</v>
      </c>
      <c r="BF122" s="60">
        <f t="shared" si="87"/>
        <v>0.13869279370623727</v>
      </c>
      <c r="BG122" s="46">
        <f t="shared" si="88"/>
        <v>8.5197001848101301</v>
      </c>
      <c r="BH122" s="46">
        <f t="shared" si="69"/>
        <v>0</v>
      </c>
      <c r="BI122" s="34">
        <f>AQ122*RUE</f>
        <v>41.257514985659043</v>
      </c>
      <c r="BJ122" s="34">
        <f t="shared" si="70"/>
        <v>412.57514985659043</v>
      </c>
      <c r="BK122" s="34">
        <f t="shared" si="71"/>
        <v>136.14979945267484</v>
      </c>
      <c r="BL122" s="34">
        <f>IF(AD122=0,0,BK122/(1-UMIDADE))</f>
        <v>0</v>
      </c>
      <c r="BM122" s="45">
        <f>BL122*AJ122</f>
        <v>0</v>
      </c>
      <c r="BN122" s="48">
        <f>IF(AI122=0,0,BM122*(1-AI122*(1-AK122)))</f>
        <v>0</v>
      </c>
    </row>
    <row r="123" spans="1:66" ht="15">
      <c r="A123" s="32">
        <v>23</v>
      </c>
      <c r="B123" s="32">
        <f t="shared" si="72"/>
        <v>4</v>
      </c>
      <c r="C123" s="32">
        <v>2015</v>
      </c>
      <c r="D123" s="32">
        <v>23</v>
      </c>
      <c r="E123" s="33">
        <v>20.47</v>
      </c>
      <c r="F123" s="33">
        <v>84.1</v>
      </c>
      <c r="G123" s="46">
        <v>113</v>
      </c>
      <c r="H123" s="45">
        <f t="shared" si="73"/>
        <v>12.616221272573126</v>
      </c>
      <c r="I123" s="45">
        <f t="shared" si="46"/>
        <v>84.582707318409149</v>
      </c>
      <c r="J123" s="48">
        <f t="shared" si="74"/>
        <v>11.27769430912122</v>
      </c>
      <c r="K123" s="48">
        <f t="shared" si="75"/>
        <v>0.98793115672459009</v>
      </c>
      <c r="L123" s="48">
        <v>40</v>
      </c>
      <c r="M123" s="33">
        <v>0.83399999999999996</v>
      </c>
      <c r="N123" s="33">
        <v>28.69</v>
      </c>
      <c r="O123" s="33">
        <v>100</v>
      </c>
      <c r="P123" s="33">
        <v>8.4499999999999993</v>
      </c>
      <c r="Q123" s="33">
        <v>13.26</v>
      </c>
      <c r="R123" s="33">
        <v>44.21</v>
      </c>
      <c r="S123" s="33">
        <v>0</v>
      </c>
      <c r="T123" s="33">
        <v>20.16058</v>
      </c>
      <c r="U123" s="33">
        <v>6.9779999999999998</v>
      </c>
      <c r="V123" s="33">
        <f t="shared" si="47"/>
        <v>4.2794448979591833</v>
      </c>
      <c r="W123" s="36">
        <f t="shared" si="48"/>
        <v>0.66073741801205232</v>
      </c>
      <c r="X123" s="36">
        <f t="shared" si="49"/>
        <v>0.19911061270180785</v>
      </c>
      <c r="Y123" s="33">
        <f t="shared" si="76"/>
        <v>110.41231673469387</v>
      </c>
      <c r="Z123" s="33">
        <f t="shared" si="50"/>
        <v>110.41231673469387</v>
      </c>
      <c r="AA123" s="33">
        <f t="shared" si="77"/>
        <v>0</v>
      </c>
      <c r="AB123" s="36">
        <f t="shared" si="51"/>
        <v>0.22082463346938774</v>
      </c>
      <c r="AC123" s="45">
        <f t="shared" si="52"/>
        <v>18.690000000000001</v>
      </c>
      <c r="AD123" s="49">
        <f t="shared" si="78"/>
        <v>0</v>
      </c>
      <c r="AE123" s="49">
        <f t="shared" si="53"/>
        <v>0.4</v>
      </c>
      <c r="AF123" s="48">
        <f t="shared" si="79"/>
        <v>1</v>
      </c>
      <c r="AG123" s="33">
        <f t="shared" si="54"/>
        <v>1.7117779591836735</v>
      </c>
      <c r="AH123" s="33">
        <f t="shared" si="55"/>
        <v>1.7117779591836735</v>
      </c>
      <c r="AI123" s="49">
        <f t="shared" si="56"/>
        <v>0</v>
      </c>
      <c r="AJ123" s="48">
        <f t="shared" si="57"/>
        <v>1</v>
      </c>
      <c r="AK123" s="58">
        <f t="shared" si="80"/>
        <v>1</v>
      </c>
      <c r="AL123" s="58">
        <f t="shared" si="81"/>
        <v>2.4070666704025747</v>
      </c>
      <c r="AM123" s="58">
        <f t="shared" si="82"/>
        <v>1.0641641749849784</v>
      </c>
      <c r="AN123" s="58">
        <f t="shared" si="83"/>
        <v>1.3429024954175963</v>
      </c>
      <c r="AO123" s="34">
        <f t="shared" si="58"/>
        <v>10.08029</v>
      </c>
      <c r="AP123" s="34">
        <f t="shared" si="59"/>
        <v>0.49393047248462374</v>
      </c>
      <c r="AQ123" s="34">
        <f t="shared" si="60"/>
        <v>9.5863595275153752</v>
      </c>
      <c r="AR123" s="58">
        <f t="shared" si="61"/>
        <v>0.45118836390597361</v>
      </c>
      <c r="AS123" s="67">
        <f t="shared" si="62"/>
        <v>0.75198060650995602</v>
      </c>
      <c r="AT123" s="67">
        <f t="shared" si="63"/>
        <v>90.553882121603124</v>
      </c>
      <c r="AU123" s="68">
        <f t="shared" si="64"/>
        <v>0.97349942004877288</v>
      </c>
      <c r="AW123" s="68">
        <f t="shared" si="65"/>
        <v>0.42131674131600261</v>
      </c>
      <c r="AX123" s="68">
        <f t="shared" si="66"/>
        <v>0</v>
      </c>
      <c r="AZ123" s="69">
        <f t="shared" si="67"/>
        <v>1.0178571428571428</v>
      </c>
      <c r="BA123" s="70">
        <f t="shared" si="89"/>
        <v>0</v>
      </c>
      <c r="BB123" s="60">
        <f t="shared" si="84"/>
        <v>0</v>
      </c>
      <c r="BC123" s="70">
        <f t="shared" si="85"/>
        <v>0</v>
      </c>
      <c r="BD123" s="48">
        <f t="shared" si="86"/>
        <v>0</v>
      </c>
      <c r="BE123" s="59">
        <f t="shared" si="68"/>
        <v>1.3373964000000002E-3</v>
      </c>
      <c r="BF123" s="60">
        <f t="shared" si="87"/>
        <v>1.1394216356244404E-2</v>
      </c>
      <c r="BG123" s="46">
        <f t="shared" si="88"/>
        <v>-0.11394216356244405</v>
      </c>
      <c r="BH123" s="46">
        <f t="shared" si="69"/>
        <v>0</v>
      </c>
      <c r="BI123" s="34">
        <f>AQ123*RUE</f>
        <v>36.811620585659043</v>
      </c>
      <c r="BJ123" s="34">
        <f t="shared" si="70"/>
        <v>368.11620585659045</v>
      </c>
      <c r="BK123" s="34">
        <f t="shared" si="71"/>
        <v>121.47834793267485</v>
      </c>
      <c r="BL123" s="34">
        <f>IF(AD123=0,0,BK123/(1-UMIDADE))</f>
        <v>0</v>
      </c>
      <c r="BM123" s="45">
        <f>BL123*AJ123</f>
        <v>0</v>
      </c>
      <c r="BN123" s="48">
        <f>IF(AI123=0,0,BM123*(1-AI123*(1-AK123)))</f>
        <v>0</v>
      </c>
    </row>
    <row r="124" spans="1:66" ht="15">
      <c r="A124" s="32">
        <v>24</v>
      </c>
      <c r="B124" s="32">
        <f t="shared" si="72"/>
        <v>4</v>
      </c>
      <c r="C124" s="32">
        <v>2015</v>
      </c>
      <c r="D124" s="32">
        <v>24</v>
      </c>
      <c r="E124" s="33">
        <v>21.53</v>
      </c>
      <c r="F124" s="33">
        <v>83.5</v>
      </c>
      <c r="G124" s="46">
        <v>114</v>
      </c>
      <c r="H124" s="45">
        <f t="shared" si="73"/>
        <v>12.95460809378068</v>
      </c>
      <c r="I124" s="45">
        <f t="shared" si="46"/>
        <v>84.431932977618743</v>
      </c>
      <c r="J124" s="48">
        <f t="shared" si="74"/>
        <v>11.257591063682499</v>
      </c>
      <c r="K124" s="48">
        <f t="shared" si="75"/>
        <v>0.98740425573120028</v>
      </c>
      <c r="L124" s="48">
        <v>40</v>
      </c>
      <c r="M124" s="33">
        <v>0.72599999999999998</v>
      </c>
      <c r="N124" s="33">
        <v>29.37</v>
      </c>
      <c r="O124" s="33">
        <v>100</v>
      </c>
      <c r="P124" s="33">
        <v>6.95</v>
      </c>
      <c r="Q124" s="33">
        <v>14.22</v>
      </c>
      <c r="R124" s="33">
        <v>43.87</v>
      </c>
      <c r="S124" s="33">
        <v>0</v>
      </c>
      <c r="T124" s="33">
        <v>19.853069999999999</v>
      </c>
      <c r="U124" s="33">
        <v>7.4</v>
      </c>
      <c r="V124" s="33">
        <f t="shared" si="47"/>
        <v>4.3429224489795919</v>
      </c>
      <c r="W124" s="36">
        <f t="shared" si="48"/>
        <v>0.6643704992144579</v>
      </c>
      <c r="X124" s="36">
        <f t="shared" si="49"/>
        <v>0.19965557488216867</v>
      </c>
      <c r="Y124" s="33">
        <f t="shared" si="76"/>
        <v>108.7005387755102</v>
      </c>
      <c r="Z124" s="33">
        <f t="shared" si="50"/>
        <v>108.7005387755102</v>
      </c>
      <c r="AA124" s="33">
        <f t="shared" si="77"/>
        <v>0</v>
      </c>
      <c r="AB124" s="36">
        <f t="shared" si="51"/>
        <v>0.21740107755102039</v>
      </c>
      <c r="AC124" s="45">
        <f t="shared" si="52"/>
        <v>19.37</v>
      </c>
      <c r="AD124" s="49">
        <f t="shared" si="78"/>
        <v>0</v>
      </c>
      <c r="AE124" s="49">
        <f t="shared" si="53"/>
        <v>0.4</v>
      </c>
      <c r="AF124" s="48">
        <f t="shared" si="79"/>
        <v>1</v>
      </c>
      <c r="AG124" s="33">
        <f t="shared" si="54"/>
        <v>1.7371689795918368</v>
      </c>
      <c r="AH124" s="33">
        <f t="shared" si="55"/>
        <v>1.7371689795918368</v>
      </c>
      <c r="AI124" s="49">
        <f t="shared" si="56"/>
        <v>0</v>
      </c>
      <c r="AJ124" s="48">
        <f t="shared" si="57"/>
        <v>1</v>
      </c>
      <c r="AK124" s="58">
        <f t="shared" si="80"/>
        <v>1</v>
      </c>
      <c r="AL124" s="58">
        <f t="shared" si="81"/>
        <v>2.5690000550664402</v>
      </c>
      <c r="AM124" s="58">
        <f t="shared" si="82"/>
        <v>1.1270203241576473</v>
      </c>
      <c r="AN124" s="58">
        <f t="shared" si="83"/>
        <v>1.4419797309087929</v>
      </c>
      <c r="AO124" s="34">
        <f t="shared" si="58"/>
        <v>9.9265349999999994</v>
      </c>
      <c r="AP124" s="34">
        <f t="shared" si="59"/>
        <v>0.49393047248462374</v>
      </c>
      <c r="AQ124" s="34">
        <f t="shared" si="60"/>
        <v>9.4326045275153749</v>
      </c>
      <c r="AR124" s="58">
        <f t="shared" si="61"/>
        <v>0.45118836390597361</v>
      </c>
      <c r="AS124" s="67">
        <f t="shared" si="62"/>
        <v>0.75198060650995602</v>
      </c>
      <c r="AT124" s="67">
        <f t="shared" si="63"/>
        <v>90.414665893233476</v>
      </c>
      <c r="AU124" s="68">
        <f t="shared" si="64"/>
        <v>0.9715722973933838</v>
      </c>
      <c r="AW124" s="68">
        <f t="shared" si="65"/>
        <v>0.47951801371071678</v>
      </c>
      <c r="AX124" s="68">
        <f t="shared" si="66"/>
        <v>0</v>
      </c>
      <c r="AZ124" s="69">
        <f t="shared" si="67"/>
        <v>1.0178571428571428</v>
      </c>
      <c r="BA124" s="70">
        <f t="shared" si="89"/>
        <v>0</v>
      </c>
      <c r="BB124" s="60">
        <f t="shared" si="84"/>
        <v>0</v>
      </c>
      <c r="BC124" s="70">
        <f t="shared" si="85"/>
        <v>0</v>
      </c>
      <c r="BD124" s="48">
        <f t="shared" si="86"/>
        <v>0</v>
      </c>
      <c r="BE124" s="59">
        <f t="shared" si="68"/>
        <v>1.3820436000000001E-3</v>
      </c>
      <c r="BF124" s="60">
        <f t="shared" si="87"/>
        <v>-1.5747303792162901E-4</v>
      </c>
      <c r="BG124" s="46">
        <f t="shared" si="88"/>
        <v>1.5747303792162902E-3</v>
      </c>
      <c r="BH124" s="46">
        <f t="shared" si="69"/>
        <v>0</v>
      </c>
      <c r="BI124" s="34">
        <f>AQ124*RUE</f>
        <v>36.221201385659036</v>
      </c>
      <c r="BJ124" s="34">
        <f t="shared" si="70"/>
        <v>362.21201385659037</v>
      </c>
      <c r="BK124" s="34">
        <f t="shared" si="71"/>
        <v>119.52996457267483</v>
      </c>
      <c r="BL124" s="34">
        <f>IF(AD124=0,0,BK124/(1-UMIDADE))</f>
        <v>0</v>
      </c>
      <c r="BM124" s="45">
        <f>BL124*AJ124</f>
        <v>0</v>
      </c>
      <c r="BN124" s="48">
        <f>IF(AI124=0,0,BM124*(1-AI124*(1-AK124)))</f>
        <v>0</v>
      </c>
    </row>
    <row r="125" spans="1:66" ht="15">
      <c r="A125" s="32">
        <v>25</v>
      </c>
      <c r="B125" s="32">
        <f t="shared" si="72"/>
        <v>4</v>
      </c>
      <c r="C125" s="32">
        <v>2015</v>
      </c>
      <c r="D125" s="32">
        <v>25</v>
      </c>
      <c r="E125" s="33">
        <v>21.67</v>
      </c>
      <c r="F125" s="33">
        <v>81.7</v>
      </c>
      <c r="G125" s="46">
        <v>115</v>
      </c>
      <c r="H125" s="45">
        <f t="shared" si="73"/>
        <v>13.289156185026709</v>
      </c>
      <c r="I125" s="45">
        <f t="shared" si="46"/>
        <v>84.282427629154327</v>
      </c>
      <c r="J125" s="48">
        <f t="shared" si="74"/>
        <v>11.237657017220577</v>
      </c>
      <c r="K125" s="48">
        <f t="shared" si="75"/>
        <v>0.98688108712867562</v>
      </c>
      <c r="L125" s="48">
        <v>40</v>
      </c>
      <c r="M125" s="33">
        <v>0.442</v>
      </c>
      <c r="N125" s="33">
        <v>29.41</v>
      </c>
      <c r="O125" s="33">
        <v>100</v>
      </c>
      <c r="P125" s="33">
        <v>3.95</v>
      </c>
      <c r="Q125" s="33">
        <v>14.11</v>
      </c>
      <c r="R125" s="33">
        <v>45.73</v>
      </c>
      <c r="S125" s="33">
        <v>0</v>
      </c>
      <c r="T125" s="33">
        <v>19.257660000000001</v>
      </c>
      <c r="U125" s="33">
        <v>7.09</v>
      </c>
      <c r="V125" s="33">
        <f t="shared" si="47"/>
        <v>4.35644081632653</v>
      </c>
      <c r="W125" s="36">
        <f t="shared" si="48"/>
        <v>0.66513863194718459</v>
      </c>
      <c r="X125" s="36">
        <f t="shared" si="49"/>
        <v>0.19977079479207771</v>
      </c>
      <c r="Y125" s="33">
        <f t="shared" si="76"/>
        <v>106.96336979591835</v>
      </c>
      <c r="Z125" s="33">
        <f t="shared" si="50"/>
        <v>106.96336979591835</v>
      </c>
      <c r="AA125" s="33">
        <f t="shared" si="77"/>
        <v>0</v>
      </c>
      <c r="AB125" s="36">
        <f t="shared" si="51"/>
        <v>0.2139267395918367</v>
      </c>
      <c r="AC125" s="45">
        <f t="shared" si="52"/>
        <v>19.41</v>
      </c>
      <c r="AD125" s="49">
        <f t="shared" si="78"/>
        <v>0</v>
      </c>
      <c r="AE125" s="49">
        <f t="shared" si="53"/>
        <v>0.4</v>
      </c>
      <c r="AF125" s="48">
        <f t="shared" si="79"/>
        <v>1</v>
      </c>
      <c r="AG125" s="33">
        <f t="shared" si="54"/>
        <v>1.742576326530612</v>
      </c>
      <c r="AH125" s="33">
        <f t="shared" si="55"/>
        <v>1.742576326530612</v>
      </c>
      <c r="AI125" s="49">
        <f t="shared" si="56"/>
        <v>0</v>
      </c>
      <c r="AJ125" s="48">
        <f t="shared" si="57"/>
        <v>1</v>
      </c>
      <c r="AK125" s="58">
        <f t="shared" si="80"/>
        <v>1</v>
      </c>
      <c r="AL125" s="58">
        <f t="shared" si="81"/>
        <v>2.5910832917056523</v>
      </c>
      <c r="AM125" s="58">
        <f t="shared" si="82"/>
        <v>1.1849023892969948</v>
      </c>
      <c r="AN125" s="58">
        <f t="shared" si="83"/>
        <v>1.4061809024086576</v>
      </c>
      <c r="AO125" s="34">
        <f t="shared" si="58"/>
        <v>9.6288300000000007</v>
      </c>
      <c r="AP125" s="34">
        <f t="shared" si="59"/>
        <v>0.49393047248462374</v>
      </c>
      <c r="AQ125" s="34">
        <f t="shared" si="60"/>
        <v>9.1348995275153761</v>
      </c>
      <c r="AR125" s="58">
        <f t="shared" si="61"/>
        <v>0.45118836390597361</v>
      </c>
      <c r="AS125" s="67">
        <f t="shared" si="62"/>
        <v>0.75198060650995602</v>
      </c>
      <c r="AT125" s="67">
        <f t="shared" si="63"/>
        <v>90.133103961365521</v>
      </c>
      <c r="AU125" s="68">
        <f t="shared" si="64"/>
        <v>0.97226816947870887</v>
      </c>
      <c r="AW125" s="68">
        <f t="shared" si="65"/>
        <v>0.48675399148708132</v>
      </c>
      <c r="AX125" s="68">
        <f t="shared" si="66"/>
        <v>0</v>
      </c>
      <c r="AZ125" s="69">
        <f t="shared" si="67"/>
        <v>1.0178571428571428</v>
      </c>
      <c r="BA125" s="70">
        <f t="shared" si="89"/>
        <v>0</v>
      </c>
      <c r="BB125" s="60">
        <f t="shared" si="84"/>
        <v>0</v>
      </c>
      <c r="BC125" s="70">
        <f t="shared" si="85"/>
        <v>0</v>
      </c>
      <c r="BD125" s="48">
        <f t="shared" si="86"/>
        <v>0</v>
      </c>
      <c r="BE125" s="59">
        <f t="shared" si="68"/>
        <v>1.3879404E-3</v>
      </c>
      <c r="BF125" s="60">
        <f t="shared" si="87"/>
        <v>2.1856319124216094E-6</v>
      </c>
      <c r="BG125" s="46">
        <f t="shared" si="88"/>
        <v>-2.1856319124216096E-5</v>
      </c>
      <c r="BH125" s="46">
        <f t="shared" si="69"/>
        <v>0</v>
      </c>
      <c r="BI125" s="34">
        <f>AQ125*RUE</f>
        <v>35.078014185659043</v>
      </c>
      <c r="BJ125" s="34">
        <f t="shared" si="70"/>
        <v>350.78014185659043</v>
      </c>
      <c r="BK125" s="34">
        <f t="shared" si="71"/>
        <v>115.75744681267484</v>
      </c>
      <c r="BL125" s="34">
        <f>IF(AD125=0,0,BK125/(1-UMIDADE))</f>
        <v>0</v>
      </c>
      <c r="BM125" s="45">
        <f>BL125*AJ125</f>
        <v>0</v>
      </c>
      <c r="BN125" s="48">
        <f>IF(AI125=0,0,BM125*(1-AI125*(1-AK125)))</f>
        <v>0</v>
      </c>
    </row>
    <row r="126" spans="1:66" ht="15">
      <c r="A126" s="32">
        <v>26</v>
      </c>
      <c r="B126" s="32">
        <f t="shared" si="72"/>
        <v>4</v>
      </c>
      <c r="C126" s="32">
        <v>2015</v>
      </c>
      <c r="D126" s="32">
        <v>26</v>
      </c>
      <c r="E126" s="33">
        <v>21.55</v>
      </c>
      <c r="F126" s="33">
        <v>85.1</v>
      </c>
      <c r="G126" s="46">
        <v>116</v>
      </c>
      <c r="H126" s="45">
        <f t="shared" si="73"/>
        <v>13.61976641249163</v>
      </c>
      <c r="I126" s="45">
        <f t="shared" si="46"/>
        <v>84.13423789200354</v>
      </c>
      <c r="J126" s="48">
        <f t="shared" si="74"/>
        <v>11.217898385600472</v>
      </c>
      <c r="K126" s="48">
        <f t="shared" si="75"/>
        <v>0.98636180594316414</v>
      </c>
      <c r="L126" s="48">
        <v>40</v>
      </c>
      <c r="M126" s="33">
        <v>0.59599999999999997</v>
      </c>
      <c r="N126" s="33">
        <v>30.3</v>
      </c>
      <c r="O126" s="33">
        <v>100</v>
      </c>
      <c r="P126" s="33">
        <v>4.7</v>
      </c>
      <c r="Q126" s="33">
        <v>13.81</v>
      </c>
      <c r="R126" s="33">
        <v>48.86</v>
      </c>
      <c r="S126" s="33">
        <v>0</v>
      </c>
      <c r="T126" s="33">
        <v>20.26708</v>
      </c>
      <c r="U126" s="33">
        <v>7.46</v>
      </c>
      <c r="V126" s="33">
        <f t="shared" si="47"/>
        <v>4.5310040816326538</v>
      </c>
      <c r="W126" s="36">
        <f t="shared" si="48"/>
        <v>0.67488158303044132</v>
      </c>
      <c r="X126" s="36">
        <f t="shared" si="49"/>
        <v>0.2012322374545662</v>
      </c>
      <c r="Y126" s="33">
        <f t="shared" si="76"/>
        <v>105.22079346938774</v>
      </c>
      <c r="Z126" s="33">
        <f t="shared" si="50"/>
        <v>105.22079346938774</v>
      </c>
      <c r="AA126" s="33">
        <f t="shared" si="77"/>
        <v>0</v>
      </c>
      <c r="AB126" s="36">
        <f t="shared" si="51"/>
        <v>0.21044158693877549</v>
      </c>
      <c r="AC126" s="45">
        <f t="shared" si="52"/>
        <v>20.3</v>
      </c>
      <c r="AD126" s="49">
        <f t="shared" si="78"/>
        <v>0</v>
      </c>
      <c r="AE126" s="49">
        <f t="shared" si="53"/>
        <v>0.4</v>
      </c>
      <c r="AF126" s="48">
        <f t="shared" si="79"/>
        <v>1</v>
      </c>
      <c r="AG126" s="33">
        <f t="shared" si="54"/>
        <v>1.8124016326530616</v>
      </c>
      <c r="AH126" s="33">
        <f t="shared" si="55"/>
        <v>1.8124016326530616</v>
      </c>
      <c r="AI126" s="49">
        <f t="shared" si="56"/>
        <v>0</v>
      </c>
      <c r="AJ126" s="48">
        <f t="shared" si="57"/>
        <v>1</v>
      </c>
      <c r="AK126" s="58">
        <f t="shared" si="80"/>
        <v>1</v>
      </c>
      <c r="AL126" s="58">
        <f t="shared" si="81"/>
        <v>2.5721447005135945</v>
      </c>
      <c r="AM126" s="58">
        <f t="shared" si="82"/>
        <v>1.2567499006709424</v>
      </c>
      <c r="AN126" s="58">
        <f t="shared" si="83"/>
        <v>1.3153947998426521</v>
      </c>
      <c r="AO126" s="34">
        <f t="shared" si="58"/>
        <v>10.13354</v>
      </c>
      <c r="AP126" s="34">
        <f t="shared" si="59"/>
        <v>0.49393047248462374</v>
      </c>
      <c r="AQ126" s="34">
        <f t="shared" si="60"/>
        <v>9.6396095275153755</v>
      </c>
      <c r="AR126" s="58">
        <f t="shared" si="61"/>
        <v>0.45118836390597361</v>
      </c>
      <c r="AS126" s="67">
        <f t="shared" si="62"/>
        <v>0.75198060650995602</v>
      </c>
      <c r="AT126" s="67">
        <f t="shared" si="63"/>
        <v>90.601158835633271</v>
      </c>
      <c r="AU126" s="68">
        <f t="shared" si="64"/>
        <v>0.97403514191378215</v>
      </c>
      <c r="AW126" s="68">
        <f t="shared" si="65"/>
        <v>0.48055793741295194</v>
      </c>
      <c r="AX126" s="68">
        <f t="shared" si="66"/>
        <v>0</v>
      </c>
      <c r="AZ126" s="69">
        <f t="shared" si="67"/>
        <v>1.0178571428571428</v>
      </c>
      <c r="BA126" s="70">
        <f t="shared" si="89"/>
        <v>0</v>
      </c>
      <c r="BB126" s="60">
        <f t="shared" si="84"/>
        <v>0</v>
      </c>
      <c r="BC126" s="70">
        <f t="shared" si="85"/>
        <v>0</v>
      </c>
      <c r="BD126" s="48">
        <f t="shared" si="86"/>
        <v>0</v>
      </c>
      <c r="BE126" s="59">
        <f t="shared" si="68"/>
        <v>1.3828860000000001E-3</v>
      </c>
      <c r="BF126" s="60">
        <f t="shared" si="87"/>
        <v>-3.02247977284107E-8</v>
      </c>
      <c r="BG126" s="46">
        <f t="shared" si="88"/>
        <v>3.0224797728410699E-7</v>
      </c>
      <c r="BH126" s="46">
        <f t="shared" si="69"/>
        <v>0</v>
      </c>
      <c r="BI126" s="34">
        <f>AQ126*RUE</f>
        <v>37.016100585659039</v>
      </c>
      <c r="BJ126" s="34">
        <f t="shared" si="70"/>
        <v>370.16100585659041</v>
      </c>
      <c r="BK126" s="34">
        <f t="shared" si="71"/>
        <v>122.15313193267484</v>
      </c>
      <c r="BL126" s="34">
        <f>IF(AD126=0,0,BK126/(1-UMIDADE))</f>
        <v>0</v>
      </c>
      <c r="BM126" s="45">
        <f>BL126*AJ126</f>
        <v>0</v>
      </c>
      <c r="BN126" s="48">
        <f>IF(AI126=0,0,BM126*(1-AI126*(1-AK126)))</f>
        <v>0</v>
      </c>
    </row>
    <row r="127" spans="1:66" ht="15">
      <c r="A127" s="32">
        <v>27</v>
      </c>
      <c r="B127" s="32">
        <f t="shared" si="72"/>
        <v>4</v>
      </c>
      <c r="C127" s="32">
        <v>2015</v>
      </c>
      <c r="D127" s="32">
        <v>27</v>
      </c>
      <c r="E127" s="33">
        <v>21.91</v>
      </c>
      <c r="F127" s="33">
        <v>86</v>
      </c>
      <c r="G127" s="46">
        <v>117</v>
      </c>
      <c r="H127" s="45">
        <f t="shared" si="73"/>
        <v>13.9463408092299</v>
      </c>
      <c r="I127" s="45">
        <f t="shared" si="46"/>
        <v>83.98741098059881</v>
      </c>
      <c r="J127" s="48">
        <f t="shared" si="74"/>
        <v>11.198321464079841</v>
      </c>
      <c r="K127" s="48">
        <f t="shared" si="75"/>
        <v>0.9858465660488881</v>
      </c>
      <c r="L127" s="48">
        <v>40</v>
      </c>
      <c r="M127" s="33">
        <v>0.97699999999999998</v>
      </c>
      <c r="N127" s="33">
        <v>30.35</v>
      </c>
      <c r="O127" s="33">
        <v>100</v>
      </c>
      <c r="P127" s="33">
        <v>6.95</v>
      </c>
      <c r="Q127" s="33">
        <v>14.59</v>
      </c>
      <c r="R127" s="33">
        <v>52.73</v>
      </c>
      <c r="S127" s="33">
        <v>0</v>
      </c>
      <c r="T127" s="33">
        <v>20.540839999999999</v>
      </c>
      <c r="U127" s="33">
        <v>7.62</v>
      </c>
      <c r="V127" s="33">
        <f t="shared" si="47"/>
        <v>4.4939755102040815</v>
      </c>
      <c r="W127" s="36">
        <f t="shared" si="48"/>
        <v>0.67284219337996909</v>
      </c>
      <c r="X127" s="36">
        <f t="shared" si="49"/>
        <v>0.20092632900699536</v>
      </c>
      <c r="Y127" s="33">
        <f t="shared" si="76"/>
        <v>103.40839183673468</v>
      </c>
      <c r="Z127" s="33">
        <f t="shared" si="50"/>
        <v>103.40839183673468</v>
      </c>
      <c r="AA127" s="33">
        <f t="shared" si="77"/>
        <v>0</v>
      </c>
      <c r="AB127" s="36">
        <f t="shared" si="51"/>
        <v>0.20681678367346937</v>
      </c>
      <c r="AC127" s="45">
        <f t="shared" si="52"/>
        <v>20.350000000000001</v>
      </c>
      <c r="AD127" s="49">
        <f t="shared" si="78"/>
        <v>0</v>
      </c>
      <c r="AE127" s="49">
        <f t="shared" si="53"/>
        <v>0.4</v>
      </c>
      <c r="AF127" s="48">
        <f t="shared" si="79"/>
        <v>1</v>
      </c>
      <c r="AG127" s="33">
        <f t="shared" si="54"/>
        <v>1.7975902040816327</v>
      </c>
      <c r="AH127" s="33">
        <f t="shared" si="55"/>
        <v>1.7975902040816327</v>
      </c>
      <c r="AI127" s="49">
        <f t="shared" si="56"/>
        <v>0</v>
      </c>
      <c r="AJ127" s="48">
        <f t="shared" si="57"/>
        <v>1</v>
      </c>
      <c r="AK127" s="58">
        <f t="shared" si="80"/>
        <v>1</v>
      </c>
      <c r="AL127" s="58">
        <f t="shared" si="81"/>
        <v>2.6293262547359739</v>
      </c>
      <c r="AM127" s="58">
        <f t="shared" si="82"/>
        <v>1.3864437341222791</v>
      </c>
      <c r="AN127" s="58">
        <f t="shared" si="83"/>
        <v>1.2428825206136949</v>
      </c>
      <c r="AO127" s="34">
        <f t="shared" si="58"/>
        <v>10.27042</v>
      </c>
      <c r="AP127" s="34">
        <f t="shared" si="59"/>
        <v>0.49393047248462374</v>
      </c>
      <c r="AQ127" s="34">
        <f t="shared" si="60"/>
        <v>9.7764895275153751</v>
      </c>
      <c r="AR127" s="58">
        <f t="shared" si="61"/>
        <v>0.45118836390597361</v>
      </c>
      <c r="AS127" s="67">
        <f t="shared" si="62"/>
        <v>0.75198060650995602</v>
      </c>
      <c r="AT127" s="67">
        <f t="shared" si="63"/>
        <v>90.720540325801636</v>
      </c>
      <c r="AU127" s="68">
        <f t="shared" si="64"/>
        <v>0.97544875687423394</v>
      </c>
      <c r="AW127" s="68">
        <f t="shared" si="65"/>
        <v>0.49892525629855111</v>
      </c>
      <c r="AX127" s="68">
        <f t="shared" si="66"/>
        <v>0</v>
      </c>
      <c r="AZ127" s="69">
        <f t="shared" si="67"/>
        <v>1.0178571428571428</v>
      </c>
      <c r="BA127" s="70">
        <f t="shared" si="89"/>
        <v>0</v>
      </c>
      <c r="BB127" s="60">
        <f t="shared" si="84"/>
        <v>0</v>
      </c>
      <c r="BC127" s="70">
        <f t="shared" si="85"/>
        <v>0</v>
      </c>
      <c r="BD127" s="48">
        <f t="shared" si="86"/>
        <v>0</v>
      </c>
      <c r="BE127" s="59">
        <f t="shared" si="68"/>
        <v>1.3980491999999998E-3</v>
      </c>
      <c r="BF127" s="60">
        <f t="shared" si="87"/>
        <v>4.2255754284366387E-10</v>
      </c>
      <c r="BG127" s="46">
        <f t="shared" si="88"/>
        <v>-4.2255754284366385E-9</v>
      </c>
      <c r="BH127" s="46">
        <f t="shared" si="69"/>
        <v>0</v>
      </c>
      <c r="BI127" s="34">
        <f>AQ127*RUE</f>
        <v>37.541719785659041</v>
      </c>
      <c r="BJ127" s="34">
        <f t="shared" si="70"/>
        <v>375.41719785659041</v>
      </c>
      <c r="BK127" s="34">
        <f t="shared" si="71"/>
        <v>123.88767529267484</v>
      </c>
      <c r="BL127" s="34">
        <f>IF(AD127=0,0,BK127/(1-UMIDADE))</f>
        <v>0</v>
      </c>
      <c r="BM127" s="45">
        <f>BL127*AJ127</f>
        <v>0</v>
      </c>
      <c r="BN127" s="48">
        <f>IF(AI127=0,0,BM127*(1-AI127*(1-AK127)))</f>
        <v>0</v>
      </c>
    </row>
    <row r="128" spans="1:66" ht="15">
      <c r="A128" s="32">
        <v>28</v>
      </c>
      <c r="B128" s="32">
        <f t="shared" si="72"/>
        <v>4</v>
      </c>
      <c r="C128" s="32">
        <v>2015</v>
      </c>
      <c r="D128" s="32">
        <v>28</v>
      </c>
      <c r="E128" s="33">
        <v>21.77</v>
      </c>
      <c r="F128" s="33">
        <v>90.7</v>
      </c>
      <c r="G128" s="46">
        <v>118</v>
      </c>
      <c r="H128" s="45">
        <f t="shared" si="73"/>
        <v>14.268782604199705</v>
      </c>
      <c r="I128" s="45">
        <f t="shared" si="46"/>
        <v>83.841994690931031</v>
      </c>
      <c r="J128" s="48">
        <f t="shared" si="74"/>
        <v>11.17893262545747</v>
      </c>
      <c r="K128" s="48">
        <f t="shared" si="75"/>
        <v>0.98533552012254777</v>
      </c>
      <c r="L128" s="48">
        <v>40</v>
      </c>
      <c r="M128" s="33">
        <v>0.497</v>
      </c>
      <c r="N128" s="33">
        <v>29.8</v>
      </c>
      <c r="O128" s="33">
        <v>100</v>
      </c>
      <c r="P128" s="33">
        <v>4.7</v>
      </c>
      <c r="Q128" s="33">
        <v>14.91</v>
      </c>
      <c r="R128" s="33">
        <v>58.19</v>
      </c>
      <c r="S128" s="33">
        <v>0</v>
      </c>
      <c r="T128" s="33">
        <v>19.14921</v>
      </c>
      <c r="U128" s="33">
        <v>7.26</v>
      </c>
      <c r="V128" s="33">
        <f t="shared" si="47"/>
        <v>4.3781877551020409</v>
      </c>
      <c r="W128" s="36">
        <f t="shared" si="48"/>
        <v>0.66637021308386579</v>
      </c>
      <c r="X128" s="36">
        <f t="shared" si="49"/>
        <v>0.19995553196257987</v>
      </c>
      <c r="Y128" s="33">
        <f t="shared" si="76"/>
        <v>101.61080163265305</v>
      </c>
      <c r="Z128" s="33">
        <f t="shared" si="50"/>
        <v>101.61080163265305</v>
      </c>
      <c r="AA128" s="33">
        <f t="shared" si="77"/>
        <v>0</v>
      </c>
      <c r="AB128" s="36">
        <f t="shared" si="51"/>
        <v>0.20322160326530611</v>
      </c>
      <c r="AC128" s="45">
        <f t="shared" si="52"/>
        <v>19.8</v>
      </c>
      <c r="AD128" s="49">
        <f t="shared" si="78"/>
        <v>0</v>
      </c>
      <c r="AE128" s="49">
        <f t="shared" si="53"/>
        <v>0.4</v>
      </c>
      <c r="AF128" s="48">
        <f t="shared" si="79"/>
        <v>1</v>
      </c>
      <c r="AG128" s="33">
        <f t="shared" si="54"/>
        <v>1.7512751020408164</v>
      </c>
      <c r="AH128" s="33">
        <f t="shared" si="55"/>
        <v>1.7512751020408164</v>
      </c>
      <c r="AI128" s="49">
        <f t="shared" si="56"/>
        <v>0</v>
      </c>
      <c r="AJ128" s="48">
        <f t="shared" si="57"/>
        <v>1</v>
      </c>
      <c r="AK128" s="58">
        <f t="shared" si="80"/>
        <v>1</v>
      </c>
      <c r="AL128" s="58">
        <f t="shared" si="81"/>
        <v>2.6069583935619951</v>
      </c>
      <c r="AM128" s="58">
        <f t="shared" si="82"/>
        <v>1.516989089213725</v>
      </c>
      <c r="AN128" s="58">
        <f t="shared" si="83"/>
        <v>1.0899693043482701</v>
      </c>
      <c r="AO128" s="34">
        <f t="shared" si="58"/>
        <v>9.574605</v>
      </c>
      <c r="AP128" s="34">
        <f t="shared" si="59"/>
        <v>0.49393047248462374</v>
      </c>
      <c r="AQ128" s="34">
        <f t="shared" si="60"/>
        <v>9.0806745275153755</v>
      </c>
      <c r="AR128" s="58">
        <f t="shared" si="61"/>
        <v>0.45118836390597361</v>
      </c>
      <c r="AS128" s="67">
        <f t="shared" si="62"/>
        <v>0.75198060650995602</v>
      </c>
      <c r="AT128" s="67">
        <f t="shared" si="63"/>
        <v>90.080028898160705</v>
      </c>
      <c r="AU128" s="68">
        <f t="shared" si="64"/>
        <v>0.97843650333906795</v>
      </c>
      <c r="AW128" s="68">
        <f t="shared" si="65"/>
        <v>0.49186087459936068</v>
      </c>
      <c r="AX128" s="68">
        <f t="shared" si="66"/>
        <v>0</v>
      </c>
      <c r="AZ128" s="69">
        <f t="shared" si="67"/>
        <v>1.0178571428571428</v>
      </c>
      <c r="BA128" s="70">
        <f t="shared" si="89"/>
        <v>0</v>
      </c>
      <c r="BB128" s="60">
        <f t="shared" si="84"/>
        <v>0</v>
      </c>
      <c r="BC128" s="70">
        <f t="shared" si="85"/>
        <v>0</v>
      </c>
      <c r="BD128" s="48">
        <f t="shared" si="86"/>
        <v>0</v>
      </c>
      <c r="BE128" s="59">
        <f t="shared" si="68"/>
        <v>1.3921523999999999E-3</v>
      </c>
      <c r="BF128" s="60">
        <f t="shared" si="87"/>
        <v>-5.8826449740790944E-12</v>
      </c>
      <c r="BG128" s="46">
        <f t="shared" si="88"/>
        <v>5.8826449740790946E-11</v>
      </c>
      <c r="BH128" s="46">
        <f t="shared" si="69"/>
        <v>0</v>
      </c>
      <c r="BI128" s="34">
        <f>AQ128*RUE</f>
        <v>34.869790185659042</v>
      </c>
      <c r="BJ128" s="34">
        <f t="shared" si="70"/>
        <v>348.69790185659042</v>
      </c>
      <c r="BK128" s="34">
        <f t="shared" si="71"/>
        <v>115.07030761267484</v>
      </c>
      <c r="BL128" s="34">
        <f>IF(AD128=0,0,BK128/(1-UMIDADE))</f>
        <v>0</v>
      </c>
      <c r="BM128" s="45">
        <f>BL128*AJ128</f>
        <v>0</v>
      </c>
      <c r="BN128" s="48">
        <f>IF(AI128=0,0,BM128*(1-AI128*(1-AK128)))</f>
        <v>0</v>
      </c>
    </row>
    <row r="129" spans="1:66" ht="15">
      <c r="A129" s="32">
        <v>29</v>
      </c>
      <c r="B129" s="32">
        <f t="shared" si="72"/>
        <v>4</v>
      </c>
      <c r="C129" s="32">
        <v>2015</v>
      </c>
      <c r="D129" s="32">
        <v>29</v>
      </c>
      <c r="E129" s="33">
        <v>22.73</v>
      </c>
      <c r="F129" s="33">
        <v>91.7</v>
      </c>
      <c r="G129" s="46">
        <v>119</v>
      </c>
      <c r="H129" s="45">
        <f t="shared" si="73"/>
        <v>14.586996250938343</v>
      </c>
      <c r="I129" s="45">
        <f t="shared" si="46"/>
        <v>83.698037384046643</v>
      </c>
      <c r="J129" s="48">
        <f t="shared" si="74"/>
        <v>11.159738317872886</v>
      </c>
      <c r="K129" s="48">
        <f t="shared" si="75"/>
        <v>0.98482881959808055</v>
      </c>
      <c r="L129" s="48">
        <v>40</v>
      </c>
      <c r="M129" s="33">
        <v>0.502</v>
      </c>
      <c r="N129" s="33">
        <v>31.04</v>
      </c>
      <c r="O129" s="33">
        <v>100</v>
      </c>
      <c r="P129" s="33">
        <v>5.45</v>
      </c>
      <c r="Q129" s="33">
        <v>16.64</v>
      </c>
      <c r="R129" s="33">
        <v>56.26</v>
      </c>
      <c r="S129" s="33">
        <v>0</v>
      </c>
      <c r="T129" s="33">
        <v>17.35276</v>
      </c>
      <c r="U129" s="33">
        <v>7.05</v>
      </c>
      <c r="V129" s="33">
        <f t="shared" si="47"/>
        <v>4.4951510204081631</v>
      </c>
      <c r="W129" s="36">
        <f t="shared" si="48"/>
        <v>0.6729071618091822</v>
      </c>
      <c r="X129" s="36">
        <f t="shared" si="49"/>
        <v>0.20093607427137733</v>
      </c>
      <c r="Y129" s="33">
        <f t="shared" si="76"/>
        <v>99.859526530612229</v>
      </c>
      <c r="Z129" s="33">
        <f t="shared" si="50"/>
        <v>99.859526530612229</v>
      </c>
      <c r="AA129" s="33">
        <f t="shared" si="77"/>
        <v>0</v>
      </c>
      <c r="AB129" s="36">
        <f t="shared" si="51"/>
        <v>0.19971905306122445</v>
      </c>
      <c r="AC129" s="45">
        <f t="shared" si="52"/>
        <v>21.04</v>
      </c>
      <c r="AD129" s="49">
        <f t="shared" si="78"/>
        <v>0</v>
      </c>
      <c r="AE129" s="49">
        <f t="shared" si="53"/>
        <v>0.4</v>
      </c>
      <c r="AF129" s="48">
        <f t="shared" si="79"/>
        <v>1</v>
      </c>
      <c r="AG129" s="33">
        <f t="shared" si="54"/>
        <v>1.7980604081632654</v>
      </c>
      <c r="AH129" s="33">
        <f t="shared" si="55"/>
        <v>1.7763805710022973</v>
      </c>
      <c r="AI129" s="49">
        <f t="shared" si="56"/>
        <v>0</v>
      </c>
      <c r="AJ129" s="48">
        <f t="shared" si="57"/>
        <v>1</v>
      </c>
      <c r="AK129" s="58">
        <f t="shared" si="80"/>
        <v>0.9879426536157847</v>
      </c>
      <c r="AL129" s="58">
        <f t="shared" si="81"/>
        <v>2.7637353879535538</v>
      </c>
      <c r="AM129" s="58">
        <f t="shared" si="82"/>
        <v>1.5548775292626693</v>
      </c>
      <c r="AN129" s="58">
        <f t="shared" si="83"/>
        <v>1.2088578586908845</v>
      </c>
      <c r="AO129" s="34">
        <f t="shared" si="58"/>
        <v>8.67638</v>
      </c>
      <c r="AP129" s="34">
        <f t="shared" si="59"/>
        <v>0.49393047248462374</v>
      </c>
      <c r="AQ129" s="34">
        <f t="shared" si="60"/>
        <v>8.1824495275153755</v>
      </c>
      <c r="AR129" s="58">
        <f t="shared" si="61"/>
        <v>0.45118836390597361</v>
      </c>
      <c r="AS129" s="67">
        <f t="shared" si="62"/>
        <v>0.75198060650995602</v>
      </c>
      <c r="AT129" s="67">
        <f t="shared" si="63"/>
        <v>89.109659715487879</v>
      </c>
      <c r="AU129" s="68">
        <f t="shared" si="64"/>
        <v>0.97611276906002498</v>
      </c>
      <c r="AW129" s="68">
        <f t="shared" si="65"/>
        <v>0.53837388941689535</v>
      </c>
      <c r="AX129" s="68">
        <f t="shared" si="66"/>
        <v>0.10933333333333337</v>
      </c>
      <c r="AZ129" s="69">
        <f t="shared" si="67"/>
        <v>1.0178571428571428</v>
      </c>
      <c r="BA129" s="70">
        <f t="shared" si="89"/>
        <v>3.9188155813890382</v>
      </c>
      <c r="BB129" s="60">
        <f t="shared" si="84"/>
        <v>14.897769314208567</v>
      </c>
      <c r="BC129" s="70">
        <f t="shared" si="85"/>
        <v>10.157569986960388</v>
      </c>
      <c r="BD129" s="48">
        <f t="shared" si="86"/>
        <v>7.4658139404158845</v>
      </c>
      <c r="BE129" s="59">
        <f t="shared" si="68"/>
        <v>1.4325876000000003E-3</v>
      </c>
      <c r="BF129" s="60">
        <f t="shared" si="87"/>
        <v>1.0452139516583083</v>
      </c>
      <c r="BG129" s="46">
        <f t="shared" si="88"/>
        <v>64.205999887575757</v>
      </c>
      <c r="BH129" s="46">
        <f t="shared" si="69"/>
        <v>0</v>
      </c>
      <c r="BI129" s="34">
        <f>AQ129*RUE</f>
        <v>31.42060618565904</v>
      </c>
      <c r="BJ129" s="34">
        <f t="shared" si="70"/>
        <v>314.2060618565904</v>
      </c>
      <c r="BK129" s="34">
        <f t="shared" si="71"/>
        <v>103.68800041267484</v>
      </c>
      <c r="BL129" s="34">
        <f>IF(AD129=0,0,BK129/(1-UMIDADE))</f>
        <v>0</v>
      </c>
      <c r="BM129" s="45">
        <f>BL129*AJ129</f>
        <v>0</v>
      </c>
      <c r="BN129" s="48">
        <f>IF(AI129=0,0,BM129*(1-AI129*(1-AK129)))</f>
        <v>0</v>
      </c>
    </row>
    <row r="130" spans="1:66" ht="15">
      <c r="A130" s="32">
        <v>30</v>
      </c>
      <c r="B130" s="32">
        <f t="shared" si="72"/>
        <v>4</v>
      </c>
      <c r="C130" s="32">
        <v>2015</v>
      </c>
      <c r="D130" s="32">
        <v>30</v>
      </c>
      <c r="E130" s="33">
        <v>23.74</v>
      </c>
      <c r="F130" s="33">
        <v>88.2</v>
      </c>
      <c r="G130" s="46">
        <v>120</v>
      </c>
      <c r="H130" s="45">
        <f t="shared" si="73"/>
        <v>14.90088745587466</v>
      </c>
      <c r="I130" s="45">
        <f t="shared" si="46"/>
        <v>83.555587966876814</v>
      </c>
      <c r="J130" s="48">
        <f t="shared" si="74"/>
        <v>11.140745062250241</v>
      </c>
      <c r="K130" s="48">
        <f t="shared" si="75"/>
        <v>0.98432661462178739</v>
      </c>
      <c r="L130" s="48">
        <v>40</v>
      </c>
      <c r="M130" s="33">
        <v>0.41299999999999998</v>
      </c>
      <c r="N130" s="33">
        <v>32.659999999999997</v>
      </c>
      <c r="O130" s="33">
        <v>100</v>
      </c>
      <c r="P130" s="33">
        <v>3.95</v>
      </c>
      <c r="Q130" s="33">
        <v>16.22</v>
      </c>
      <c r="R130" s="33">
        <v>49.39</v>
      </c>
      <c r="S130" s="33">
        <v>0</v>
      </c>
      <c r="T130" s="33">
        <v>19.26641</v>
      </c>
      <c r="U130" s="33">
        <v>7.77</v>
      </c>
      <c r="V130" s="33">
        <f t="shared" si="47"/>
        <v>4.8054857142857133</v>
      </c>
      <c r="W130" s="36">
        <f t="shared" si="48"/>
        <v>0.68954066292976324</v>
      </c>
      <c r="X130" s="36">
        <f t="shared" si="49"/>
        <v>0.20343109943946447</v>
      </c>
      <c r="Y130" s="33">
        <f t="shared" si="76"/>
        <v>98.083145959609936</v>
      </c>
      <c r="Z130" s="33">
        <f t="shared" si="50"/>
        <v>98.083145959609936</v>
      </c>
      <c r="AA130" s="33">
        <f t="shared" si="77"/>
        <v>0</v>
      </c>
      <c r="AB130" s="36">
        <f t="shared" si="51"/>
        <v>0.19616629191921986</v>
      </c>
      <c r="AC130" s="45">
        <f t="shared" si="52"/>
        <v>22.659999999999997</v>
      </c>
      <c r="AD130" s="49">
        <f t="shared" si="78"/>
        <v>0</v>
      </c>
      <c r="AE130" s="49">
        <f t="shared" si="53"/>
        <v>0.4</v>
      </c>
      <c r="AF130" s="48">
        <f t="shared" si="79"/>
        <v>1</v>
      </c>
      <c r="AG130" s="33">
        <f t="shared" si="54"/>
        <v>1.9221942857142853</v>
      </c>
      <c r="AH130" s="33">
        <f t="shared" si="55"/>
        <v>1.7871829440780944</v>
      </c>
      <c r="AI130" s="49">
        <f t="shared" si="56"/>
        <v>0</v>
      </c>
      <c r="AJ130" s="48">
        <f t="shared" si="57"/>
        <v>1</v>
      </c>
      <c r="AK130" s="58">
        <f t="shared" si="80"/>
        <v>0.9297618650520435</v>
      </c>
      <c r="AL130" s="58">
        <f t="shared" si="81"/>
        <v>2.9375035707235284</v>
      </c>
      <c r="AM130" s="58">
        <f t="shared" si="82"/>
        <v>1.4508330135803507</v>
      </c>
      <c r="AN130" s="58">
        <f t="shared" si="83"/>
        <v>1.4866705571431778</v>
      </c>
      <c r="AO130" s="34">
        <f t="shared" si="58"/>
        <v>9.6332050000000002</v>
      </c>
      <c r="AP130" s="34">
        <f t="shared" si="59"/>
        <v>0.49393047248462374</v>
      </c>
      <c r="AQ130" s="34">
        <f t="shared" si="60"/>
        <v>9.1392745275153757</v>
      </c>
      <c r="AR130" s="58">
        <f t="shared" si="61"/>
        <v>0.45118836390597361</v>
      </c>
      <c r="AS130" s="67">
        <f t="shared" si="62"/>
        <v>0.75198060650995602</v>
      </c>
      <c r="AT130" s="67">
        <f t="shared" si="63"/>
        <v>90.137361432652227</v>
      </c>
      <c r="AU130" s="68">
        <f t="shared" si="64"/>
        <v>0.97070427800187165</v>
      </c>
      <c r="AW130" s="68">
        <f t="shared" si="65"/>
        <v>0.58272090980130886</v>
      </c>
      <c r="AX130" s="68">
        <f t="shared" si="66"/>
        <v>8.1333333333333258E-2</v>
      </c>
      <c r="AZ130" s="69">
        <f t="shared" si="67"/>
        <v>1.0178571428571428</v>
      </c>
      <c r="BA130" s="70">
        <f t="shared" si="89"/>
        <v>3.1740548494949086</v>
      </c>
      <c r="BB130" s="60">
        <f t="shared" si="84"/>
        <v>12.066486915839842</v>
      </c>
      <c r="BC130" s="70">
        <f t="shared" si="85"/>
        <v>8.2271501698908018</v>
      </c>
      <c r="BD130" s="48">
        <f t="shared" si="86"/>
        <v>6.0469553748697393</v>
      </c>
      <c r="BE130" s="59">
        <f t="shared" si="68"/>
        <v>1.4751287999999999E-3</v>
      </c>
      <c r="BF130" s="60">
        <f t="shared" si="87"/>
        <v>0.94128587204872338</v>
      </c>
      <c r="BG130" s="46">
        <f t="shared" si="88"/>
        <v>51.056695028210157</v>
      </c>
      <c r="BH130" s="46">
        <f t="shared" si="69"/>
        <v>0</v>
      </c>
      <c r="BI130" s="34">
        <f>AQ130*RUE</f>
        <v>35.09481418565904</v>
      </c>
      <c r="BJ130" s="34">
        <f t="shared" si="70"/>
        <v>350.94814185659038</v>
      </c>
      <c r="BK130" s="34">
        <f t="shared" si="71"/>
        <v>115.81288681267483</v>
      </c>
      <c r="BL130" s="34">
        <f>IF(AD130=0,0,BK130/(1-UMIDADE))</f>
        <v>0</v>
      </c>
      <c r="BM130" s="45">
        <f>BL130*AJ130</f>
        <v>0</v>
      </c>
      <c r="BN130" s="48">
        <f>IF(AI130=0,0,BM130*(1-AI130*(1-AK130)))</f>
        <v>0</v>
      </c>
    </row>
    <row r="131" spans="1:66" ht="15">
      <c r="A131" s="32">
        <v>1</v>
      </c>
      <c r="B131" s="32">
        <f t="shared" si="72"/>
        <v>5</v>
      </c>
      <c r="C131" s="32">
        <v>2015</v>
      </c>
      <c r="D131" s="32">
        <v>1</v>
      </c>
      <c r="E131" s="33">
        <v>24.06</v>
      </c>
      <c r="F131" s="33">
        <v>90.6</v>
      </c>
      <c r="G131" s="46">
        <v>121</v>
      </c>
      <c r="H131" s="45">
        <f t="shared" si="73"/>
        <v>15.210363206270316</v>
      </c>
      <c r="I131" s="45">
        <f t="shared" si="46"/>
        <v>83.414695870352617</v>
      </c>
      <c r="J131" s="48">
        <f t="shared" si="74"/>
        <v>11.121959449380348</v>
      </c>
      <c r="K131" s="48">
        <f t="shared" si="75"/>
        <v>0.98382905400784104</v>
      </c>
      <c r="L131" s="48">
        <v>40</v>
      </c>
      <c r="M131" s="33">
        <v>0.86099999999999999</v>
      </c>
      <c r="N131" s="33">
        <v>32.26</v>
      </c>
      <c r="O131" s="33">
        <v>100</v>
      </c>
      <c r="P131" s="33">
        <v>6.95</v>
      </c>
      <c r="Q131" s="33">
        <v>16.8</v>
      </c>
      <c r="R131" s="33">
        <v>57.73</v>
      </c>
      <c r="S131" s="33">
        <v>0</v>
      </c>
      <c r="T131" s="33">
        <v>17.22494</v>
      </c>
      <c r="U131" s="33">
        <v>6.53</v>
      </c>
      <c r="V131" s="33">
        <f t="shared" si="47"/>
        <v>4.7008653061224486</v>
      </c>
      <c r="W131" s="36">
        <f t="shared" si="48"/>
        <v>0.68404851432136882</v>
      </c>
      <c r="X131" s="36">
        <f t="shared" si="49"/>
        <v>0.20260727714820531</v>
      </c>
      <c r="Y131" s="33">
        <f t="shared" si="76"/>
        <v>96.295963015531839</v>
      </c>
      <c r="Z131" s="33">
        <f t="shared" si="50"/>
        <v>96.295963015531839</v>
      </c>
      <c r="AA131" s="33">
        <f t="shared" si="77"/>
        <v>0</v>
      </c>
      <c r="AB131" s="36">
        <f t="shared" si="51"/>
        <v>0.19259192603106368</v>
      </c>
      <c r="AC131" s="45">
        <f t="shared" si="52"/>
        <v>22.259999999999998</v>
      </c>
      <c r="AD131" s="49">
        <f t="shared" si="78"/>
        <v>0</v>
      </c>
      <c r="AE131" s="49">
        <f t="shared" si="53"/>
        <v>0.4</v>
      </c>
      <c r="AF131" s="48">
        <f t="shared" si="79"/>
        <v>1</v>
      </c>
      <c r="AG131" s="33">
        <f t="shared" si="54"/>
        <v>1.8803461224489795</v>
      </c>
      <c r="AH131" s="33">
        <f t="shared" si="55"/>
        <v>1.6968081984196628</v>
      </c>
      <c r="AI131" s="49">
        <f t="shared" si="56"/>
        <v>0</v>
      </c>
      <c r="AJ131" s="48">
        <f t="shared" si="57"/>
        <v>1</v>
      </c>
      <c r="AK131" s="58">
        <f t="shared" si="80"/>
        <v>0.90239141515591015</v>
      </c>
      <c r="AL131" s="58">
        <f t="shared" si="81"/>
        <v>2.9945117782820803</v>
      </c>
      <c r="AM131" s="58">
        <f t="shared" si="82"/>
        <v>1.7287316496022447</v>
      </c>
      <c r="AN131" s="58">
        <f t="shared" si="83"/>
        <v>1.2657801286798356</v>
      </c>
      <c r="AO131" s="34">
        <f t="shared" si="58"/>
        <v>8.6124700000000001</v>
      </c>
      <c r="AP131" s="34">
        <f t="shared" si="59"/>
        <v>0.49393047248462374</v>
      </c>
      <c r="AQ131" s="34">
        <f t="shared" si="60"/>
        <v>8.1185395275153756</v>
      </c>
      <c r="AR131" s="58">
        <f t="shared" si="61"/>
        <v>0.45118836390597361</v>
      </c>
      <c r="AS131" s="67">
        <f t="shared" si="62"/>
        <v>0.75198060650995602</v>
      </c>
      <c r="AT131" s="67">
        <f t="shared" si="63"/>
        <v>89.033331522197386</v>
      </c>
      <c r="AU131" s="68">
        <f t="shared" si="64"/>
        <v>0.97500215027779691</v>
      </c>
      <c r="AW131" s="68">
        <f t="shared" si="65"/>
        <v>0.59586245457854847</v>
      </c>
      <c r="AX131" s="68">
        <f t="shared" si="66"/>
        <v>0.12000000000000005</v>
      </c>
      <c r="AZ131" s="69">
        <f t="shared" si="67"/>
        <v>1.0178571428571428</v>
      </c>
      <c r="BA131" s="70">
        <f t="shared" si="89"/>
        <v>4.7509333115690469</v>
      </c>
      <c r="BB131" s="60">
        <f t="shared" si="84"/>
        <v>18.061148077260889</v>
      </c>
      <c r="BC131" s="70">
        <f t="shared" si="85"/>
        <v>12.314419143586969</v>
      </c>
      <c r="BD131" s="48">
        <f t="shared" si="86"/>
        <v>9.0510980705364226</v>
      </c>
      <c r="BE131" s="59">
        <f t="shared" si="68"/>
        <v>1.4886071999999999E-3</v>
      </c>
      <c r="BF131" s="60">
        <f t="shared" si="87"/>
        <v>1.343157093702297</v>
      </c>
      <c r="BG131" s="46">
        <f t="shared" si="88"/>
        <v>77.07940976834125</v>
      </c>
      <c r="BH131" s="46">
        <f t="shared" si="69"/>
        <v>0</v>
      </c>
      <c r="BI131" s="34">
        <f>AQ131*RUE</f>
        <v>31.175191785659042</v>
      </c>
      <c r="BJ131" s="34">
        <f t="shared" si="70"/>
        <v>311.75191785659041</v>
      </c>
      <c r="BK131" s="34">
        <f t="shared" si="71"/>
        <v>102.87813289267484</v>
      </c>
      <c r="BL131" s="34">
        <f>IF(AD131=0,0,BK131/(1-UMIDADE))</f>
        <v>0</v>
      </c>
      <c r="BM131" s="45">
        <f>BL131*AJ131</f>
        <v>0</v>
      </c>
      <c r="BN131" s="48">
        <f>IF(AI131=0,0,BM131*(1-AI131*(1-AK131)))</f>
        <v>0</v>
      </c>
    </row>
    <row r="132" spans="1:66" ht="15">
      <c r="A132" s="32">
        <v>2</v>
      </c>
      <c r="B132" s="32">
        <f t="shared" si="72"/>
        <v>5</v>
      </c>
      <c r="C132" s="32">
        <v>2015</v>
      </c>
      <c r="D132" s="32">
        <v>2</v>
      </c>
      <c r="E132" s="33">
        <v>24.13</v>
      </c>
      <c r="F132" s="33">
        <v>90.2</v>
      </c>
      <c r="G132" s="46">
        <v>122</v>
      </c>
      <c r="H132" s="45">
        <f t="shared" si="73"/>
        <v>15.515331797781426</v>
      </c>
      <c r="I132" s="45">
        <f t="shared" si="46"/>
        <v>83.2754110247662</v>
      </c>
      <c r="J132" s="48">
        <f t="shared" si="74"/>
        <v>11.103388136635493</v>
      </c>
      <c r="K132" s="48">
        <f t="shared" si="75"/>
        <v>0.98333628519418981</v>
      </c>
      <c r="L132" s="48">
        <v>40</v>
      </c>
      <c r="M132" s="33">
        <v>0.56200000000000006</v>
      </c>
      <c r="N132" s="33">
        <v>32.18</v>
      </c>
      <c r="O132" s="33">
        <v>100</v>
      </c>
      <c r="P132" s="33">
        <v>3.95</v>
      </c>
      <c r="Q132" s="33">
        <v>17.239999999999998</v>
      </c>
      <c r="R132" s="33">
        <v>57.99</v>
      </c>
      <c r="S132" s="33">
        <v>0</v>
      </c>
      <c r="T132" s="33">
        <v>19.02871</v>
      </c>
      <c r="U132" s="33">
        <v>7.82</v>
      </c>
      <c r="V132" s="33">
        <f t="shared" si="47"/>
        <v>4.6608979591836732</v>
      </c>
      <c r="W132" s="36">
        <f t="shared" si="48"/>
        <v>0.68191941582500626</v>
      </c>
      <c r="X132" s="36">
        <f t="shared" si="49"/>
        <v>0.20228791237375093</v>
      </c>
      <c r="Y132" s="33">
        <f t="shared" si="76"/>
        <v>94.599154817112179</v>
      </c>
      <c r="Z132" s="33">
        <f t="shared" si="50"/>
        <v>94.599154817112179</v>
      </c>
      <c r="AA132" s="33">
        <f t="shared" si="77"/>
        <v>0</v>
      </c>
      <c r="AB132" s="36">
        <f t="shared" si="51"/>
        <v>0.18919830963422435</v>
      </c>
      <c r="AC132" s="45">
        <f t="shared" si="52"/>
        <v>22.18</v>
      </c>
      <c r="AD132" s="49">
        <f t="shared" si="78"/>
        <v>0</v>
      </c>
      <c r="AE132" s="49">
        <f t="shared" si="53"/>
        <v>0.4</v>
      </c>
      <c r="AF132" s="48">
        <f t="shared" si="79"/>
        <v>1</v>
      </c>
      <c r="AG132" s="33">
        <f t="shared" si="54"/>
        <v>1.8643591836734694</v>
      </c>
      <c r="AH132" s="33">
        <f t="shared" si="55"/>
        <v>1.625780445367571</v>
      </c>
      <c r="AI132" s="49">
        <f t="shared" si="56"/>
        <v>0</v>
      </c>
      <c r="AJ132" s="48">
        <f t="shared" si="57"/>
        <v>1</v>
      </c>
      <c r="AK132" s="58">
        <f t="shared" si="80"/>
        <v>0.87203177349344718</v>
      </c>
      <c r="AL132" s="58">
        <f t="shared" si="81"/>
        <v>3.0071102013902808</v>
      </c>
      <c r="AM132" s="58">
        <f t="shared" si="82"/>
        <v>1.743823205786224</v>
      </c>
      <c r="AN132" s="58">
        <f t="shared" si="83"/>
        <v>1.2632869956040569</v>
      </c>
      <c r="AO132" s="34">
        <f t="shared" si="58"/>
        <v>9.5143550000000001</v>
      </c>
      <c r="AP132" s="34">
        <f t="shared" si="59"/>
        <v>0.49393047248462374</v>
      </c>
      <c r="AQ132" s="34">
        <f t="shared" si="60"/>
        <v>9.0204245275153756</v>
      </c>
      <c r="AR132" s="58">
        <f t="shared" si="61"/>
        <v>0.45118836390597361</v>
      </c>
      <c r="AS132" s="67">
        <f t="shared" si="62"/>
        <v>0.75198060650995602</v>
      </c>
      <c r="AT132" s="67">
        <f t="shared" si="63"/>
        <v>90.020382896412514</v>
      </c>
      <c r="AU132" s="68">
        <f t="shared" si="64"/>
        <v>0.97505076769207999</v>
      </c>
      <c r="AW132" s="68">
        <f t="shared" si="65"/>
        <v>0.59868153908945798</v>
      </c>
      <c r="AX132" s="68">
        <f t="shared" si="66"/>
        <v>0.14933333333333323</v>
      </c>
      <c r="AZ132" s="69">
        <f t="shared" si="67"/>
        <v>1.0178571428571428</v>
      </c>
      <c r="BA132" s="70">
        <f t="shared" si="89"/>
        <v>6.0063990074854816</v>
      </c>
      <c r="BB132" s="60">
        <f t="shared" si="84"/>
        <v>22.833926466856806</v>
      </c>
      <c r="BC132" s="70">
        <f t="shared" si="85"/>
        <v>15.568586227402369</v>
      </c>
      <c r="BD132" s="48">
        <f t="shared" si="86"/>
        <v>11.44291087714074</v>
      </c>
      <c r="BE132" s="59">
        <f t="shared" si="68"/>
        <v>1.4915555999999999E-3</v>
      </c>
      <c r="BF132" s="60">
        <f t="shared" si="87"/>
        <v>1.7169757480843677</v>
      </c>
      <c r="BG132" s="46">
        <f t="shared" si="88"/>
        <v>97.259351290563728</v>
      </c>
      <c r="BH132" s="46">
        <f t="shared" si="69"/>
        <v>0</v>
      </c>
      <c r="BI132" s="34">
        <f>AQ132*RUE</f>
        <v>34.63843018565904</v>
      </c>
      <c r="BJ132" s="34">
        <f t="shared" si="70"/>
        <v>346.38430185659041</v>
      </c>
      <c r="BK132" s="34">
        <f t="shared" si="71"/>
        <v>114.30681961267484</v>
      </c>
      <c r="BL132" s="34">
        <f>IF(AD132=0,0,BK132/(1-UMIDADE))</f>
        <v>0</v>
      </c>
      <c r="BM132" s="45">
        <f>BL132*AJ132</f>
        <v>0</v>
      </c>
      <c r="BN132" s="48">
        <f>IF(AI132=0,0,BM132*(1-AI132*(1-AK132)))</f>
        <v>0</v>
      </c>
    </row>
    <row r="133" spans="1:66" ht="15">
      <c r="A133" s="32">
        <v>3</v>
      </c>
      <c r="B133" s="32">
        <f t="shared" si="72"/>
        <v>5</v>
      </c>
      <c r="C133" s="32">
        <v>2015</v>
      </c>
      <c r="D133" s="32">
        <v>3</v>
      </c>
      <c r="E133" s="33">
        <v>24.4</v>
      </c>
      <c r="F133" s="33">
        <v>88.3</v>
      </c>
      <c r="G133" s="46">
        <v>123</v>
      </c>
      <c r="H133" s="45">
        <f t="shared" si="73"/>
        <v>15.815702861632573</v>
      </c>
      <c r="I133" s="45">
        <f t="shared" si="46"/>
        <v>83.137783832345022</v>
      </c>
      <c r="J133" s="48">
        <f t="shared" si="74"/>
        <v>11.085037844312669</v>
      </c>
      <c r="K133" s="48">
        <f t="shared" si="75"/>
        <v>0.98284845419886802</v>
      </c>
      <c r="L133" s="48">
        <v>40</v>
      </c>
      <c r="M133" s="33">
        <v>0.54</v>
      </c>
      <c r="N133" s="33">
        <v>33.619999999999997</v>
      </c>
      <c r="O133" s="33">
        <v>100</v>
      </c>
      <c r="P133" s="33">
        <v>5.45</v>
      </c>
      <c r="Q133" s="33">
        <v>16.37</v>
      </c>
      <c r="R133" s="33">
        <v>50.19</v>
      </c>
      <c r="S133" s="33">
        <v>0</v>
      </c>
      <c r="T133" s="33">
        <v>18.077159999999999</v>
      </c>
      <c r="U133" s="33">
        <v>7.41</v>
      </c>
      <c r="V133" s="33">
        <f t="shared" si="47"/>
        <v>4.9659428571428554</v>
      </c>
      <c r="W133" s="36">
        <f t="shared" si="48"/>
        <v>0.69773603442364074</v>
      </c>
      <c r="X133" s="36">
        <f t="shared" si="49"/>
        <v>0.20466040516354611</v>
      </c>
      <c r="Y133" s="33">
        <f t="shared" si="76"/>
        <v>92.973374371744612</v>
      </c>
      <c r="Z133" s="33">
        <f t="shared" si="50"/>
        <v>92.973374371744612</v>
      </c>
      <c r="AA133" s="33">
        <f t="shared" si="77"/>
        <v>0</v>
      </c>
      <c r="AB133" s="36">
        <f t="shared" si="51"/>
        <v>0.18594674874348921</v>
      </c>
      <c r="AC133" s="45">
        <f t="shared" si="52"/>
        <v>23.619999999999997</v>
      </c>
      <c r="AD133" s="49">
        <f t="shared" si="78"/>
        <v>0</v>
      </c>
      <c r="AE133" s="49">
        <f t="shared" si="53"/>
        <v>0.4</v>
      </c>
      <c r="AF133" s="48">
        <f t="shared" si="79"/>
        <v>1</v>
      </c>
      <c r="AG133" s="33">
        <f t="shared" si="54"/>
        <v>1.9863771428571422</v>
      </c>
      <c r="AH133" s="33">
        <f t="shared" si="55"/>
        <v>1.6312057739521972</v>
      </c>
      <c r="AI133" s="49">
        <f t="shared" si="56"/>
        <v>0</v>
      </c>
      <c r="AJ133" s="48">
        <f t="shared" si="57"/>
        <v>1</v>
      </c>
      <c r="AK133" s="58">
        <f t="shared" si="80"/>
        <v>0.82119640764992008</v>
      </c>
      <c r="AL133" s="58">
        <f t="shared" si="81"/>
        <v>3.0561383187435376</v>
      </c>
      <c r="AM133" s="58">
        <f t="shared" si="82"/>
        <v>1.5338758221773816</v>
      </c>
      <c r="AN133" s="58">
        <f t="shared" si="83"/>
        <v>1.522262496566156</v>
      </c>
      <c r="AO133" s="34">
        <f t="shared" si="58"/>
        <v>9.0385799999999996</v>
      </c>
      <c r="AP133" s="34">
        <f t="shared" si="59"/>
        <v>0.49393047248462374</v>
      </c>
      <c r="AQ133" s="34">
        <f t="shared" si="60"/>
        <v>8.5446495275153751</v>
      </c>
      <c r="AR133" s="58">
        <f t="shared" si="61"/>
        <v>0.45118836390597361</v>
      </c>
      <c r="AS133" s="67">
        <f t="shared" si="62"/>
        <v>0.75198060650995602</v>
      </c>
      <c r="AT133" s="67">
        <f t="shared" si="63"/>
        <v>89.522925937540265</v>
      </c>
      <c r="AU133" s="68">
        <f t="shared" si="64"/>
        <v>0.97001353892126874</v>
      </c>
      <c r="AW133" s="68">
        <f t="shared" si="65"/>
        <v>0.60937216464147892</v>
      </c>
      <c r="AX133" s="68">
        <f t="shared" si="66"/>
        <v>9.1333333333333405E-2</v>
      </c>
      <c r="AZ133" s="69">
        <f t="shared" si="67"/>
        <v>1.0178571428571428</v>
      </c>
      <c r="BA133" s="70">
        <f t="shared" si="89"/>
        <v>3.699282120702867</v>
      </c>
      <c r="BB133" s="60">
        <f t="shared" si="84"/>
        <v>14.063190910064019</v>
      </c>
      <c r="BC133" s="70">
        <f t="shared" si="85"/>
        <v>9.5885392568618304</v>
      </c>
      <c r="BD133" s="48">
        <f t="shared" si="86"/>
        <v>7.0475763537934455</v>
      </c>
      <c r="BE133" s="59">
        <f t="shared" si="68"/>
        <v>1.5029280000000002E-3</v>
      </c>
      <c r="BF133" s="60">
        <f t="shared" si="87"/>
        <v>1.1328344918475068</v>
      </c>
      <c r="BG133" s="46">
        <f t="shared" si="88"/>
        <v>59.147418619459387</v>
      </c>
      <c r="BH133" s="46">
        <f t="shared" si="69"/>
        <v>0</v>
      </c>
      <c r="BI133" s="34">
        <f>AQ133*RUE</f>
        <v>32.811454185659038</v>
      </c>
      <c r="BJ133" s="34">
        <f t="shared" si="70"/>
        <v>328.11454185659039</v>
      </c>
      <c r="BK133" s="34">
        <f t="shared" si="71"/>
        <v>108.27779881267483</v>
      </c>
      <c r="BL133" s="34">
        <f>IF(AD133=0,0,BK133/(1-UMIDADE))</f>
        <v>0</v>
      </c>
      <c r="BM133" s="45">
        <f>BL133*AJ133</f>
        <v>0</v>
      </c>
      <c r="BN133" s="48">
        <f>IF(AI133=0,0,BM133*(1-AI133*(1-AK133)))</f>
        <v>0</v>
      </c>
    </row>
    <row r="134" spans="1:66" ht="15">
      <c r="A134" s="32">
        <v>4</v>
      </c>
      <c r="B134" s="32">
        <f t="shared" si="72"/>
        <v>5</v>
      </c>
      <c r="C134" s="32">
        <v>2015</v>
      </c>
      <c r="D134" s="32">
        <v>4</v>
      </c>
      <c r="E134" s="33">
        <v>24.56</v>
      </c>
      <c r="F134" s="33">
        <v>84.3</v>
      </c>
      <c r="G134" s="46">
        <v>124</v>
      </c>
      <c r="H134" s="45">
        <f t="shared" si="73"/>
        <v>16.111387391394992</v>
      </c>
      <c r="I134" s="45">
        <f t="shared" si="46"/>
        <v>83.001865137013027</v>
      </c>
      <c r="J134" s="48">
        <f t="shared" si="74"/>
        <v>11.066915351601736</v>
      </c>
      <c r="K134" s="48">
        <f t="shared" si="75"/>
        <v>0.98236570557672775</v>
      </c>
      <c r="L134" s="48">
        <v>40</v>
      </c>
      <c r="M134" s="33">
        <v>0.65400000000000003</v>
      </c>
      <c r="N134" s="33">
        <v>32.81</v>
      </c>
      <c r="O134" s="33">
        <v>100</v>
      </c>
      <c r="P134" s="33">
        <v>5.45</v>
      </c>
      <c r="Q134" s="33">
        <v>17.78</v>
      </c>
      <c r="R134" s="33">
        <v>48</v>
      </c>
      <c r="S134" s="33">
        <v>0</v>
      </c>
      <c r="T134" s="33">
        <v>18.630299999999998</v>
      </c>
      <c r="U134" s="33">
        <v>7.83</v>
      </c>
      <c r="V134" s="33">
        <f t="shared" si="47"/>
        <v>4.740244897959184</v>
      </c>
      <c r="W134" s="36">
        <f t="shared" si="48"/>
        <v>0.68612955442139123</v>
      </c>
      <c r="X134" s="36">
        <f t="shared" si="49"/>
        <v>0.20291943316320871</v>
      </c>
      <c r="Y134" s="33">
        <f t="shared" si="76"/>
        <v>91.342168597792408</v>
      </c>
      <c r="Z134" s="33">
        <f t="shared" si="50"/>
        <v>91.342168597792408</v>
      </c>
      <c r="AA134" s="33">
        <f t="shared" si="77"/>
        <v>0</v>
      </c>
      <c r="AB134" s="36">
        <f t="shared" si="51"/>
        <v>0.18268433719558483</v>
      </c>
      <c r="AC134" s="45">
        <f t="shared" si="52"/>
        <v>22.810000000000002</v>
      </c>
      <c r="AD134" s="49">
        <f t="shared" si="78"/>
        <v>0</v>
      </c>
      <c r="AE134" s="49">
        <f t="shared" si="53"/>
        <v>0.4</v>
      </c>
      <c r="AF134" s="48">
        <f t="shared" si="79"/>
        <v>1</v>
      </c>
      <c r="AG134" s="33">
        <f t="shared" si="54"/>
        <v>1.8960979591836737</v>
      </c>
      <c r="AH134" s="33">
        <f t="shared" si="55"/>
        <v>1.5233041826453377</v>
      </c>
      <c r="AI134" s="49">
        <f t="shared" si="56"/>
        <v>0</v>
      </c>
      <c r="AJ134" s="48">
        <f t="shared" si="57"/>
        <v>1</v>
      </c>
      <c r="AK134" s="58">
        <f t="shared" si="80"/>
        <v>0.8033889679946522</v>
      </c>
      <c r="AL134" s="58">
        <f t="shared" si="81"/>
        <v>3.0855198291292774</v>
      </c>
      <c r="AM134" s="58">
        <f t="shared" si="82"/>
        <v>1.4810495179820533</v>
      </c>
      <c r="AN134" s="58">
        <f t="shared" si="83"/>
        <v>1.604470311147224</v>
      </c>
      <c r="AO134" s="34">
        <f t="shared" si="58"/>
        <v>9.3151499999999992</v>
      </c>
      <c r="AP134" s="34">
        <f t="shared" si="59"/>
        <v>0.49393047248462374</v>
      </c>
      <c r="AQ134" s="34">
        <f t="shared" si="60"/>
        <v>8.8212195275153746</v>
      </c>
      <c r="AR134" s="58">
        <f t="shared" si="61"/>
        <v>0.45118836390597361</v>
      </c>
      <c r="AS134" s="67">
        <f t="shared" si="62"/>
        <v>0.75198060650995602</v>
      </c>
      <c r="AT134" s="67">
        <f t="shared" si="63"/>
        <v>89.817965098953607</v>
      </c>
      <c r="AU134" s="68">
        <f t="shared" si="64"/>
        <v>0.96841999543454715</v>
      </c>
      <c r="AW134" s="68">
        <f t="shared" si="65"/>
        <v>0.61557247524962144</v>
      </c>
      <c r="AX134" s="68">
        <f t="shared" si="66"/>
        <v>0.18533333333333341</v>
      </c>
      <c r="AZ134" s="69">
        <f t="shared" si="67"/>
        <v>1.0178571428571428</v>
      </c>
      <c r="BA134" s="70">
        <f t="shared" si="89"/>
        <v>7.5954438559759367</v>
      </c>
      <c r="BB134" s="60">
        <f t="shared" si="84"/>
        <v>28.87483936287812</v>
      </c>
      <c r="BC134" s="70">
        <f t="shared" si="85"/>
        <v>19.687390474689625</v>
      </c>
      <c r="BD134" s="48">
        <f t="shared" si="86"/>
        <v>14.470231998896875</v>
      </c>
      <c r="BE134" s="59">
        <f t="shared" si="68"/>
        <v>1.5096672E-3</v>
      </c>
      <c r="BF134" s="60">
        <f t="shared" si="87"/>
        <v>2.1151253977000297</v>
      </c>
      <c r="BG134" s="46">
        <f t="shared" si="88"/>
        <v>123.55106601196844</v>
      </c>
      <c r="BH134" s="46">
        <f t="shared" si="69"/>
        <v>0</v>
      </c>
      <c r="BI134" s="34">
        <f>AQ134*RUE</f>
        <v>33.873482985659038</v>
      </c>
      <c r="BJ134" s="34">
        <f t="shared" si="70"/>
        <v>338.73482985659041</v>
      </c>
      <c r="BK134" s="34">
        <f t="shared" si="71"/>
        <v>111.78249385267485</v>
      </c>
      <c r="BL134" s="34">
        <f>IF(AD134=0,0,BK134/(1-UMIDADE))</f>
        <v>0</v>
      </c>
      <c r="BM134" s="45">
        <f>BL134*AJ134</f>
        <v>0</v>
      </c>
      <c r="BN134" s="48">
        <f>IF(AI134=0,0,BM134*(1-AI134*(1-AK134)))</f>
        <v>0</v>
      </c>
    </row>
    <row r="135" spans="1:66" ht="15">
      <c r="A135" s="32">
        <v>5</v>
      </c>
      <c r="B135" s="32">
        <f t="shared" si="72"/>
        <v>5</v>
      </c>
      <c r="C135" s="32">
        <v>2015</v>
      </c>
      <c r="D135" s="32">
        <v>5</v>
      </c>
      <c r="E135" s="33">
        <v>23.18</v>
      </c>
      <c r="F135" s="33">
        <v>91.1</v>
      </c>
      <c r="G135" s="46">
        <v>125</v>
      </c>
      <c r="H135" s="45">
        <f t="shared" si="73"/>
        <v>16.402297769361123</v>
      </c>
      <c r="I135" s="45">
        <f t="shared" si="46"/>
        <v>82.867706191320778</v>
      </c>
      <c r="J135" s="48">
        <f t="shared" si="74"/>
        <v>11.049027492176103</v>
      </c>
      <c r="K135" s="48">
        <f t="shared" si="75"/>
        <v>0.98188818237660425</v>
      </c>
      <c r="L135" s="48">
        <v>40</v>
      </c>
      <c r="M135" s="33">
        <v>0.88700000000000001</v>
      </c>
      <c r="N135" s="33">
        <v>32.18</v>
      </c>
      <c r="O135" s="33">
        <v>100</v>
      </c>
      <c r="P135" s="33">
        <v>12.2</v>
      </c>
      <c r="Q135" s="33">
        <v>17.07</v>
      </c>
      <c r="R135" s="33">
        <v>51.8</v>
      </c>
      <c r="S135" s="33">
        <v>0</v>
      </c>
      <c r="T135" s="33">
        <v>16.626580000000001</v>
      </c>
      <c r="U135" s="33">
        <v>6.7880000000000003</v>
      </c>
      <c r="V135" s="33">
        <f t="shared" si="47"/>
        <v>4.6708897959183666</v>
      </c>
      <c r="W135" s="36">
        <f t="shared" si="48"/>
        <v>0.68245329582486236</v>
      </c>
      <c r="X135" s="36">
        <f t="shared" si="49"/>
        <v>0.20236799437372938</v>
      </c>
      <c r="Y135" s="33">
        <f t="shared" si="76"/>
        <v>89.818864415147075</v>
      </c>
      <c r="Z135" s="33">
        <f t="shared" si="50"/>
        <v>89.818864415147075</v>
      </c>
      <c r="AA135" s="33">
        <f t="shared" si="77"/>
        <v>0</v>
      </c>
      <c r="AB135" s="36">
        <f t="shared" si="51"/>
        <v>0.17963772883029416</v>
      </c>
      <c r="AC135" s="45">
        <f t="shared" si="52"/>
        <v>22.18</v>
      </c>
      <c r="AD135" s="49">
        <f t="shared" si="78"/>
        <v>0</v>
      </c>
      <c r="AE135" s="49">
        <f t="shared" si="53"/>
        <v>0.4</v>
      </c>
      <c r="AF135" s="48">
        <f t="shared" si="79"/>
        <v>1</v>
      </c>
      <c r="AG135" s="33">
        <f t="shared" si="54"/>
        <v>1.8683559183673468</v>
      </c>
      <c r="AH135" s="33">
        <f t="shared" si="55"/>
        <v>1.4534974812752439</v>
      </c>
      <c r="AI135" s="49">
        <f t="shared" si="56"/>
        <v>0</v>
      </c>
      <c r="AJ135" s="48">
        <f t="shared" si="57"/>
        <v>1</v>
      </c>
      <c r="AK135" s="58">
        <f t="shared" si="80"/>
        <v>0.77795534939904554</v>
      </c>
      <c r="AL135" s="58">
        <f t="shared" si="81"/>
        <v>2.8400155073327187</v>
      </c>
      <c r="AM135" s="58">
        <f t="shared" si="82"/>
        <v>1.4711280327983483</v>
      </c>
      <c r="AN135" s="58">
        <f t="shared" si="83"/>
        <v>1.3688874745343704</v>
      </c>
      <c r="AO135" s="34">
        <f t="shared" si="58"/>
        <v>8.3132900000000003</v>
      </c>
      <c r="AP135" s="34">
        <f t="shared" si="59"/>
        <v>0.49393047248462374</v>
      </c>
      <c r="AQ135" s="34">
        <f t="shared" si="60"/>
        <v>7.8193595275153767</v>
      </c>
      <c r="AR135" s="58">
        <f t="shared" si="61"/>
        <v>0.45118836390597361</v>
      </c>
      <c r="AS135" s="67">
        <f t="shared" si="62"/>
        <v>0.75198060650995602</v>
      </c>
      <c r="AT135" s="67">
        <f t="shared" si="63"/>
        <v>88.661308149643787</v>
      </c>
      <c r="AU135" s="68">
        <f t="shared" si="64"/>
        <v>0.97299362424908675</v>
      </c>
      <c r="AW135" s="68">
        <f t="shared" si="65"/>
        <v>0.55868660073414378</v>
      </c>
      <c r="AX135" s="68">
        <f t="shared" si="66"/>
        <v>0.13800000000000001</v>
      </c>
      <c r="AZ135" s="69">
        <f t="shared" si="67"/>
        <v>1.0178571428571428</v>
      </c>
      <c r="BA135" s="70">
        <f t="shared" si="89"/>
        <v>5.090787162101825</v>
      </c>
      <c r="BB135" s="60">
        <f t="shared" si="84"/>
        <v>19.353136475446295</v>
      </c>
      <c r="BC135" s="70">
        <f t="shared" si="85"/>
        <v>13.195320324167929</v>
      </c>
      <c r="BD135" s="48">
        <f t="shared" si="86"/>
        <v>9.6985604382634278</v>
      </c>
      <c r="BE135" s="59">
        <f t="shared" si="68"/>
        <v>1.4515416E-3</v>
      </c>
      <c r="BF135" s="60">
        <f t="shared" si="87"/>
        <v>1.5371379733975985</v>
      </c>
      <c r="BG135" s="46">
        <f t="shared" si="88"/>
        <v>81.614224648658293</v>
      </c>
      <c r="BH135" s="46">
        <f t="shared" si="69"/>
        <v>0</v>
      </c>
      <c r="BI135" s="34">
        <f>AQ135*RUE</f>
        <v>30.026340585659046</v>
      </c>
      <c r="BJ135" s="34">
        <f t="shared" si="70"/>
        <v>300.26340585659045</v>
      </c>
      <c r="BK135" s="34">
        <f t="shared" si="71"/>
        <v>99.08692393267485</v>
      </c>
      <c r="BL135" s="34">
        <f>IF(AD135=0,0,BK135/(1-UMIDADE))</f>
        <v>0</v>
      </c>
      <c r="BM135" s="45">
        <f>BL135*AJ135</f>
        <v>0</v>
      </c>
      <c r="BN135" s="48">
        <f>IF(AI135=0,0,BM135*(1-AI135*(1-AK135)))</f>
        <v>0</v>
      </c>
    </row>
    <row r="136" spans="1:66" ht="15">
      <c r="A136" s="32">
        <v>6</v>
      </c>
      <c r="B136" s="32">
        <f t="shared" si="72"/>
        <v>5</v>
      </c>
      <c r="C136" s="32">
        <v>2015</v>
      </c>
      <c r="D136" s="32">
        <v>6</v>
      </c>
      <c r="E136" s="33">
        <v>20.329999999999998</v>
      </c>
      <c r="F136" s="33">
        <v>84.1</v>
      </c>
      <c r="G136" s="46">
        <v>126</v>
      </c>
      <c r="H136" s="45">
        <f t="shared" si="73"/>
        <v>16.688347792507617</v>
      </c>
      <c r="I136" s="45">
        <f t="shared" si="46"/>
        <v>82.735358620535138</v>
      </c>
      <c r="J136" s="48">
        <f t="shared" si="74"/>
        <v>11.031381149404686</v>
      </c>
      <c r="K136" s="48">
        <f t="shared" si="75"/>
        <v>0.98141602609892764</v>
      </c>
      <c r="L136" s="48">
        <v>40</v>
      </c>
      <c r="M136" s="33">
        <v>1.288</v>
      </c>
      <c r="N136" s="33">
        <v>26.62</v>
      </c>
      <c r="O136" s="33">
        <v>100</v>
      </c>
      <c r="P136" s="33">
        <v>9.9499999999999993</v>
      </c>
      <c r="Q136" s="33">
        <v>15.13</v>
      </c>
      <c r="R136" s="33">
        <v>44.27</v>
      </c>
      <c r="S136" s="33">
        <v>0</v>
      </c>
      <c r="T136" s="33">
        <v>19.13505</v>
      </c>
      <c r="U136" s="33">
        <v>7.41</v>
      </c>
      <c r="V136" s="33">
        <f t="shared" si="47"/>
        <v>3.804538775510204</v>
      </c>
      <c r="W136" s="36">
        <f t="shared" si="48"/>
        <v>0.63218613434875737</v>
      </c>
      <c r="X136" s="36">
        <f t="shared" si="49"/>
        <v>0.19482792015231359</v>
      </c>
      <c r="Y136" s="33">
        <f t="shared" si="76"/>
        <v>88.365366933871826</v>
      </c>
      <c r="Z136" s="33">
        <f t="shared" si="50"/>
        <v>88.365366933871826</v>
      </c>
      <c r="AA136" s="33">
        <f t="shared" si="77"/>
        <v>0</v>
      </c>
      <c r="AB136" s="36">
        <f t="shared" si="51"/>
        <v>0.17673073386774366</v>
      </c>
      <c r="AC136" s="45">
        <f t="shared" si="52"/>
        <v>16.62</v>
      </c>
      <c r="AD136" s="49">
        <f t="shared" si="78"/>
        <v>0</v>
      </c>
      <c r="AE136" s="49">
        <f t="shared" si="53"/>
        <v>0.4</v>
      </c>
      <c r="AF136" s="48">
        <f t="shared" si="79"/>
        <v>1</v>
      </c>
      <c r="AG136" s="33">
        <f t="shared" si="54"/>
        <v>1.5218155102040818</v>
      </c>
      <c r="AH136" s="33">
        <f t="shared" si="55"/>
        <v>1.231388611304737</v>
      </c>
      <c r="AI136" s="49">
        <f t="shared" si="56"/>
        <v>0</v>
      </c>
      <c r="AJ136" s="48">
        <f t="shared" si="57"/>
        <v>1</v>
      </c>
      <c r="AK136" s="58">
        <f t="shared" si="80"/>
        <v>0.80915761670716746</v>
      </c>
      <c r="AL136" s="58">
        <f t="shared" si="81"/>
        <v>2.3863610899049692</v>
      </c>
      <c r="AM136" s="58">
        <f t="shared" si="82"/>
        <v>1.0564420545009299</v>
      </c>
      <c r="AN136" s="58">
        <f t="shared" si="83"/>
        <v>1.3299190354040393</v>
      </c>
      <c r="AO136" s="34">
        <f t="shared" si="58"/>
        <v>9.5675249999999998</v>
      </c>
      <c r="AP136" s="34">
        <f t="shared" si="59"/>
        <v>0.49393047248462374</v>
      </c>
      <c r="AQ136" s="34">
        <f t="shared" si="60"/>
        <v>9.0735945275153753</v>
      </c>
      <c r="AR136" s="58">
        <f t="shared" si="61"/>
        <v>0.45118836390597361</v>
      </c>
      <c r="AS136" s="67">
        <f t="shared" si="62"/>
        <v>0.75198060650995602</v>
      </c>
      <c r="AT136" s="67">
        <f t="shared" si="63"/>
        <v>90.073056868940242</v>
      </c>
      <c r="AU136" s="68">
        <f t="shared" si="64"/>
        <v>0.97375224068808741</v>
      </c>
      <c r="AW136" s="68">
        <f t="shared" si="65"/>
        <v>0.41315819915505325</v>
      </c>
      <c r="AX136" s="68">
        <f t="shared" si="66"/>
        <v>8.6666666666667183E-3</v>
      </c>
      <c r="AZ136" s="69">
        <f t="shared" si="67"/>
        <v>1.0178571428571428</v>
      </c>
      <c r="BA136" s="70">
        <f t="shared" si="89"/>
        <v>0.24038386296385877</v>
      </c>
      <c r="BB136" s="60">
        <f t="shared" si="84"/>
        <v>0.91384329344340554</v>
      </c>
      <c r="BC136" s="70">
        <f t="shared" si="85"/>
        <v>0.62307497280232194</v>
      </c>
      <c r="BD136" s="48">
        <f t="shared" si="86"/>
        <v>0.45796010500970663</v>
      </c>
      <c r="BE136" s="59">
        <f t="shared" si="68"/>
        <v>1.3314995999999999E-3</v>
      </c>
      <c r="BF136" s="60">
        <f t="shared" si="87"/>
        <v>0.17278372217535759</v>
      </c>
      <c r="BG136" s="46">
        <f t="shared" si="88"/>
        <v>2.8517638283434903</v>
      </c>
      <c r="BH136" s="46">
        <f t="shared" si="69"/>
        <v>0</v>
      </c>
      <c r="BI136" s="34">
        <f>AQ136*RUE</f>
        <v>34.842602985659042</v>
      </c>
      <c r="BJ136" s="34">
        <f t="shared" si="70"/>
        <v>348.42602985659039</v>
      </c>
      <c r="BK136" s="34">
        <f t="shared" si="71"/>
        <v>114.98058985267484</v>
      </c>
      <c r="BL136" s="34">
        <f>IF(AD136=0,0,BK136/(1-UMIDADE))</f>
        <v>0</v>
      </c>
      <c r="BM136" s="45">
        <f>BL136*AJ136</f>
        <v>0</v>
      </c>
      <c r="BN136" s="48">
        <f>IF(AI136=0,0,BM136*(1-AI136*(1-AK136)))</f>
        <v>0</v>
      </c>
    </row>
    <row r="137" spans="1:66" ht="15">
      <c r="A137" s="32">
        <v>7</v>
      </c>
      <c r="B137" s="32">
        <f t="shared" si="72"/>
        <v>5</v>
      </c>
      <c r="C137" s="32">
        <v>2015</v>
      </c>
      <c r="D137" s="32">
        <v>7</v>
      </c>
      <c r="E137" s="33">
        <v>17.77</v>
      </c>
      <c r="F137" s="33">
        <v>81.2</v>
      </c>
      <c r="G137" s="46">
        <v>127</v>
      </c>
      <c r="H137" s="45">
        <f t="shared" si="73"/>
        <v>16.969452698039142</v>
      </c>
      <c r="I137" s="45">
        <f t="shared" si="46"/>
        <v>82.604874383887463</v>
      </c>
      <c r="J137" s="48">
        <f t="shared" si="74"/>
        <v>11.013983251184994</v>
      </c>
      <c r="K137" s="48">
        <f t="shared" si="75"/>
        <v>0.980949376653793</v>
      </c>
      <c r="L137" s="48">
        <v>40</v>
      </c>
      <c r="M137" s="33">
        <v>1.21</v>
      </c>
      <c r="N137" s="33">
        <v>25.3</v>
      </c>
      <c r="O137" s="33">
        <v>100</v>
      </c>
      <c r="P137" s="33">
        <v>8.4499999999999993</v>
      </c>
      <c r="Q137" s="33">
        <v>11.04</v>
      </c>
      <c r="R137" s="33">
        <v>43.01</v>
      </c>
      <c r="S137" s="33">
        <v>0</v>
      </c>
      <c r="T137" s="33">
        <v>20.79364</v>
      </c>
      <c r="U137" s="33">
        <v>6.6710000000000003</v>
      </c>
      <c r="V137" s="33">
        <f t="shared" si="47"/>
        <v>3.8121795918367356</v>
      </c>
      <c r="W137" s="36">
        <f t="shared" si="48"/>
        <v>0.63266463580687793</v>
      </c>
      <c r="X137" s="36">
        <f t="shared" si="49"/>
        <v>0.19489969537103169</v>
      </c>
      <c r="Y137" s="33">
        <f t="shared" si="76"/>
        <v>87.133978322567089</v>
      </c>
      <c r="Z137" s="33">
        <f t="shared" si="50"/>
        <v>87.133978322567089</v>
      </c>
      <c r="AA137" s="33">
        <f t="shared" si="77"/>
        <v>0</v>
      </c>
      <c r="AB137" s="36">
        <f t="shared" si="51"/>
        <v>0.17426795664513417</v>
      </c>
      <c r="AC137" s="45">
        <f t="shared" si="52"/>
        <v>15.3</v>
      </c>
      <c r="AD137" s="49">
        <f t="shared" si="78"/>
        <v>0</v>
      </c>
      <c r="AE137" s="49">
        <f t="shared" si="53"/>
        <v>0.4</v>
      </c>
      <c r="AF137" s="48">
        <f t="shared" si="79"/>
        <v>1</v>
      </c>
      <c r="AG137" s="33">
        <f t="shared" si="54"/>
        <v>1.5248718367346943</v>
      </c>
      <c r="AH137" s="33">
        <f t="shared" si="55"/>
        <v>1.1933559430009286</v>
      </c>
      <c r="AI137" s="49">
        <f t="shared" si="56"/>
        <v>0</v>
      </c>
      <c r="AJ137" s="48">
        <f t="shared" si="57"/>
        <v>3.1757142857142857</v>
      </c>
      <c r="AK137" s="58">
        <f t="shared" si="80"/>
        <v>0.78259425759763401</v>
      </c>
      <c r="AL137" s="58">
        <f t="shared" si="81"/>
        <v>2.0342421784853766</v>
      </c>
      <c r="AM137" s="58">
        <f t="shared" si="82"/>
        <v>0.87492756096656032</v>
      </c>
      <c r="AN137" s="58">
        <f t="shared" si="83"/>
        <v>1.1593146175188163</v>
      </c>
      <c r="AO137" s="34">
        <f t="shared" si="58"/>
        <v>10.39682</v>
      </c>
      <c r="AP137" s="34">
        <f t="shared" si="59"/>
        <v>0.49393047248462374</v>
      </c>
      <c r="AQ137" s="34">
        <f t="shared" si="60"/>
        <v>9.9028895275153754</v>
      </c>
      <c r="AR137" s="58">
        <f t="shared" si="61"/>
        <v>0.45118836390597361</v>
      </c>
      <c r="AS137" s="67">
        <f t="shared" si="62"/>
        <v>0.75198060650995602</v>
      </c>
      <c r="AT137" s="67">
        <f t="shared" si="63"/>
        <v>90.82811948634054</v>
      </c>
      <c r="AU137" s="68">
        <f t="shared" si="64"/>
        <v>0.97708044420505635</v>
      </c>
      <c r="AW137" s="68">
        <f t="shared" si="65"/>
        <v>0.24194550288949168</v>
      </c>
      <c r="AX137" s="68">
        <f t="shared" si="66"/>
        <v>0</v>
      </c>
      <c r="AZ137" s="69">
        <f t="shared" si="67"/>
        <v>1.0178571428571428</v>
      </c>
      <c r="BA137" s="70">
        <f t="shared" si="89"/>
        <v>0</v>
      </c>
      <c r="BB137" s="60">
        <f t="shared" si="84"/>
        <v>0</v>
      </c>
      <c r="BC137" s="70">
        <f t="shared" si="85"/>
        <v>0</v>
      </c>
      <c r="BD137" s="48">
        <f t="shared" si="86"/>
        <v>0</v>
      </c>
      <c r="BE137" s="59">
        <f t="shared" si="68"/>
        <v>1.2236724E-3</v>
      </c>
      <c r="BF137" s="60">
        <f t="shared" si="87"/>
        <v>3.4896246880622666E-3</v>
      </c>
      <c r="BG137" s="46">
        <f t="shared" si="88"/>
        <v>-3.4896246880622664E-2</v>
      </c>
      <c r="BH137" s="46">
        <f t="shared" si="69"/>
        <v>0</v>
      </c>
      <c r="BI137" s="34">
        <f>AQ137*RUE</f>
        <v>38.027095785659043</v>
      </c>
      <c r="BJ137" s="34">
        <f t="shared" si="70"/>
        <v>380.27095785659043</v>
      </c>
      <c r="BK137" s="34">
        <f t="shared" si="71"/>
        <v>125.48941609267484</v>
      </c>
      <c r="BL137" s="34">
        <f>IF(AD137=0,0,BK137/(1-UMIDADE))</f>
        <v>0</v>
      </c>
      <c r="BM137" s="45">
        <f>BL137*AJ137</f>
        <v>0</v>
      </c>
      <c r="BN137" s="48">
        <f>IF(AI137=0,0,BM137*(1-AI137*(1-AK137)))</f>
        <v>0</v>
      </c>
    </row>
    <row r="138" spans="1:66" ht="15">
      <c r="A138" s="32">
        <v>8</v>
      </c>
      <c r="B138" s="32">
        <f t="shared" si="72"/>
        <v>5</v>
      </c>
      <c r="C138" s="32">
        <v>2015</v>
      </c>
      <c r="D138" s="32">
        <v>8</v>
      </c>
      <c r="E138" s="33">
        <v>17.14</v>
      </c>
      <c r="F138" s="33">
        <v>79.3</v>
      </c>
      <c r="G138" s="46">
        <v>128</v>
      </c>
      <c r="H138" s="45">
        <f t="shared" si="73"/>
        <v>17.245529188505458</v>
      </c>
      <c r="I138" s="45">
        <f t="shared" si="46"/>
        <v>82.476305732989942</v>
      </c>
      <c r="J138" s="48">
        <f t="shared" si="74"/>
        <v>10.996840764398659</v>
      </c>
      <c r="K138" s="48">
        <f t="shared" si="75"/>
        <v>0.98048837231950192</v>
      </c>
      <c r="L138" s="48">
        <v>40</v>
      </c>
      <c r="M138" s="33">
        <v>0.874</v>
      </c>
      <c r="N138" s="33">
        <v>24.65</v>
      </c>
      <c r="O138" s="33">
        <v>100</v>
      </c>
      <c r="P138" s="33">
        <v>6.95</v>
      </c>
      <c r="Q138" s="33">
        <v>10.15</v>
      </c>
      <c r="R138" s="33">
        <v>45.74</v>
      </c>
      <c r="S138" s="33">
        <v>0</v>
      </c>
      <c r="T138" s="33">
        <v>20.030010000000001</v>
      </c>
      <c r="U138" s="33">
        <v>6.4370000000000003</v>
      </c>
      <c r="V138" s="33">
        <f t="shared" si="47"/>
        <v>3.7498775510204077</v>
      </c>
      <c r="W138" s="36">
        <f t="shared" si="48"/>
        <v>0.62874475502167426</v>
      </c>
      <c r="X138" s="36">
        <f t="shared" si="49"/>
        <v>0.19431171325325114</v>
      </c>
      <c r="Y138" s="33">
        <f t="shared" si="76"/>
        <v>85.940622379566165</v>
      </c>
      <c r="Z138" s="33">
        <f t="shared" si="50"/>
        <v>85.940622379566165</v>
      </c>
      <c r="AA138" s="33">
        <f t="shared" si="77"/>
        <v>0</v>
      </c>
      <c r="AB138" s="36">
        <f t="shared" si="51"/>
        <v>0.17188124475913233</v>
      </c>
      <c r="AC138" s="45">
        <f t="shared" si="52"/>
        <v>14.649999999999999</v>
      </c>
      <c r="AD138" s="49">
        <f t="shared" si="78"/>
        <v>0</v>
      </c>
      <c r="AE138" s="49">
        <f t="shared" si="53"/>
        <v>0.4</v>
      </c>
      <c r="AF138" s="48">
        <f t="shared" si="79"/>
        <v>1</v>
      </c>
      <c r="AG138" s="33">
        <f t="shared" si="54"/>
        <v>1.4999510204081632</v>
      </c>
      <c r="AH138" s="33">
        <f t="shared" si="55"/>
        <v>1.1432126795867821</v>
      </c>
      <c r="AI138" s="49">
        <f t="shared" si="56"/>
        <v>0</v>
      </c>
      <c r="AJ138" s="48">
        <f t="shared" si="57"/>
        <v>3.2657142857142856</v>
      </c>
      <c r="AK138" s="58">
        <f t="shared" si="80"/>
        <v>0.76216667346624001</v>
      </c>
      <c r="AL138" s="58">
        <f t="shared" si="81"/>
        <v>1.9549074150992434</v>
      </c>
      <c r="AM138" s="58">
        <f t="shared" si="82"/>
        <v>0.89417465166639398</v>
      </c>
      <c r="AN138" s="58">
        <f t="shared" si="83"/>
        <v>1.0607327634328494</v>
      </c>
      <c r="AO138" s="34">
        <f t="shared" si="58"/>
        <v>10.015005</v>
      </c>
      <c r="AP138" s="34">
        <f t="shared" si="59"/>
        <v>0.49393047248462374</v>
      </c>
      <c r="AQ138" s="34">
        <f t="shared" si="60"/>
        <v>9.5210745275153759</v>
      </c>
      <c r="AR138" s="58">
        <f t="shared" si="61"/>
        <v>0.45118836390597361</v>
      </c>
      <c r="AS138" s="67">
        <f t="shared" si="62"/>
        <v>0.75198060650995602</v>
      </c>
      <c r="AT138" s="67">
        <f t="shared" si="63"/>
        <v>90.495267404629274</v>
      </c>
      <c r="AU138" s="68">
        <f t="shared" si="64"/>
        <v>0.97900879261761131</v>
      </c>
      <c r="AW138" s="68">
        <f t="shared" si="65"/>
        <v>0.19265161497731864</v>
      </c>
      <c r="AX138" s="68">
        <f t="shared" si="66"/>
        <v>0</v>
      </c>
      <c r="AZ138" s="69">
        <f t="shared" si="67"/>
        <v>1.0178571428571428</v>
      </c>
      <c r="BA138" s="70">
        <f t="shared" si="89"/>
        <v>0</v>
      </c>
      <c r="BB138" s="60">
        <f t="shared" si="84"/>
        <v>0</v>
      </c>
      <c r="BC138" s="70">
        <f t="shared" si="85"/>
        <v>0</v>
      </c>
      <c r="BD138" s="48">
        <f t="shared" si="86"/>
        <v>0</v>
      </c>
      <c r="BE138" s="59">
        <f t="shared" si="68"/>
        <v>1.1971368E-3</v>
      </c>
      <c r="BF138" s="60">
        <f t="shared" si="87"/>
        <v>-4.1775581322678599E-5</v>
      </c>
      <c r="BG138" s="46">
        <f t="shared" si="88"/>
        <v>4.17755813226786E-4</v>
      </c>
      <c r="BH138" s="46">
        <f t="shared" si="69"/>
        <v>0</v>
      </c>
      <c r="BI138" s="34">
        <f>AQ138*RUE</f>
        <v>36.560926185659042</v>
      </c>
      <c r="BJ138" s="34">
        <f t="shared" si="70"/>
        <v>365.60926185659042</v>
      </c>
      <c r="BK138" s="34">
        <f t="shared" si="71"/>
        <v>120.65105641267485</v>
      </c>
      <c r="BL138" s="34">
        <f>IF(AD138=0,0,BK138/(1-UMIDADE))</f>
        <v>0</v>
      </c>
      <c r="BM138" s="45">
        <f>BL138*AJ138</f>
        <v>0</v>
      </c>
      <c r="BN138" s="48">
        <f>IF(AI138=0,0,BM138*(1-AI138*(1-AK138)))</f>
        <v>0</v>
      </c>
    </row>
    <row r="139" spans="1:66" ht="15">
      <c r="A139" s="32">
        <v>9</v>
      </c>
      <c r="B139" s="32">
        <f t="shared" si="72"/>
        <v>5</v>
      </c>
      <c r="C139" s="32">
        <v>2015</v>
      </c>
      <c r="D139" s="32">
        <v>9</v>
      </c>
      <c r="E139" s="33">
        <v>17.420000000000002</v>
      </c>
      <c r="F139" s="33">
        <v>79.8</v>
      </c>
      <c r="G139" s="46">
        <v>129</v>
      </c>
      <c r="H139" s="45">
        <f t="shared" si="73"/>
        <v>17.516495456484222</v>
      </c>
      <c r="I139" s="45">
        <f t="shared" ref="I139:I202" si="90">ACOS(-TAN(RADIANS(lat))*(TAN(RADIANS(H139))))*(180/PI())</f>
        <v>82.349705167438231</v>
      </c>
      <c r="J139" s="48">
        <f t="shared" si="74"/>
        <v>10.979960688991763</v>
      </c>
      <c r="K139" s="48">
        <f t="shared" si="75"/>
        <v>0.98003314970158795</v>
      </c>
      <c r="L139" s="48">
        <v>40</v>
      </c>
      <c r="M139" s="33">
        <v>0.76700000000000002</v>
      </c>
      <c r="N139" s="33">
        <v>27.87</v>
      </c>
      <c r="O139" s="33">
        <v>100</v>
      </c>
      <c r="P139" s="33">
        <v>5.45</v>
      </c>
      <c r="Q139" s="33">
        <v>7.29</v>
      </c>
      <c r="R139" s="33">
        <v>33.200000000000003</v>
      </c>
      <c r="S139" s="33">
        <v>0</v>
      </c>
      <c r="T139" s="33">
        <v>19.826530000000002</v>
      </c>
      <c r="U139" s="33">
        <v>6.2770000000000001</v>
      </c>
      <c r="V139" s="33">
        <f t="shared" ref="V139:V202" si="91">0.36*(3*N139-Q139)*0.01*L139/2.45</f>
        <v>4.4857469387755096</v>
      </c>
      <c r="W139" s="36">
        <f t="shared" ref="W139:W202" si="92">($F$4*(V139^2)+$F$5*V139+$F$6)</f>
        <v>0.67238699960711301</v>
      </c>
      <c r="X139" s="36">
        <f t="shared" ref="X139:X202" si="93">pmp+(W139)*(cc-pmp)</f>
        <v>0.20085804994106696</v>
      </c>
      <c r="Y139" s="33">
        <f t="shared" si="76"/>
        <v>84.797409699979383</v>
      </c>
      <c r="Z139" s="33">
        <f t="shared" ref="Z139:Z202" si="94">IF(Y139&gt;armmax,armmax,Y139)</f>
        <v>84.797409699979383</v>
      </c>
      <c r="AA139" s="33">
        <f t="shared" si="77"/>
        <v>0</v>
      </c>
      <c r="AB139" s="36">
        <f t="shared" ref="AB139:AB202" si="95">Z139/ze/1000</f>
        <v>0.16959481939995877</v>
      </c>
      <c r="AC139" s="45">
        <f t="shared" ref="AC139:AC202" si="96">MAX((N139-Tb))</f>
        <v>17.87</v>
      </c>
      <c r="AD139" s="49">
        <f t="shared" si="78"/>
        <v>0</v>
      </c>
      <c r="AE139" s="49">
        <f t="shared" ref="AE139:AE202" si="97">IF($AD139=0,0.4,IF(AND($AD139&gt;0,$AD139&lt;=$AR$3),$AT$3,IF(AND($AD139&gt;$AR$3,$AD139&lt;=$AR$4),$AT$4,IF(AND($AD139&gt;$AR$4,$AD139&lt;=$AR$5),$AT$5,IF(AND($AD139&gt;$AR$5,$AD139&lt;=$AR$6),$AT$6,IF(AND($AD139&gt;$AR$6,$AD139&lt;=$AR$7),$AT$7))))))</f>
        <v>0.4</v>
      </c>
      <c r="AF139" s="48">
        <f t="shared" si="79"/>
        <v>1</v>
      </c>
      <c r="AG139" s="33">
        <f t="shared" ref="AG139:AG202" si="98">V139*AE139</f>
        <v>1.794298775510204</v>
      </c>
      <c r="AH139" s="33">
        <f t="shared" ref="AH139:AH202" si="99">IF(AB139&gt;X139,AG139,AG139*((AB139-pmp)/(X139-pmp)))</f>
        <v>1.2381153443296367</v>
      </c>
      <c r="AI139" s="49">
        <f t="shared" ref="AI139:AI202" si="100">IF($AD139=0,0,IF($AD139&lt;$AR$3,$AV$3,IF(AND($AD139&gt;$AR$3,$AD139&lt;=$AR$4),$AV$4,IF(AND($AD139&gt;$AR$4,$AD139&lt;=$AR$5),$AV$5,IF(AND($AD139&gt;$AR$5,$AD139&lt;=$AR$6),$AV$6,IF(AND($AD139&gt;$AR$6,$AD139&lt;=$AR$7),$AV$7,IF(AND($AD139&gt;$AR$7,$AD139&lt;=$AR$8),)))))))</f>
        <v>0</v>
      </c>
      <c r="AJ139" s="48">
        <f t="shared" ref="AJ139:AJ202" si="101">IF(OR(E139&gt;tbs,E139&lt;Tb),0,IF(AND(E139&lt;TOs,E139&gt;TO),1,IF(AND(E139&gt;Tb,E139&gt;TO),(E139-Tb)/(TO-Tb),(E139-tbs)/(TOs-tbs))))</f>
        <v>3.2257142857142855</v>
      </c>
      <c r="AK139" s="58">
        <f t="shared" si="80"/>
        <v>0.69002741417887992</v>
      </c>
      <c r="AL139" s="58">
        <f t="shared" si="81"/>
        <v>1.9898263222723811</v>
      </c>
      <c r="AM139" s="58">
        <f t="shared" si="82"/>
        <v>0.66062233899443057</v>
      </c>
      <c r="AN139" s="58">
        <f t="shared" si="83"/>
        <v>1.3292039832779505</v>
      </c>
      <c r="AO139" s="34">
        <f t="shared" ref="AO139:AO202" si="102">0.5*T139</f>
        <v>9.9132650000000009</v>
      </c>
      <c r="AP139" s="34">
        <f t="shared" ref="AP139:AP202" si="103">AF139*(1-ALBEDO)*EXP(-K*AF139)</f>
        <v>0.49393047248462374</v>
      </c>
      <c r="AQ139" s="34">
        <f t="shared" ref="AQ139:AQ202" si="104">AO139-AP139</f>
        <v>9.4193345275153764</v>
      </c>
      <c r="AR139" s="58">
        <f t="shared" ref="AR139:AR202" si="105">1-EXP(-K*AF139)</f>
        <v>0.45118836390597361</v>
      </c>
      <c r="AS139" s="67">
        <f t="shared" ref="AS139:AS202" si="106">1/K*(1-EXP(-K*AF139))</f>
        <v>0.75198060650995602</v>
      </c>
      <c r="AT139" s="67">
        <f t="shared" ref="AT139:AT202" si="107" xml:space="preserve"> Pmax*AQ139/(AQ139+ B)</f>
        <v>90.402458071010201</v>
      </c>
      <c r="AU139" s="68">
        <f t="shared" ref="AU139:AU202" si="108" xml:space="preserve"> EXP(-H*AN139)</f>
        <v>0.97376616645986347</v>
      </c>
      <c r="AW139" s="68">
        <f t="shared" ref="AW139:AW202" si="109">1-EXP(ct*(E139-too))</f>
        <v>0.21494382244817067</v>
      </c>
      <c r="AX139" s="68">
        <f t="shared" ref="AX139:AX202" si="110">MAX(0,MIN(1,(Q139-TOmin)/TOmin))</f>
        <v>0</v>
      </c>
      <c r="AZ139" s="69">
        <f t="shared" ref="AZ139:AZ202" si="111">(CO2A-gama)/(CO2A+ gama+kkco2) * (co2ref+gama+ kkco2)/(co2ref-gama)</f>
        <v>1.0178571428571428</v>
      </c>
      <c r="BA139" s="70">
        <f t="shared" si="89"/>
        <v>0</v>
      </c>
      <c r="BB139" s="60">
        <f t="shared" si="84"/>
        <v>0</v>
      </c>
      <c r="BC139" s="70">
        <f t="shared" si="85"/>
        <v>0</v>
      </c>
      <c r="BD139" s="48">
        <f t="shared" si="86"/>
        <v>0</v>
      </c>
      <c r="BE139" s="59">
        <f t="shared" ref="BE139:BE202" si="112">(0.044+0.0019*E139+0.001*(E139*2))*0.0108</f>
        <v>1.2089304000000001E-3</v>
      </c>
      <c r="BF139" s="60">
        <f t="shared" si="87"/>
        <v>5.0503770238658372E-7</v>
      </c>
      <c r="BG139" s="46">
        <f t="shared" si="88"/>
        <v>-5.0503770238658372E-6</v>
      </c>
      <c r="BH139" s="46">
        <f t="shared" ref="BH139:BH202" si="113">IF(AD139=0,0,BG139*IC/(1-UMIDADE))</f>
        <v>0</v>
      </c>
      <c r="BI139" s="34">
        <f>AQ139*RUE</f>
        <v>36.170244585659042</v>
      </c>
      <c r="BJ139" s="34">
        <f t="shared" ref="BJ139:BJ202" si="114">BI139*10</f>
        <v>361.70244585659043</v>
      </c>
      <c r="BK139" s="34">
        <f t="shared" ref="BK139:BK202" si="115">BJ139*IC</f>
        <v>119.36180713267484</v>
      </c>
      <c r="BL139" s="34">
        <f>IF(AD139=0,0,BK139/(1-UMIDADE))</f>
        <v>0</v>
      </c>
      <c r="BM139" s="45">
        <f>BL139*AJ139</f>
        <v>0</v>
      </c>
      <c r="BN139" s="48">
        <f>IF(AI139=0,0,BM139*(1-AI139*(1-AK139)))</f>
        <v>0</v>
      </c>
    </row>
    <row r="140" spans="1:66" ht="15">
      <c r="A140" s="32">
        <v>10</v>
      </c>
      <c r="B140" s="32">
        <f t="shared" ref="B140:B203" si="116">IF(A140=1,B139+1,B139)</f>
        <v>5</v>
      </c>
      <c r="C140" s="32">
        <v>2015</v>
      </c>
      <c r="D140" s="32">
        <v>10</v>
      </c>
      <c r="E140" s="33">
        <v>19.03</v>
      </c>
      <c r="F140" s="33">
        <v>83.4</v>
      </c>
      <c r="G140" s="46">
        <v>130</v>
      </c>
      <c r="H140" s="45">
        <f t="shared" ref="H140:H203" si="117">23.45*SIN(RADIANS(360*((G140-80)/365)))</f>
        <v>17.782271208822287</v>
      </c>
      <c r="I140" s="45">
        <f t="shared" si="90"/>
        <v>82.225125387630854</v>
      </c>
      <c r="J140" s="48">
        <f t="shared" ref="J140:J203" si="118">I140*(2/15)</f>
        <v>10.963350051684113</v>
      </c>
      <c r="K140" s="48">
        <f t="shared" ref="K140:K203" si="119">1+((0.033)*(COS(RADIANS(G140*(360/365)))))</f>
        <v>0.97958384369233742</v>
      </c>
      <c r="L140" s="48">
        <v>40</v>
      </c>
      <c r="M140" s="33">
        <v>0.45700000000000002</v>
      </c>
      <c r="N140" s="33">
        <v>29.99</v>
      </c>
      <c r="O140" s="33">
        <v>100</v>
      </c>
      <c r="P140" s="33">
        <v>3.95</v>
      </c>
      <c r="Q140" s="33">
        <v>9.17</v>
      </c>
      <c r="R140" s="33">
        <v>46.8</v>
      </c>
      <c r="S140" s="33">
        <v>0</v>
      </c>
      <c r="T140" s="33">
        <v>19.047049999999999</v>
      </c>
      <c r="U140" s="33">
        <v>6.5250000000000004</v>
      </c>
      <c r="V140" s="33">
        <f t="shared" si="91"/>
        <v>4.749061224489795</v>
      </c>
      <c r="W140" s="36">
        <f t="shared" si="92"/>
        <v>0.68659318139868386</v>
      </c>
      <c r="X140" s="36">
        <f t="shared" si="93"/>
        <v>0.20298897720980258</v>
      </c>
      <c r="Y140" s="33">
        <f t="shared" ref="Y140:Y203" si="120">Z139+S139-AH139</f>
        <v>83.55929435564974</v>
      </c>
      <c r="Z140" s="33">
        <f t="shared" si="94"/>
        <v>83.55929435564974</v>
      </c>
      <c r="AA140" s="33">
        <f t="shared" ref="AA140:AA203" si="121">Y140-Z140</f>
        <v>0</v>
      </c>
      <c r="AB140" s="36">
        <f t="shared" si="95"/>
        <v>0.16711858871129948</v>
      </c>
      <c r="AC140" s="45">
        <f t="shared" si="96"/>
        <v>19.989999999999998</v>
      </c>
      <c r="AD140" s="49">
        <f t="shared" ref="AD140:AD203" si="122">IF(OR(AD139&gt;0,G140=$AX$3),IF(AC140+AD139&gt;=$AW$3,0,AC140+AD139),0)</f>
        <v>0</v>
      </c>
      <c r="AE140" s="49">
        <f t="shared" si="97"/>
        <v>0.4</v>
      </c>
      <c r="AF140" s="48">
        <f t="shared" ref="AF140:AF203" si="123">IF($AD140=0,1,IF(AND($AD140&gt;0,$AD140&lt;=$AR$3),$AS$3,IF(AND($AD140&gt;$AR$3,$AD140&lt;=$AR$4),$AS$4,IF(AND($AD140&gt;$AR$4,$AD140&lt;=$AR$5),$AS$5,IF(AND($AD140&gt;$AR$5,$AD140&lt;=$AR$6),$AS$6,IF(AND($AD140&gt;$AR$6,$AD140&lt;=$AR$7),$AS$7))))))</f>
        <v>1</v>
      </c>
      <c r="AG140" s="33">
        <f t="shared" si="98"/>
        <v>1.899624489795918</v>
      </c>
      <c r="AH140" s="33">
        <f t="shared" si="99"/>
        <v>1.2379976798564494</v>
      </c>
      <c r="AI140" s="49">
        <f t="shared" si="100"/>
        <v>0</v>
      </c>
      <c r="AJ140" s="48">
        <f t="shared" si="101"/>
        <v>2.9957142857142856</v>
      </c>
      <c r="AK140" s="58">
        <f t="shared" ref="AK140:AK203" si="124">AH140/AG140</f>
        <v>0.65170652753031777</v>
      </c>
      <c r="AL140" s="58">
        <f t="shared" ref="AL140:AL203" si="125">0.6108*10^((7.5*E140)/(237.3+E140))</f>
        <v>2.2014093531822603</v>
      </c>
      <c r="AM140" s="58">
        <f t="shared" ref="AM140:AM203" si="126">(0.6108*10^((7.5*E140)/(237.3+E140)))*R140/100</f>
        <v>1.0302595772892977</v>
      </c>
      <c r="AN140" s="58">
        <f t="shared" ref="AN140:AN203" si="127">IF(AM140&gt;AL140,0,AL140-AM140)</f>
        <v>1.1711497758929625</v>
      </c>
      <c r="AO140" s="34">
        <f t="shared" si="102"/>
        <v>9.5235249999999994</v>
      </c>
      <c r="AP140" s="34">
        <f t="shared" si="103"/>
        <v>0.49393047248462374</v>
      </c>
      <c r="AQ140" s="34">
        <f t="shared" si="104"/>
        <v>9.0295945275153748</v>
      </c>
      <c r="AR140" s="58">
        <f t="shared" si="105"/>
        <v>0.45118836390597361</v>
      </c>
      <c r="AS140" s="67">
        <f t="shared" si="106"/>
        <v>0.75198060650995602</v>
      </c>
      <c r="AT140" s="67">
        <f t="shared" si="107"/>
        <v>90.029507202344206</v>
      </c>
      <c r="AU140" s="68">
        <f t="shared" si="108"/>
        <v>0.97684919353898969</v>
      </c>
      <c r="AW140" s="68">
        <f t="shared" si="109"/>
        <v>0.33168790067643983</v>
      </c>
      <c r="AX140" s="68">
        <f t="shared" si="110"/>
        <v>0</v>
      </c>
      <c r="AZ140" s="69">
        <f t="shared" si="111"/>
        <v>1.0178571428571428</v>
      </c>
      <c r="BA140" s="70">
        <f t="shared" si="89"/>
        <v>0</v>
      </c>
      <c r="BB140" s="60">
        <f t="shared" ref="BB140:BB203" si="128">BA140/1000000*44*86400</f>
        <v>0</v>
      </c>
      <c r="BC140" s="70">
        <f t="shared" ref="BC140:BC203" si="129">BB140*180/264</f>
        <v>0</v>
      </c>
      <c r="BD140" s="48">
        <f t="shared" ref="BD140:BD203" si="130">BC140*0.735</f>
        <v>0</v>
      </c>
      <c r="BE140" s="59">
        <f t="shared" si="112"/>
        <v>1.2767436000000003E-3</v>
      </c>
      <c r="BF140" s="60">
        <f t="shared" ref="BF140:BF203" si="131" xml:space="preserve"> (0.14 *BD140 + BE140*BG139)/AF140</f>
        <v>-6.4480365428077565E-9</v>
      </c>
      <c r="BG140" s="46">
        <f t="shared" ref="BG140:BG203" si="132">(BD140-BF140)*10</f>
        <v>6.4480365428077567E-8</v>
      </c>
      <c r="BH140" s="46">
        <f t="shared" si="113"/>
        <v>0</v>
      </c>
      <c r="BI140" s="34">
        <f>AQ140*RUE</f>
        <v>34.673642985659036</v>
      </c>
      <c r="BJ140" s="34">
        <f t="shared" si="114"/>
        <v>346.73642985659035</v>
      </c>
      <c r="BK140" s="34">
        <f t="shared" si="115"/>
        <v>114.42302185267482</v>
      </c>
      <c r="BL140" s="34">
        <f>IF(AD140=0,0,BK140/(1-UMIDADE))</f>
        <v>0</v>
      </c>
      <c r="BM140" s="45">
        <f>BL140*AJ140</f>
        <v>0</v>
      </c>
      <c r="BN140" s="48">
        <f>IF(AI140=0,0,BM140*(1-AI140*(1-AK140)))</f>
        <v>0</v>
      </c>
    </row>
    <row r="141" spans="1:66" ht="15">
      <c r="A141" s="32">
        <v>11</v>
      </c>
      <c r="B141" s="32">
        <f t="shared" si="116"/>
        <v>5</v>
      </c>
      <c r="C141" s="32">
        <v>2015</v>
      </c>
      <c r="D141" s="32">
        <v>11</v>
      </c>
      <c r="E141" s="33">
        <v>20.32</v>
      </c>
      <c r="F141" s="33">
        <v>85.4</v>
      </c>
      <c r="G141" s="46">
        <v>131</v>
      </c>
      <c r="H141" s="45">
        <f t="shared" si="117"/>
        <v>18.042777690428345</v>
      </c>
      <c r="I141" s="45">
        <f t="shared" si="90"/>
        <v>82.102619244845386</v>
      </c>
      <c r="J141" s="48">
        <f t="shared" si="118"/>
        <v>10.947015899312717</v>
      </c>
      <c r="K141" s="48">
        <f t="shared" si="119"/>
        <v>0.97914058743081744</v>
      </c>
      <c r="L141" s="48">
        <v>40</v>
      </c>
      <c r="M141" s="33">
        <v>0.45800000000000002</v>
      </c>
      <c r="N141" s="33">
        <v>30.19</v>
      </c>
      <c r="O141" s="33">
        <v>100</v>
      </c>
      <c r="P141" s="33">
        <v>3.95</v>
      </c>
      <c r="Q141" s="33">
        <v>11.76</v>
      </c>
      <c r="R141" s="33">
        <v>46.33</v>
      </c>
      <c r="S141" s="33">
        <v>0</v>
      </c>
      <c r="T141" s="33">
        <v>18.5764</v>
      </c>
      <c r="U141" s="33">
        <v>6.5919999999999996</v>
      </c>
      <c r="V141" s="33">
        <f t="shared" si="91"/>
        <v>4.6320979591836737</v>
      </c>
      <c r="W141" s="36">
        <f t="shared" si="92"/>
        <v>0.68037459701893277</v>
      </c>
      <c r="X141" s="36">
        <f t="shared" si="93"/>
        <v>0.20205618955283994</v>
      </c>
      <c r="Y141" s="33">
        <f t="shared" si="120"/>
        <v>82.321296675793292</v>
      </c>
      <c r="Z141" s="33">
        <f t="shared" si="94"/>
        <v>82.321296675793292</v>
      </c>
      <c r="AA141" s="33">
        <f t="shared" si="121"/>
        <v>0</v>
      </c>
      <c r="AB141" s="36">
        <f t="shared" si="95"/>
        <v>0.1646425933515866</v>
      </c>
      <c r="AC141" s="45">
        <f t="shared" si="96"/>
        <v>20.190000000000001</v>
      </c>
      <c r="AD141" s="49">
        <f t="shared" si="122"/>
        <v>0</v>
      </c>
      <c r="AE141" s="49">
        <f t="shared" si="97"/>
        <v>0.4</v>
      </c>
      <c r="AF141" s="48">
        <f t="shared" si="123"/>
        <v>1</v>
      </c>
      <c r="AG141" s="33">
        <f t="shared" si="98"/>
        <v>1.8528391836734697</v>
      </c>
      <c r="AH141" s="33">
        <f t="shared" si="99"/>
        <v>1.1735920224032783</v>
      </c>
      <c r="AI141" s="49">
        <f t="shared" si="100"/>
        <v>0</v>
      </c>
      <c r="AJ141" s="48">
        <f t="shared" si="101"/>
        <v>1</v>
      </c>
      <c r="AK141" s="58">
        <f t="shared" si="124"/>
        <v>0.63340198801090519</v>
      </c>
      <c r="AL141" s="58">
        <f t="shared" si="125"/>
        <v>2.3848880966086496</v>
      </c>
      <c r="AM141" s="58">
        <f t="shared" si="126"/>
        <v>1.1049186551587873</v>
      </c>
      <c r="AN141" s="58">
        <f t="shared" si="127"/>
        <v>1.2799694414498624</v>
      </c>
      <c r="AO141" s="34">
        <f t="shared" si="102"/>
        <v>9.2881999999999998</v>
      </c>
      <c r="AP141" s="34">
        <f t="shared" si="103"/>
        <v>0.49393047248462374</v>
      </c>
      <c r="AQ141" s="34">
        <f t="shared" si="104"/>
        <v>8.7942695275153753</v>
      </c>
      <c r="AR141" s="58">
        <f t="shared" si="105"/>
        <v>0.45118836390597361</v>
      </c>
      <c r="AS141" s="67">
        <f t="shared" si="106"/>
        <v>0.75198060650995602</v>
      </c>
      <c r="AT141" s="67">
        <f t="shared" si="107"/>
        <v>89.789948120269045</v>
      </c>
      <c r="AU141" s="68">
        <f t="shared" si="108"/>
        <v>0.97472549732557145</v>
      </c>
      <c r="AW141" s="68">
        <f t="shared" si="109"/>
        <v>0.41257106383547659</v>
      </c>
      <c r="AX141" s="68">
        <f t="shared" si="110"/>
        <v>0</v>
      </c>
      <c r="AZ141" s="69">
        <f t="shared" si="111"/>
        <v>1.0178571428571428</v>
      </c>
      <c r="BA141" s="70">
        <f t="shared" si="89"/>
        <v>0</v>
      </c>
      <c r="BB141" s="60">
        <f t="shared" si="128"/>
        <v>0</v>
      </c>
      <c r="BC141" s="70">
        <f t="shared" si="129"/>
        <v>0</v>
      </c>
      <c r="BD141" s="48">
        <f t="shared" si="130"/>
        <v>0</v>
      </c>
      <c r="BE141" s="59">
        <f t="shared" si="112"/>
        <v>1.3310784E-3</v>
      </c>
      <c r="BF141" s="60">
        <f t="shared" si="131"/>
        <v>8.5828421645420807E-11</v>
      </c>
      <c r="BG141" s="46">
        <f t="shared" si="132"/>
        <v>-8.5828421645420804E-10</v>
      </c>
      <c r="BH141" s="46">
        <f t="shared" si="113"/>
        <v>0</v>
      </c>
      <c r="BI141" s="34">
        <f>AQ141*RUE</f>
        <v>33.769994985659039</v>
      </c>
      <c r="BJ141" s="34">
        <f t="shared" si="114"/>
        <v>337.69994985659037</v>
      </c>
      <c r="BK141" s="34">
        <f t="shared" si="115"/>
        <v>111.44098345267483</v>
      </c>
      <c r="BL141" s="34">
        <f>IF(AD141=0,0,BK141/(1-UMIDADE))</f>
        <v>0</v>
      </c>
      <c r="BM141" s="45">
        <f>BL141*AJ141</f>
        <v>0</v>
      </c>
      <c r="BN141" s="48">
        <f>IF(AI141=0,0,BM141*(1-AI141*(1-AK141)))</f>
        <v>0</v>
      </c>
    </row>
    <row r="142" spans="1:66" ht="15">
      <c r="A142" s="32">
        <v>12</v>
      </c>
      <c r="B142" s="32">
        <f t="shared" si="116"/>
        <v>5</v>
      </c>
      <c r="C142" s="32">
        <v>2015</v>
      </c>
      <c r="D142" s="32">
        <v>12</v>
      </c>
      <c r="E142" s="33">
        <v>20.63</v>
      </c>
      <c r="F142" s="33">
        <v>85.4</v>
      </c>
      <c r="G142" s="46">
        <v>132</v>
      </c>
      <c r="H142" s="45">
        <f t="shared" si="117"/>
        <v>18.297937707609684</v>
      </c>
      <c r="I142" s="45">
        <f t="shared" si="90"/>
        <v>81.982239688624048</v>
      </c>
      <c r="J142" s="48">
        <f t="shared" si="118"/>
        <v>10.930965291816539</v>
      </c>
      <c r="K142" s="48">
        <f t="shared" si="119"/>
        <v>0.97870351226342489</v>
      </c>
      <c r="L142" s="48">
        <v>40</v>
      </c>
      <c r="M142" s="33">
        <v>0.61399999999999999</v>
      </c>
      <c r="N142" s="33">
        <v>30.11</v>
      </c>
      <c r="O142" s="33">
        <v>100</v>
      </c>
      <c r="P142" s="33">
        <v>4.7</v>
      </c>
      <c r="Q142" s="33">
        <v>12.28</v>
      </c>
      <c r="R142" s="33">
        <v>46.53</v>
      </c>
      <c r="S142" s="33">
        <v>0</v>
      </c>
      <c r="T142" s="33">
        <v>18.624510000000001</v>
      </c>
      <c r="U142" s="33">
        <v>6.4539999999999997</v>
      </c>
      <c r="V142" s="33">
        <f t="shared" si="91"/>
        <v>4.5874285714285712</v>
      </c>
      <c r="W142" s="36">
        <f t="shared" si="92"/>
        <v>0.67796096090122449</v>
      </c>
      <c r="X142" s="36">
        <f t="shared" si="93"/>
        <v>0.20169414413518366</v>
      </c>
      <c r="Y142" s="33">
        <f t="shared" si="120"/>
        <v>81.147704653390008</v>
      </c>
      <c r="Z142" s="33">
        <f t="shared" si="94"/>
        <v>81.147704653390008</v>
      </c>
      <c r="AA142" s="33">
        <f t="shared" si="121"/>
        <v>0</v>
      </c>
      <c r="AB142" s="36">
        <f t="shared" si="95"/>
        <v>0.16229540930678002</v>
      </c>
      <c r="AC142" s="45">
        <f t="shared" si="96"/>
        <v>20.11</v>
      </c>
      <c r="AD142" s="49">
        <f t="shared" si="122"/>
        <v>0</v>
      </c>
      <c r="AE142" s="49">
        <f t="shared" si="97"/>
        <v>0.4</v>
      </c>
      <c r="AF142" s="48">
        <f t="shared" si="123"/>
        <v>1</v>
      </c>
      <c r="AG142" s="33">
        <f t="shared" si="98"/>
        <v>1.8349714285714285</v>
      </c>
      <c r="AH142" s="33">
        <f t="shared" si="99"/>
        <v>1.1240597694312611</v>
      </c>
      <c r="AI142" s="49">
        <f t="shared" si="100"/>
        <v>0</v>
      </c>
      <c r="AJ142" s="48">
        <f t="shared" si="101"/>
        <v>1</v>
      </c>
      <c r="AK142" s="58">
        <f t="shared" si="124"/>
        <v>0.61257616981337415</v>
      </c>
      <c r="AL142" s="58">
        <f t="shared" si="125"/>
        <v>2.4309223507183142</v>
      </c>
      <c r="AM142" s="58">
        <f t="shared" si="126"/>
        <v>1.1311081697892318</v>
      </c>
      <c r="AN142" s="58">
        <f t="shared" si="127"/>
        <v>1.2998141809290824</v>
      </c>
      <c r="AO142" s="34">
        <f t="shared" si="102"/>
        <v>9.3122550000000004</v>
      </c>
      <c r="AP142" s="34">
        <f t="shared" si="103"/>
        <v>0.49393047248462374</v>
      </c>
      <c r="AQ142" s="34">
        <f t="shared" si="104"/>
        <v>8.8183245275153759</v>
      </c>
      <c r="AR142" s="58">
        <f t="shared" si="105"/>
        <v>0.45118836390597361</v>
      </c>
      <c r="AS142" s="67">
        <f t="shared" si="106"/>
        <v>0.75198060650995602</v>
      </c>
      <c r="AT142" s="67">
        <f t="shared" si="107"/>
        <v>89.814962856467531</v>
      </c>
      <c r="AU142" s="68">
        <f t="shared" si="108"/>
        <v>0.97433871061630006</v>
      </c>
      <c r="AW142" s="68">
        <f t="shared" si="109"/>
        <v>0.43050199547045831</v>
      </c>
      <c r="AX142" s="68">
        <f t="shared" si="110"/>
        <v>0</v>
      </c>
      <c r="AZ142" s="69">
        <f t="shared" si="111"/>
        <v>1.0178571428571428</v>
      </c>
      <c r="BA142" s="70">
        <f t="shared" si="89"/>
        <v>0</v>
      </c>
      <c r="BB142" s="60">
        <f t="shared" si="128"/>
        <v>0</v>
      </c>
      <c r="BC142" s="70">
        <f t="shared" si="129"/>
        <v>0</v>
      </c>
      <c r="BD142" s="48">
        <f t="shared" si="130"/>
        <v>0</v>
      </c>
      <c r="BE142" s="59">
        <f t="shared" si="112"/>
        <v>1.3441356E-3</v>
      </c>
      <c r="BF142" s="60">
        <f t="shared" si="131"/>
        <v>-1.1536503702542068E-12</v>
      </c>
      <c r="BG142" s="46">
        <f t="shared" si="132"/>
        <v>1.1536503702542067E-11</v>
      </c>
      <c r="BH142" s="46">
        <f t="shared" si="113"/>
        <v>0</v>
      </c>
      <c r="BI142" s="34">
        <f>AQ142*RUE</f>
        <v>33.862366185659042</v>
      </c>
      <c r="BJ142" s="34">
        <f t="shared" si="114"/>
        <v>338.62366185659039</v>
      </c>
      <c r="BK142" s="34">
        <f t="shared" si="115"/>
        <v>111.74580841267483</v>
      </c>
      <c r="BL142" s="34">
        <f>IF(AD142=0,0,BK142/(1-UMIDADE))</f>
        <v>0</v>
      </c>
      <c r="BM142" s="45">
        <f>BL142*AJ142</f>
        <v>0</v>
      </c>
      <c r="BN142" s="48">
        <f>IF(AI142=0,0,BM142*(1-AI142*(1-AK142)))</f>
        <v>0</v>
      </c>
    </row>
    <row r="143" spans="1:66" ht="15">
      <c r="A143" s="32">
        <v>13</v>
      </c>
      <c r="B143" s="32">
        <f t="shared" si="116"/>
        <v>5</v>
      </c>
      <c r="C143" s="32">
        <v>2015</v>
      </c>
      <c r="D143" s="32">
        <v>13</v>
      </c>
      <c r="E143" s="33">
        <v>20.76</v>
      </c>
      <c r="F143" s="33">
        <v>85.5</v>
      </c>
      <c r="G143" s="46">
        <v>133</v>
      </c>
      <c r="H143" s="45">
        <f t="shared" si="117"/>
        <v>18.547675650946424</v>
      </c>
      <c r="I143" s="45">
        <f t="shared" si="90"/>
        <v>81.864039711532499</v>
      </c>
      <c r="J143" s="48">
        <f t="shared" si="118"/>
        <v>10.915205294870999</v>
      </c>
      <c r="K143" s="48">
        <f t="shared" si="119"/>
        <v>0.97827274770496442</v>
      </c>
      <c r="L143" s="48">
        <v>40</v>
      </c>
      <c r="M143" s="33">
        <v>0.68200000000000005</v>
      </c>
      <c r="N143" s="33">
        <v>30.82</v>
      </c>
      <c r="O143" s="33">
        <v>100</v>
      </c>
      <c r="P143" s="33">
        <v>6.95</v>
      </c>
      <c r="Q143" s="33">
        <v>13.1</v>
      </c>
      <c r="R143" s="33">
        <v>44.93</v>
      </c>
      <c r="S143" s="33">
        <v>0</v>
      </c>
      <c r="T143" s="33">
        <v>17.967420000000001</v>
      </c>
      <c r="U143" s="33">
        <v>6.2939999999999996</v>
      </c>
      <c r="V143" s="33">
        <f t="shared" si="91"/>
        <v>4.6644244897959197</v>
      </c>
      <c r="W143" s="36">
        <f t="shared" si="92"/>
        <v>0.68210796626878545</v>
      </c>
      <c r="X143" s="36">
        <f t="shared" si="93"/>
        <v>0.20231619494031783</v>
      </c>
      <c r="Y143" s="33">
        <f t="shared" si="120"/>
        <v>80.023644883958752</v>
      </c>
      <c r="Z143" s="33">
        <f t="shared" si="94"/>
        <v>80.023644883958752</v>
      </c>
      <c r="AA143" s="33">
        <f t="shared" si="121"/>
        <v>0</v>
      </c>
      <c r="AB143" s="36">
        <f t="shared" si="95"/>
        <v>0.16004728976791752</v>
      </c>
      <c r="AC143" s="45">
        <f t="shared" si="96"/>
        <v>20.82</v>
      </c>
      <c r="AD143" s="49">
        <f t="shared" si="122"/>
        <v>0</v>
      </c>
      <c r="AE143" s="49">
        <f t="shared" si="97"/>
        <v>0.4</v>
      </c>
      <c r="AF143" s="48">
        <f t="shared" si="123"/>
        <v>1</v>
      </c>
      <c r="AG143" s="33">
        <f t="shared" si="98"/>
        <v>1.8657697959183679</v>
      </c>
      <c r="AH143" s="33">
        <f t="shared" si="99"/>
        <v>1.0949822717810165</v>
      </c>
      <c r="AI143" s="49">
        <f t="shared" si="100"/>
        <v>0</v>
      </c>
      <c r="AJ143" s="48">
        <f t="shared" si="101"/>
        <v>1</v>
      </c>
      <c r="AK143" s="58">
        <f t="shared" si="124"/>
        <v>0.58687962157841933</v>
      </c>
      <c r="AL143" s="58">
        <f t="shared" si="125"/>
        <v>2.4504570053584747</v>
      </c>
      <c r="AM143" s="58">
        <f t="shared" si="126"/>
        <v>1.1009903325075627</v>
      </c>
      <c r="AN143" s="58">
        <f t="shared" si="127"/>
        <v>1.3494666728509119</v>
      </c>
      <c r="AO143" s="34">
        <f t="shared" si="102"/>
        <v>8.9837100000000003</v>
      </c>
      <c r="AP143" s="34">
        <f t="shared" si="103"/>
        <v>0.49393047248462374</v>
      </c>
      <c r="AQ143" s="34">
        <f t="shared" si="104"/>
        <v>8.4897795275153758</v>
      </c>
      <c r="AR143" s="58">
        <f t="shared" si="105"/>
        <v>0.45118836390597361</v>
      </c>
      <c r="AS143" s="67">
        <f t="shared" si="106"/>
        <v>0.75198060650995602</v>
      </c>
      <c r="AT143" s="67">
        <f t="shared" si="107"/>
        <v>89.462347390679355</v>
      </c>
      <c r="AU143" s="68">
        <f t="shared" si="108"/>
        <v>0.97337162397922861</v>
      </c>
      <c r="AW143" s="68">
        <f t="shared" si="109"/>
        <v>0.43785755480317767</v>
      </c>
      <c r="AX143" s="68">
        <f t="shared" si="110"/>
        <v>0</v>
      </c>
      <c r="AZ143" s="69">
        <f t="shared" si="111"/>
        <v>1.0178571428571428</v>
      </c>
      <c r="BA143" s="70">
        <f t="shared" si="89"/>
        <v>0</v>
      </c>
      <c r="BB143" s="60">
        <f t="shared" si="128"/>
        <v>0</v>
      </c>
      <c r="BC143" s="70">
        <f t="shared" si="129"/>
        <v>0</v>
      </c>
      <c r="BD143" s="48">
        <f t="shared" si="130"/>
        <v>0</v>
      </c>
      <c r="BE143" s="59">
        <f t="shared" si="112"/>
        <v>1.3496112E-3</v>
      </c>
      <c r="BF143" s="60">
        <f t="shared" si="131"/>
        <v>1.5569794605792242E-14</v>
      </c>
      <c r="BG143" s="46">
        <f t="shared" si="132"/>
        <v>-1.5569794605792242E-13</v>
      </c>
      <c r="BH143" s="46">
        <f t="shared" si="113"/>
        <v>0</v>
      </c>
      <c r="BI143" s="34">
        <f>AQ143*RUE</f>
        <v>32.60075338565904</v>
      </c>
      <c r="BJ143" s="34">
        <f t="shared" si="114"/>
        <v>326.00753385659038</v>
      </c>
      <c r="BK143" s="34">
        <f t="shared" si="115"/>
        <v>107.58248617267483</v>
      </c>
      <c r="BL143" s="34">
        <f>IF(AD143=0,0,BK143/(1-UMIDADE))</f>
        <v>0</v>
      </c>
      <c r="BM143" s="45">
        <f>BL143*AJ143</f>
        <v>0</v>
      </c>
      <c r="BN143" s="48">
        <f>IF(AI143=0,0,BM143*(1-AI143*(1-AK143)))</f>
        <v>0</v>
      </c>
    </row>
    <row r="144" spans="1:66" ht="15">
      <c r="A144" s="32">
        <v>14</v>
      </c>
      <c r="B144" s="32">
        <f t="shared" si="116"/>
        <v>5</v>
      </c>
      <c r="C144" s="32">
        <v>2015</v>
      </c>
      <c r="D144" s="32">
        <v>14</v>
      </c>
      <c r="E144" s="33">
        <v>21.92</v>
      </c>
      <c r="F144" s="33">
        <v>89.1</v>
      </c>
      <c r="G144" s="46">
        <v>134</v>
      </c>
      <c r="H144" s="45">
        <f t="shared" si="117"/>
        <v>18.791917517696163</v>
      </c>
      <c r="I144" s="45">
        <f t="shared" si="90"/>
        <v>81.748072291368217</v>
      </c>
      <c r="J144" s="48">
        <f t="shared" si="118"/>
        <v>10.899742972182429</v>
      </c>
      <c r="K144" s="48">
        <f t="shared" si="119"/>
        <v>0.97784842140027151</v>
      </c>
      <c r="L144" s="48">
        <v>40</v>
      </c>
      <c r="M144" s="33">
        <v>1.0109999999999999</v>
      </c>
      <c r="N144" s="33">
        <v>32.01</v>
      </c>
      <c r="O144" s="33">
        <v>100</v>
      </c>
      <c r="P144" s="33">
        <v>7.7</v>
      </c>
      <c r="Q144" s="33">
        <v>13.84</v>
      </c>
      <c r="R144" s="33">
        <v>52.86</v>
      </c>
      <c r="S144" s="33">
        <v>0</v>
      </c>
      <c r="T144" s="33">
        <v>15.619450000000001</v>
      </c>
      <c r="U144" s="33">
        <v>5.9409999999999998</v>
      </c>
      <c r="V144" s="33">
        <f t="shared" si="91"/>
        <v>4.8307591836734689</v>
      </c>
      <c r="W144" s="36">
        <f t="shared" si="92"/>
        <v>0.69084982175316023</v>
      </c>
      <c r="X144" s="36">
        <f t="shared" si="93"/>
        <v>0.20362747326297403</v>
      </c>
      <c r="Y144" s="33">
        <f t="shared" si="120"/>
        <v>78.928662612177732</v>
      </c>
      <c r="Z144" s="33">
        <f t="shared" si="94"/>
        <v>78.928662612177732</v>
      </c>
      <c r="AA144" s="33">
        <f t="shared" si="121"/>
        <v>0</v>
      </c>
      <c r="AB144" s="36">
        <f t="shared" si="95"/>
        <v>0.15785732522435547</v>
      </c>
      <c r="AC144" s="45">
        <f t="shared" si="96"/>
        <v>22.009999999999998</v>
      </c>
      <c r="AD144" s="49">
        <f t="shared" si="122"/>
        <v>0</v>
      </c>
      <c r="AE144" s="49">
        <f t="shared" si="97"/>
        <v>0.4</v>
      </c>
      <c r="AF144" s="48">
        <f t="shared" si="123"/>
        <v>1</v>
      </c>
      <c r="AG144" s="33">
        <f t="shared" si="98"/>
        <v>1.9323036734693877</v>
      </c>
      <c r="AH144" s="33">
        <f t="shared" si="99"/>
        <v>1.0788444275238387</v>
      </c>
      <c r="AI144" s="49">
        <f t="shared" si="100"/>
        <v>0</v>
      </c>
      <c r="AJ144" s="48">
        <f t="shared" si="101"/>
        <v>1</v>
      </c>
      <c r="AK144" s="58">
        <f t="shared" si="124"/>
        <v>0.55832033149676163</v>
      </c>
      <c r="AL144" s="58">
        <f t="shared" si="125"/>
        <v>2.6309303544209648</v>
      </c>
      <c r="AM144" s="58">
        <f t="shared" si="126"/>
        <v>1.3907097853469219</v>
      </c>
      <c r="AN144" s="58">
        <f t="shared" si="127"/>
        <v>1.2402205690740429</v>
      </c>
      <c r="AO144" s="34">
        <f t="shared" si="102"/>
        <v>7.8097250000000003</v>
      </c>
      <c r="AP144" s="34">
        <f t="shared" si="103"/>
        <v>0.49393047248462374</v>
      </c>
      <c r="AQ144" s="34">
        <f t="shared" si="104"/>
        <v>7.3157945275153766</v>
      </c>
      <c r="AR144" s="58">
        <f t="shared" si="105"/>
        <v>0.45118836390597361</v>
      </c>
      <c r="AS144" s="67">
        <f t="shared" si="106"/>
        <v>0.75198060650995602</v>
      </c>
      <c r="AT144" s="67">
        <f t="shared" si="107"/>
        <v>87.974690852555469</v>
      </c>
      <c r="AU144" s="68">
        <f t="shared" si="108"/>
        <v>0.97550069020306596</v>
      </c>
      <c r="AW144" s="68">
        <f t="shared" si="109"/>
        <v>0.49942608058837235</v>
      </c>
      <c r="AX144" s="68">
        <f t="shared" si="110"/>
        <v>0</v>
      </c>
      <c r="AZ144" s="69">
        <f t="shared" si="111"/>
        <v>1.0178571428571428</v>
      </c>
      <c r="BA144" s="70">
        <f t="shared" si="89"/>
        <v>0</v>
      </c>
      <c r="BB144" s="60">
        <f t="shared" si="128"/>
        <v>0</v>
      </c>
      <c r="BC144" s="70">
        <f t="shared" si="129"/>
        <v>0</v>
      </c>
      <c r="BD144" s="48">
        <f t="shared" si="130"/>
        <v>0</v>
      </c>
      <c r="BE144" s="59">
        <f t="shared" si="112"/>
        <v>1.3984703999999999E-3</v>
      </c>
      <c r="BF144" s="60">
        <f t="shared" si="131"/>
        <v>-2.1773896890280118E-16</v>
      </c>
      <c r="BG144" s="46">
        <f t="shared" si="132"/>
        <v>2.1773896890280119E-15</v>
      </c>
      <c r="BH144" s="46">
        <f t="shared" si="113"/>
        <v>0</v>
      </c>
      <c r="BI144" s="34">
        <f>AQ144*RUE</f>
        <v>28.092650985659045</v>
      </c>
      <c r="BJ144" s="34">
        <f t="shared" si="114"/>
        <v>280.92650985659043</v>
      </c>
      <c r="BK144" s="34">
        <f t="shared" si="115"/>
        <v>92.705748252674852</v>
      </c>
      <c r="BL144" s="34">
        <f>IF(AD144=0,0,BK144/(1-UMIDADE))</f>
        <v>0</v>
      </c>
      <c r="BM144" s="45">
        <f>BL144*AJ144</f>
        <v>0</v>
      </c>
      <c r="BN144" s="48">
        <f>IF(AI144=0,0,BM144*(1-AI144*(1-AK144)))</f>
        <v>0</v>
      </c>
    </row>
    <row r="145" spans="1:66" ht="15">
      <c r="A145" s="32">
        <v>15</v>
      </c>
      <c r="B145" s="32">
        <f t="shared" si="116"/>
        <v>5</v>
      </c>
      <c r="C145" s="32">
        <v>2015</v>
      </c>
      <c r="D145" s="32">
        <v>15</v>
      </c>
      <c r="E145" s="33">
        <v>24.04</v>
      </c>
      <c r="F145" s="33">
        <v>85.2</v>
      </c>
      <c r="G145" s="46">
        <v>135</v>
      </c>
      <c r="H145" s="45">
        <f t="shared" si="117"/>
        <v>19.030590933722614</v>
      </c>
      <c r="I145" s="45">
        <f t="shared" si="90"/>
        <v>81.634390330907394</v>
      </c>
      <c r="J145" s="48">
        <f t="shared" si="118"/>
        <v>10.88458537745432</v>
      </c>
      <c r="K145" s="48">
        <f t="shared" si="119"/>
        <v>0.97743065908638782</v>
      </c>
      <c r="L145" s="48">
        <v>40</v>
      </c>
      <c r="M145" s="33">
        <v>0.97599999999999998</v>
      </c>
      <c r="N145" s="33">
        <v>32.53</v>
      </c>
      <c r="O145" s="33">
        <v>100</v>
      </c>
      <c r="P145" s="33">
        <v>6.2</v>
      </c>
      <c r="Q145" s="33">
        <v>16.149999999999999</v>
      </c>
      <c r="R145" s="33">
        <v>53.99</v>
      </c>
      <c r="S145" s="33">
        <v>0</v>
      </c>
      <c r="T145" s="33">
        <v>15.224690000000001</v>
      </c>
      <c r="U145" s="33">
        <v>6.1710000000000003</v>
      </c>
      <c r="V145" s="33">
        <f t="shared" si="91"/>
        <v>4.786677551020408</v>
      </c>
      <c r="W145" s="36">
        <f t="shared" si="92"/>
        <v>0.68856196125396818</v>
      </c>
      <c r="X145" s="36">
        <f t="shared" si="93"/>
        <v>0.20328429418809524</v>
      </c>
      <c r="Y145" s="33">
        <f t="shared" si="120"/>
        <v>77.849818184653898</v>
      </c>
      <c r="Z145" s="33">
        <f t="shared" si="94"/>
        <v>77.849818184653898</v>
      </c>
      <c r="AA145" s="33">
        <f t="shared" si="121"/>
        <v>0</v>
      </c>
      <c r="AB145" s="36">
        <f t="shared" si="95"/>
        <v>0.15569963636930781</v>
      </c>
      <c r="AC145" s="45">
        <f t="shared" si="96"/>
        <v>22.53</v>
      </c>
      <c r="AD145" s="49">
        <f t="shared" si="122"/>
        <v>0</v>
      </c>
      <c r="AE145" s="49">
        <f t="shared" si="97"/>
        <v>0.4</v>
      </c>
      <c r="AF145" s="48">
        <f t="shared" si="123"/>
        <v>1</v>
      </c>
      <c r="AG145" s="33">
        <f t="shared" si="98"/>
        <v>1.9146710204081634</v>
      </c>
      <c r="AH145" s="33">
        <f t="shared" si="99"/>
        <v>1.0325527268392614</v>
      </c>
      <c r="AI145" s="49">
        <f t="shared" si="100"/>
        <v>0</v>
      </c>
      <c r="AJ145" s="48">
        <f t="shared" si="101"/>
        <v>1</v>
      </c>
      <c r="AK145" s="58">
        <f t="shared" si="124"/>
        <v>0.53928466866289393</v>
      </c>
      <c r="AL145" s="58">
        <f t="shared" si="125"/>
        <v>2.9909206975752474</v>
      </c>
      <c r="AM145" s="58">
        <f t="shared" si="126"/>
        <v>1.6147980846208763</v>
      </c>
      <c r="AN145" s="58">
        <f t="shared" si="127"/>
        <v>1.3761226129543711</v>
      </c>
      <c r="AO145" s="34">
        <f t="shared" si="102"/>
        <v>7.6123450000000004</v>
      </c>
      <c r="AP145" s="34">
        <f t="shared" si="103"/>
        <v>0.49393047248462374</v>
      </c>
      <c r="AQ145" s="34">
        <f t="shared" si="104"/>
        <v>7.1184145275153767</v>
      </c>
      <c r="AR145" s="58">
        <f t="shared" si="105"/>
        <v>0.45118836390597361</v>
      </c>
      <c r="AS145" s="67">
        <f t="shared" si="106"/>
        <v>0.75198060650995602</v>
      </c>
      <c r="AT145" s="67">
        <f t="shared" si="107"/>
        <v>87.682323973347934</v>
      </c>
      <c r="AU145" s="68">
        <f t="shared" si="108"/>
        <v>0.97285283956423485</v>
      </c>
      <c r="AW145" s="68">
        <f t="shared" si="109"/>
        <v>0.59505337067349506</v>
      </c>
      <c r="AX145" s="68">
        <f t="shared" si="110"/>
        <v>7.6666666666666577E-2</v>
      </c>
      <c r="AZ145" s="69">
        <f t="shared" si="111"/>
        <v>1.0178571428571428</v>
      </c>
      <c r="BA145" s="70">
        <f t="shared" si="89"/>
        <v>2.9786204905567626</v>
      </c>
      <c r="BB145" s="60">
        <f t="shared" si="128"/>
        <v>11.323523656900589</v>
      </c>
      <c r="BC145" s="70">
        <f t="shared" si="129"/>
        <v>7.7205843115231287</v>
      </c>
      <c r="BD145" s="48">
        <f t="shared" si="130"/>
        <v>5.6746294689694992</v>
      </c>
      <c r="BE145" s="59">
        <f t="shared" si="112"/>
        <v>1.4877648E-3</v>
      </c>
      <c r="BF145" s="60">
        <f t="shared" si="131"/>
        <v>0.79444812565572998</v>
      </c>
      <c r="BG145" s="46">
        <f t="shared" si="132"/>
        <v>48.801813433137688</v>
      </c>
      <c r="BH145" s="46">
        <f t="shared" si="113"/>
        <v>0</v>
      </c>
      <c r="BI145" s="34">
        <f>AQ145*RUE</f>
        <v>27.334711785659046</v>
      </c>
      <c r="BJ145" s="34">
        <f t="shared" si="114"/>
        <v>273.34711785659044</v>
      </c>
      <c r="BK145" s="34">
        <f t="shared" si="115"/>
        <v>90.20454889267485</v>
      </c>
      <c r="BL145" s="34">
        <f>IF(AD145=0,0,BK145/(1-UMIDADE))</f>
        <v>0</v>
      </c>
      <c r="BM145" s="45">
        <f>BL145*AJ145</f>
        <v>0</v>
      </c>
      <c r="BN145" s="48">
        <f>IF(AI145=0,0,BM145*(1-AI145*(1-AK145)))</f>
        <v>0</v>
      </c>
    </row>
    <row r="146" spans="1:66" ht="15">
      <c r="A146" s="32">
        <v>16</v>
      </c>
      <c r="B146" s="32">
        <f t="shared" si="116"/>
        <v>5</v>
      </c>
      <c r="C146" s="32">
        <v>2015</v>
      </c>
      <c r="D146" s="32">
        <v>16</v>
      </c>
      <c r="E146" s="33">
        <v>23.65</v>
      </c>
      <c r="F146" s="33">
        <v>89.2</v>
      </c>
      <c r="G146" s="46">
        <v>136</v>
      </c>
      <c r="H146" s="45">
        <f t="shared" si="117"/>
        <v>19.263625174941613</v>
      </c>
      <c r="I146" s="45">
        <f t="shared" si="90"/>
        <v>81.523046595291873</v>
      </c>
      <c r="J146" s="48">
        <f t="shared" si="118"/>
        <v>10.869739546038916</v>
      </c>
      <c r="K146" s="48">
        <f t="shared" si="119"/>
        <v>0.97701958455530324</v>
      </c>
      <c r="L146" s="48">
        <v>40</v>
      </c>
      <c r="M146" s="33">
        <v>1.101</v>
      </c>
      <c r="N146" s="33">
        <v>31.45</v>
      </c>
      <c r="O146" s="33">
        <v>100</v>
      </c>
      <c r="P146" s="33">
        <v>5.45</v>
      </c>
      <c r="Q146" s="33">
        <v>17.43</v>
      </c>
      <c r="R146" s="33">
        <v>56.53</v>
      </c>
      <c r="S146" s="33">
        <v>0</v>
      </c>
      <c r="T146" s="33">
        <v>13.06503</v>
      </c>
      <c r="U146" s="33">
        <v>5.0629999999999997</v>
      </c>
      <c r="V146" s="33">
        <f t="shared" si="91"/>
        <v>4.5210122448979577</v>
      </c>
      <c r="W146" s="36">
        <f t="shared" si="92"/>
        <v>0.6743327195234412</v>
      </c>
      <c r="X146" s="36">
        <f t="shared" si="93"/>
        <v>0.20114990792851617</v>
      </c>
      <c r="Y146" s="33">
        <f t="shared" si="120"/>
        <v>76.817265457814642</v>
      </c>
      <c r="Z146" s="33">
        <f t="shared" si="94"/>
        <v>76.817265457814642</v>
      </c>
      <c r="AA146" s="33">
        <f t="shared" si="121"/>
        <v>0</v>
      </c>
      <c r="AB146" s="36">
        <f t="shared" si="95"/>
        <v>0.15363453091562929</v>
      </c>
      <c r="AC146" s="45">
        <f t="shared" si="96"/>
        <v>21.45</v>
      </c>
      <c r="AD146" s="49">
        <f t="shared" si="122"/>
        <v>0</v>
      </c>
      <c r="AE146" s="49">
        <f t="shared" si="97"/>
        <v>0.4</v>
      </c>
      <c r="AF146" s="48">
        <f t="shared" si="123"/>
        <v>1</v>
      </c>
      <c r="AG146" s="33">
        <f t="shared" si="98"/>
        <v>1.8084048979591831</v>
      </c>
      <c r="AH146" s="33">
        <f t="shared" si="99"/>
        <v>0.95890298265138596</v>
      </c>
      <c r="AI146" s="49">
        <f t="shared" si="100"/>
        <v>0</v>
      </c>
      <c r="AJ146" s="48">
        <f t="shared" si="101"/>
        <v>1</v>
      </c>
      <c r="AK146" s="58">
        <f t="shared" si="124"/>
        <v>0.53024794598462155</v>
      </c>
      <c r="AL146" s="58">
        <f t="shared" si="125"/>
        <v>2.9216416402231213</v>
      </c>
      <c r="AM146" s="58">
        <f t="shared" si="126"/>
        <v>1.6516040192181305</v>
      </c>
      <c r="AN146" s="58">
        <f t="shared" si="127"/>
        <v>1.2700376210049908</v>
      </c>
      <c r="AO146" s="34">
        <f t="shared" si="102"/>
        <v>6.5325150000000001</v>
      </c>
      <c r="AP146" s="34">
        <f t="shared" si="103"/>
        <v>0.49393047248462374</v>
      </c>
      <c r="AQ146" s="34">
        <f t="shared" si="104"/>
        <v>6.0385845275153764</v>
      </c>
      <c r="AR146" s="58">
        <f t="shared" si="105"/>
        <v>0.45118836390597361</v>
      </c>
      <c r="AS146" s="67">
        <f t="shared" si="106"/>
        <v>0.75198060650995602</v>
      </c>
      <c r="AT146" s="67">
        <f t="shared" si="107"/>
        <v>85.792597984853643</v>
      </c>
      <c r="AU146" s="68">
        <f t="shared" si="108"/>
        <v>0.97491913252888507</v>
      </c>
      <c r="AW146" s="68">
        <f t="shared" si="109"/>
        <v>0.57894844737267881</v>
      </c>
      <c r="AX146" s="68">
        <f t="shared" si="110"/>
        <v>0.16199999999999998</v>
      </c>
      <c r="AZ146" s="69">
        <f t="shared" si="111"/>
        <v>1.0178571428571428</v>
      </c>
      <c r="BA146" s="70">
        <f t="shared" si="89"/>
        <v>6.0043609236050894</v>
      </c>
      <c r="BB146" s="60">
        <f t="shared" si="128"/>
        <v>22.826178487177106</v>
      </c>
      <c r="BC146" s="70">
        <f t="shared" si="129"/>
        <v>15.563303513984389</v>
      </c>
      <c r="BD146" s="48">
        <f t="shared" si="130"/>
        <v>11.439028082778526</v>
      </c>
      <c r="BE146" s="59">
        <f t="shared" si="112"/>
        <v>1.471338E-3</v>
      </c>
      <c r="BF146" s="60">
        <f t="shared" si="131"/>
        <v>1.6732678941620798</v>
      </c>
      <c r="BG146" s="46">
        <f t="shared" si="132"/>
        <v>97.657601886164457</v>
      </c>
      <c r="BH146" s="46">
        <f t="shared" si="113"/>
        <v>0</v>
      </c>
      <c r="BI146" s="34">
        <f>AQ146*RUE</f>
        <v>23.188164585659045</v>
      </c>
      <c r="BJ146" s="34">
        <f t="shared" si="114"/>
        <v>231.88164585659047</v>
      </c>
      <c r="BK146" s="34">
        <f t="shared" si="115"/>
        <v>76.520943132674859</v>
      </c>
      <c r="BL146" s="34">
        <f>IF(AD146=0,0,BK146/(1-UMIDADE))</f>
        <v>0</v>
      </c>
      <c r="BM146" s="45">
        <f>BL146*AJ146</f>
        <v>0</v>
      </c>
      <c r="BN146" s="48">
        <f>IF(AI146=0,0,BM146*(1-AI146*(1-AK146)))</f>
        <v>0</v>
      </c>
    </row>
    <row r="147" spans="1:66" ht="15">
      <c r="A147" s="32">
        <v>17</v>
      </c>
      <c r="B147" s="32">
        <f t="shared" si="116"/>
        <v>5</v>
      </c>
      <c r="C147" s="32">
        <v>2015</v>
      </c>
      <c r="D147" s="32">
        <v>17</v>
      </c>
      <c r="E147" s="33">
        <v>20.09</v>
      </c>
      <c r="F147" s="33">
        <v>92.9</v>
      </c>
      <c r="G147" s="46">
        <v>137</v>
      </c>
      <c r="H147" s="45">
        <f t="shared" si="117"/>
        <v>19.490951188278196</v>
      </c>
      <c r="I147" s="45">
        <f t="shared" si="90"/>
        <v>81.414093647170574</v>
      </c>
      <c r="J147" s="48">
        <f t="shared" si="118"/>
        <v>10.85521248628941</v>
      </c>
      <c r="K147" s="48">
        <f t="shared" si="119"/>
        <v>0.97661531961727288</v>
      </c>
      <c r="L147" s="48">
        <v>40</v>
      </c>
      <c r="M147" s="33">
        <v>1.966</v>
      </c>
      <c r="N147" s="33">
        <v>24.22</v>
      </c>
      <c r="O147" s="33">
        <v>100</v>
      </c>
      <c r="P147" s="33">
        <v>6.95</v>
      </c>
      <c r="Q147" s="33">
        <v>16.03</v>
      </c>
      <c r="R147" s="33">
        <v>76.5</v>
      </c>
      <c r="S147" s="33">
        <v>0</v>
      </c>
      <c r="T147" s="33">
        <v>10.082380000000001</v>
      </c>
      <c r="U147" s="33">
        <v>2.6779999999999999</v>
      </c>
      <c r="V147" s="33">
        <f t="shared" si="91"/>
        <v>3.3284571428571423</v>
      </c>
      <c r="W147" s="36">
        <f t="shared" si="92"/>
        <v>0.60113745096672644</v>
      </c>
      <c r="X147" s="36">
        <f t="shared" si="93"/>
        <v>0.19017061764500898</v>
      </c>
      <c r="Y147" s="33">
        <f t="shared" si="120"/>
        <v>75.858362475163261</v>
      </c>
      <c r="Z147" s="33">
        <f t="shared" si="94"/>
        <v>75.858362475163261</v>
      </c>
      <c r="AA147" s="33">
        <f t="shared" si="121"/>
        <v>0</v>
      </c>
      <c r="AB147" s="36">
        <f t="shared" si="95"/>
        <v>0.15171672495032651</v>
      </c>
      <c r="AC147" s="45">
        <f t="shared" si="96"/>
        <v>14.219999999999999</v>
      </c>
      <c r="AD147" s="49">
        <f t="shared" si="122"/>
        <v>0</v>
      </c>
      <c r="AE147" s="49">
        <f t="shared" si="97"/>
        <v>0.4</v>
      </c>
      <c r="AF147" s="48">
        <f t="shared" si="123"/>
        <v>1</v>
      </c>
      <c r="AG147" s="33">
        <f t="shared" si="98"/>
        <v>1.331382857142857</v>
      </c>
      <c r="AH147" s="33">
        <f t="shared" si="99"/>
        <v>0.76360529432669522</v>
      </c>
      <c r="AI147" s="49">
        <f t="shared" si="100"/>
        <v>0</v>
      </c>
      <c r="AJ147" s="48">
        <f t="shared" si="101"/>
        <v>1</v>
      </c>
      <c r="AK147" s="58">
        <f t="shared" si="124"/>
        <v>0.5735429821932585</v>
      </c>
      <c r="AL147" s="58">
        <f t="shared" si="125"/>
        <v>2.3512279265757043</v>
      </c>
      <c r="AM147" s="58">
        <f t="shared" si="126"/>
        <v>1.7986893638304138</v>
      </c>
      <c r="AN147" s="58">
        <f t="shared" si="127"/>
        <v>0.55253856274529056</v>
      </c>
      <c r="AO147" s="34">
        <f t="shared" si="102"/>
        <v>5.0411900000000003</v>
      </c>
      <c r="AP147" s="34">
        <f t="shared" si="103"/>
        <v>0.49393047248462374</v>
      </c>
      <c r="AQ147" s="34">
        <f t="shared" si="104"/>
        <v>4.5472595275153767</v>
      </c>
      <c r="AR147" s="58">
        <f t="shared" si="105"/>
        <v>0.45118836390597361</v>
      </c>
      <c r="AS147" s="67">
        <f t="shared" si="106"/>
        <v>0.75198060650995602</v>
      </c>
      <c r="AT147" s="67">
        <f t="shared" si="107"/>
        <v>81.973080670918222</v>
      </c>
      <c r="AU147" s="68">
        <f t="shared" si="108"/>
        <v>0.98901006421857662</v>
      </c>
      <c r="AW147" s="68">
        <f t="shared" si="109"/>
        <v>0.39890362526102474</v>
      </c>
      <c r="AX147" s="68">
        <f t="shared" si="110"/>
        <v>6.8666666666666737E-2</v>
      </c>
      <c r="AZ147" s="69">
        <f t="shared" si="111"/>
        <v>1.0178571428571428</v>
      </c>
      <c r="BA147" s="70">
        <f t="shared" si="89"/>
        <v>1.6997278317977933</v>
      </c>
      <c r="BB147" s="60">
        <f t="shared" si="128"/>
        <v>6.4616853253624917</v>
      </c>
      <c r="BC147" s="70">
        <f t="shared" si="129"/>
        <v>4.4056945400198808</v>
      </c>
      <c r="BD147" s="48">
        <f t="shared" si="130"/>
        <v>3.2381854869146123</v>
      </c>
      <c r="BE147" s="59">
        <f t="shared" si="112"/>
        <v>1.3213908E-3</v>
      </c>
      <c r="BF147" s="60">
        <f t="shared" si="131"/>
        <v>0.58238982485048618</v>
      </c>
      <c r="BG147" s="46">
        <f t="shared" si="132"/>
        <v>26.55795662064126</v>
      </c>
      <c r="BH147" s="46">
        <f t="shared" si="113"/>
        <v>0</v>
      </c>
      <c r="BI147" s="34">
        <f>AQ147*RUE</f>
        <v>17.461476585659046</v>
      </c>
      <c r="BJ147" s="34">
        <f t="shared" si="114"/>
        <v>174.61476585659045</v>
      </c>
      <c r="BK147" s="34">
        <f t="shared" si="115"/>
        <v>57.62287273267485</v>
      </c>
      <c r="BL147" s="34">
        <f>IF(AD147=0,0,BK147/(1-UMIDADE))</f>
        <v>0</v>
      </c>
      <c r="BM147" s="45">
        <f>BL147*AJ147</f>
        <v>0</v>
      </c>
      <c r="BN147" s="48">
        <f>IF(AI147=0,0,BM147*(1-AI147*(1-AK147)))</f>
        <v>0</v>
      </c>
    </row>
    <row r="148" spans="1:66" ht="15">
      <c r="A148" s="32">
        <v>18</v>
      </c>
      <c r="B148" s="32">
        <f t="shared" si="116"/>
        <v>5</v>
      </c>
      <c r="C148" s="32">
        <v>2015</v>
      </c>
      <c r="D148" s="32">
        <v>18</v>
      </c>
      <c r="E148" s="33">
        <v>20.68</v>
      </c>
      <c r="F148" s="33">
        <v>92.6</v>
      </c>
      <c r="G148" s="46">
        <v>138</v>
      </c>
      <c r="H148" s="45">
        <f t="shared" si="117"/>
        <v>19.712501612128513</v>
      </c>
      <c r="I148" s="45">
        <f t="shared" si="90"/>
        <v>81.307583779722989</v>
      </c>
      <c r="J148" s="48">
        <f t="shared" si="118"/>
        <v>10.841011170629733</v>
      </c>
      <c r="K148" s="48">
        <f t="shared" si="119"/>
        <v>0.9762179840647226</v>
      </c>
      <c r="L148" s="48">
        <v>40</v>
      </c>
      <c r="M148" s="33">
        <v>1.214</v>
      </c>
      <c r="N148" s="33">
        <v>28.56</v>
      </c>
      <c r="O148" s="33">
        <v>100</v>
      </c>
      <c r="P148" s="33">
        <v>6.95</v>
      </c>
      <c r="Q148" s="33">
        <v>13.91</v>
      </c>
      <c r="R148" s="33">
        <v>67.8</v>
      </c>
      <c r="S148" s="33">
        <v>0</v>
      </c>
      <c r="T148" s="33">
        <v>16.479030000000002</v>
      </c>
      <c r="U148" s="33">
        <v>6.3090000000000002</v>
      </c>
      <c r="V148" s="33">
        <f t="shared" si="91"/>
        <v>4.2183183673469387</v>
      </c>
      <c r="W148" s="36">
        <f t="shared" si="92"/>
        <v>0.65719807031517141</v>
      </c>
      <c r="X148" s="36">
        <f t="shared" si="93"/>
        <v>0.19857971054727572</v>
      </c>
      <c r="Y148" s="33">
        <f t="shared" si="120"/>
        <v>75.094757180836567</v>
      </c>
      <c r="Z148" s="33">
        <f t="shared" si="94"/>
        <v>75.094757180836567</v>
      </c>
      <c r="AA148" s="33">
        <f t="shared" si="121"/>
        <v>0</v>
      </c>
      <c r="AB148" s="36">
        <f t="shared" si="95"/>
        <v>0.15018951436167313</v>
      </c>
      <c r="AC148" s="45">
        <f t="shared" si="96"/>
        <v>18.559999999999999</v>
      </c>
      <c r="AD148" s="49">
        <f t="shared" si="122"/>
        <v>0</v>
      </c>
      <c r="AE148" s="49">
        <f t="shared" si="97"/>
        <v>0.4</v>
      </c>
      <c r="AF148" s="48">
        <f t="shared" si="123"/>
        <v>1</v>
      </c>
      <c r="AG148" s="33">
        <f t="shared" si="98"/>
        <v>1.6873273469387755</v>
      </c>
      <c r="AH148" s="33">
        <f t="shared" si="99"/>
        <v>0.85906257628353144</v>
      </c>
      <c r="AI148" s="49">
        <f t="shared" si="100"/>
        <v>0</v>
      </c>
      <c r="AJ148" s="48">
        <f t="shared" si="101"/>
        <v>1</v>
      </c>
      <c r="AK148" s="58">
        <f t="shared" si="124"/>
        <v>0.50912620947090148</v>
      </c>
      <c r="AL148" s="58">
        <f t="shared" si="125"/>
        <v>2.4384195097835026</v>
      </c>
      <c r="AM148" s="58">
        <f t="shared" si="126"/>
        <v>1.6532484276332147</v>
      </c>
      <c r="AN148" s="58">
        <f t="shared" si="127"/>
        <v>0.78517108215028797</v>
      </c>
      <c r="AO148" s="34">
        <f t="shared" si="102"/>
        <v>8.2395150000000008</v>
      </c>
      <c r="AP148" s="34">
        <f t="shared" si="103"/>
        <v>0.49393047248462374</v>
      </c>
      <c r="AQ148" s="34">
        <f t="shared" si="104"/>
        <v>7.7455845275153772</v>
      </c>
      <c r="AR148" s="58">
        <f t="shared" si="105"/>
        <v>0.45118836390597361</v>
      </c>
      <c r="AS148" s="67">
        <f t="shared" si="106"/>
        <v>0.75198060650995602</v>
      </c>
      <c r="AT148" s="67">
        <f t="shared" si="107"/>
        <v>88.565658511974846</v>
      </c>
      <c r="AU148" s="68">
        <f t="shared" si="108"/>
        <v>0.98441923420450994</v>
      </c>
      <c r="AW148" s="68">
        <f t="shared" si="109"/>
        <v>0.43334237861777536</v>
      </c>
      <c r="AX148" s="68">
        <f t="shared" si="110"/>
        <v>0</v>
      </c>
      <c r="AZ148" s="69">
        <f t="shared" si="111"/>
        <v>1.0178571428571428</v>
      </c>
      <c r="BA148" s="70">
        <f t="shared" si="89"/>
        <v>0</v>
      </c>
      <c r="BB148" s="60">
        <f t="shared" si="128"/>
        <v>0</v>
      </c>
      <c r="BC148" s="70">
        <f t="shared" si="129"/>
        <v>0</v>
      </c>
      <c r="BD148" s="48">
        <f t="shared" si="130"/>
        <v>0</v>
      </c>
      <c r="BE148" s="59">
        <f t="shared" si="112"/>
        <v>1.3462416000000002E-3</v>
      </c>
      <c r="BF148" s="60">
        <f t="shared" si="131"/>
        <v>3.575342601370269E-2</v>
      </c>
      <c r="BG148" s="46">
        <f t="shared" si="132"/>
        <v>-0.35753426013702688</v>
      </c>
      <c r="BH148" s="46">
        <f t="shared" si="113"/>
        <v>0</v>
      </c>
      <c r="BI148" s="34">
        <f>AQ148*RUE</f>
        <v>29.743044585659046</v>
      </c>
      <c r="BJ148" s="34">
        <f t="shared" si="114"/>
        <v>297.43044585659044</v>
      </c>
      <c r="BK148" s="34">
        <f t="shared" si="115"/>
        <v>98.152047132674852</v>
      </c>
      <c r="BL148" s="34">
        <f>IF(AD148=0,0,BK148/(1-UMIDADE))</f>
        <v>0</v>
      </c>
      <c r="BM148" s="45">
        <f>BL148*AJ148</f>
        <v>0</v>
      </c>
      <c r="BN148" s="48">
        <f>IF(AI148=0,0,BM148*(1-AI148*(1-AK148)))</f>
        <v>0</v>
      </c>
    </row>
    <row r="149" spans="1:66" ht="15">
      <c r="A149" s="32">
        <v>19</v>
      </c>
      <c r="B149" s="32">
        <f t="shared" si="116"/>
        <v>5</v>
      </c>
      <c r="C149" s="32">
        <v>2015</v>
      </c>
      <c r="D149" s="32">
        <v>19</v>
      </c>
      <c r="E149" s="33">
        <v>21.83</v>
      </c>
      <c r="F149" s="33">
        <v>93.8</v>
      </c>
      <c r="G149" s="46">
        <v>139</v>
      </c>
      <c r="H149" s="45">
        <f t="shared" si="117"/>
        <v>19.928210796320528</v>
      </c>
      <c r="I149" s="45">
        <f t="shared" si="90"/>
        <v>81.203568947705421</v>
      </c>
      <c r="J149" s="48">
        <f t="shared" si="118"/>
        <v>10.827142526360722</v>
      </c>
      <c r="K149" s="48">
        <f t="shared" si="119"/>
        <v>0.97582769563675187</v>
      </c>
      <c r="L149" s="48">
        <v>40</v>
      </c>
      <c r="M149" s="33">
        <v>0.623</v>
      </c>
      <c r="N149" s="33">
        <v>30.05</v>
      </c>
      <c r="O149" s="33">
        <v>100</v>
      </c>
      <c r="P149" s="33">
        <v>3.95</v>
      </c>
      <c r="Q149" s="33">
        <v>15.32</v>
      </c>
      <c r="R149" s="33">
        <v>66.06</v>
      </c>
      <c r="S149" s="33">
        <v>0</v>
      </c>
      <c r="T149" s="33">
        <v>15.27816</v>
      </c>
      <c r="U149" s="33">
        <v>6.1079999999999997</v>
      </c>
      <c r="V149" s="33">
        <f t="shared" si="91"/>
        <v>4.3981714285714295</v>
      </c>
      <c r="W149" s="36">
        <f t="shared" si="92"/>
        <v>0.66749746642076746</v>
      </c>
      <c r="X149" s="36">
        <f t="shared" si="93"/>
        <v>0.20012461996311512</v>
      </c>
      <c r="Y149" s="33">
        <f t="shared" si="120"/>
        <v>74.235694604553032</v>
      </c>
      <c r="Z149" s="33">
        <f t="shared" si="94"/>
        <v>74.235694604553032</v>
      </c>
      <c r="AA149" s="33">
        <f t="shared" si="121"/>
        <v>0</v>
      </c>
      <c r="AB149" s="36">
        <f t="shared" si="95"/>
        <v>0.14847138920910607</v>
      </c>
      <c r="AC149" s="45">
        <f t="shared" si="96"/>
        <v>20.05</v>
      </c>
      <c r="AD149" s="49">
        <f t="shared" si="122"/>
        <v>0</v>
      </c>
      <c r="AE149" s="49">
        <f t="shared" si="97"/>
        <v>0.4</v>
      </c>
      <c r="AF149" s="48">
        <f t="shared" si="123"/>
        <v>1</v>
      </c>
      <c r="AG149" s="33">
        <f t="shared" si="98"/>
        <v>1.7592685714285718</v>
      </c>
      <c r="AH149" s="33">
        <f t="shared" si="99"/>
        <v>0.85168055250023889</v>
      </c>
      <c r="AI149" s="49">
        <f t="shared" si="100"/>
        <v>0</v>
      </c>
      <c r="AJ149" s="48">
        <f t="shared" si="101"/>
        <v>1</v>
      </c>
      <c r="AK149" s="58">
        <f t="shared" si="124"/>
        <v>0.48411059364782044</v>
      </c>
      <c r="AL149" s="58">
        <f t="shared" si="125"/>
        <v>2.6165241824006182</v>
      </c>
      <c r="AM149" s="58">
        <f t="shared" si="126"/>
        <v>1.7284758748938485</v>
      </c>
      <c r="AN149" s="58">
        <f t="shared" si="127"/>
        <v>0.88804830750676977</v>
      </c>
      <c r="AO149" s="34">
        <f t="shared" si="102"/>
        <v>7.6390799999999999</v>
      </c>
      <c r="AP149" s="34">
        <f t="shared" si="103"/>
        <v>0.49393047248462374</v>
      </c>
      <c r="AQ149" s="34">
        <f t="shared" si="104"/>
        <v>7.1451495275153762</v>
      </c>
      <c r="AR149" s="58">
        <f t="shared" si="105"/>
        <v>0.45118836390597361</v>
      </c>
      <c r="AS149" s="67">
        <f t="shared" si="106"/>
        <v>0.75198060650995602</v>
      </c>
      <c r="AT149" s="67">
        <f t="shared" si="107"/>
        <v>87.722754547085117</v>
      </c>
      <c r="AU149" s="68">
        <f t="shared" si="108"/>
        <v>0.98239583015224463</v>
      </c>
      <c r="AW149" s="68">
        <f t="shared" si="109"/>
        <v>0.49490058111310908</v>
      </c>
      <c r="AX149" s="68">
        <f t="shared" si="110"/>
        <v>2.1333333333333353E-2</v>
      </c>
      <c r="AZ149" s="69">
        <f t="shared" si="111"/>
        <v>1.0178571428571428</v>
      </c>
      <c r="BA149" s="70">
        <f t="shared" si="89"/>
        <v>0.69641629245938419</v>
      </c>
      <c r="BB149" s="60">
        <f t="shared" si="128"/>
        <v>2.6474961774135948</v>
      </c>
      <c r="BC149" s="70">
        <f t="shared" si="129"/>
        <v>1.8051110300547237</v>
      </c>
      <c r="BD149" s="48">
        <f t="shared" si="130"/>
        <v>1.3267566070902219</v>
      </c>
      <c r="BE149" s="59">
        <f t="shared" si="112"/>
        <v>1.3946796E-3</v>
      </c>
      <c r="BF149" s="60">
        <f t="shared" si="131"/>
        <v>0.1852472792537169</v>
      </c>
      <c r="BG149" s="46">
        <f t="shared" si="132"/>
        <v>11.415093278365049</v>
      </c>
      <c r="BH149" s="46">
        <f t="shared" si="113"/>
        <v>0</v>
      </c>
      <c r="BI149" s="34">
        <f>AQ149*RUE</f>
        <v>27.437374185659042</v>
      </c>
      <c r="BJ149" s="34">
        <f t="shared" si="114"/>
        <v>274.37374185659041</v>
      </c>
      <c r="BK149" s="34">
        <f t="shared" si="115"/>
        <v>90.543334812674843</v>
      </c>
      <c r="BL149" s="34">
        <f>IF(AD149=0,0,BK149/(1-UMIDADE))</f>
        <v>0</v>
      </c>
      <c r="BM149" s="45">
        <f>BL149*AJ149</f>
        <v>0</v>
      </c>
      <c r="BN149" s="48">
        <f>IF(AI149=0,0,BM149*(1-AI149*(1-AK149)))</f>
        <v>0</v>
      </c>
    </row>
    <row r="150" spans="1:66" ht="15">
      <c r="A150" s="32">
        <v>20</v>
      </c>
      <c r="B150" s="32">
        <f t="shared" si="116"/>
        <v>5</v>
      </c>
      <c r="C150" s="32">
        <v>2015</v>
      </c>
      <c r="D150" s="32">
        <v>20</v>
      </c>
      <c r="E150" s="33">
        <v>23.14</v>
      </c>
      <c r="F150" s="33">
        <v>89.6</v>
      </c>
      <c r="G150" s="46">
        <v>140</v>
      </c>
      <c r="H150" s="45">
        <f t="shared" si="117"/>
        <v>20.138014821567577</v>
      </c>
      <c r="I150" s="45">
        <f t="shared" si="90"/>
        <v>81.102100696673006</v>
      </c>
      <c r="J150" s="48">
        <f t="shared" si="118"/>
        <v>10.813613426223068</v>
      </c>
      <c r="K150" s="48">
        <f t="shared" si="119"/>
        <v>0.97544456998424511</v>
      </c>
      <c r="L150" s="48">
        <v>40</v>
      </c>
      <c r="M150" s="33">
        <v>0.65700000000000003</v>
      </c>
      <c r="N150" s="33">
        <v>30.88</v>
      </c>
      <c r="O150" s="33">
        <v>100</v>
      </c>
      <c r="P150" s="33">
        <v>4.7</v>
      </c>
      <c r="Q150" s="33">
        <v>16.3</v>
      </c>
      <c r="R150" s="33">
        <v>56.8</v>
      </c>
      <c r="S150" s="33">
        <v>0</v>
      </c>
      <c r="T150" s="33">
        <v>16.70093</v>
      </c>
      <c r="U150" s="33">
        <v>6.8460000000000001</v>
      </c>
      <c r="V150" s="33">
        <f t="shared" si="91"/>
        <v>4.4869224489795911</v>
      </c>
      <c r="W150" s="36">
        <f t="shared" si="92"/>
        <v>0.67245207172841714</v>
      </c>
      <c r="X150" s="36">
        <f t="shared" si="93"/>
        <v>0.20086781075926258</v>
      </c>
      <c r="Y150" s="33">
        <f t="shared" si="120"/>
        <v>73.384014052052791</v>
      </c>
      <c r="Z150" s="33">
        <f t="shared" si="94"/>
        <v>73.384014052052791</v>
      </c>
      <c r="AA150" s="33">
        <f t="shared" si="121"/>
        <v>0</v>
      </c>
      <c r="AB150" s="36">
        <f t="shared" si="95"/>
        <v>0.14676802810410558</v>
      </c>
      <c r="AC150" s="45">
        <f t="shared" si="96"/>
        <v>20.88</v>
      </c>
      <c r="AD150" s="49">
        <f t="shared" si="122"/>
        <v>0</v>
      </c>
      <c r="AE150" s="49">
        <f t="shared" si="97"/>
        <v>0.4</v>
      </c>
      <c r="AF150" s="48">
        <f t="shared" si="123"/>
        <v>1</v>
      </c>
      <c r="AG150" s="33">
        <f t="shared" si="98"/>
        <v>1.7947689795918365</v>
      </c>
      <c r="AH150" s="33">
        <f t="shared" si="99"/>
        <v>0.83215651699092708</v>
      </c>
      <c r="AI150" s="49">
        <f t="shared" si="100"/>
        <v>0</v>
      </c>
      <c r="AJ150" s="48">
        <f t="shared" si="101"/>
        <v>1</v>
      </c>
      <c r="AK150" s="58">
        <f t="shared" si="124"/>
        <v>0.46365661901520877</v>
      </c>
      <c r="AL150" s="58">
        <f t="shared" si="125"/>
        <v>2.8331614342030278</v>
      </c>
      <c r="AM150" s="58">
        <f t="shared" si="126"/>
        <v>1.6092356946273196</v>
      </c>
      <c r="AN150" s="58">
        <f t="shared" si="127"/>
        <v>1.2239257395757082</v>
      </c>
      <c r="AO150" s="34">
        <f t="shared" si="102"/>
        <v>8.3504649999999998</v>
      </c>
      <c r="AP150" s="34">
        <f t="shared" si="103"/>
        <v>0.49393047248462374</v>
      </c>
      <c r="AQ150" s="34">
        <f t="shared" si="104"/>
        <v>7.8565345275153762</v>
      </c>
      <c r="AR150" s="58">
        <f t="shared" si="105"/>
        <v>0.45118836390597361</v>
      </c>
      <c r="AS150" s="67">
        <f t="shared" si="106"/>
        <v>0.75198060650995602</v>
      </c>
      <c r="AT150" s="67">
        <f t="shared" si="107"/>
        <v>88.708901919896419</v>
      </c>
      <c r="AU150" s="68">
        <f t="shared" si="108"/>
        <v>0.97581865436041637</v>
      </c>
      <c r="AW150" s="68">
        <f t="shared" si="109"/>
        <v>0.55691781191783218</v>
      </c>
      <c r="AX150" s="68">
        <f t="shared" si="110"/>
        <v>8.6666666666666711E-2</v>
      </c>
      <c r="AZ150" s="69">
        <f t="shared" si="111"/>
        <v>1.0178571428571428</v>
      </c>
      <c r="BA150" s="70">
        <f t="shared" si="89"/>
        <v>3.1979597245685203</v>
      </c>
      <c r="BB150" s="60">
        <f t="shared" si="128"/>
        <v>12.157363688919688</v>
      </c>
      <c r="BC150" s="70">
        <f t="shared" si="129"/>
        <v>8.2891116060816046</v>
      </c>
      <c r="BD150" s="48">
        <f t="shared" si="130"/>
        <v>6.0924970304699793</v>
      </c>
      <c r="BE150" s="59">
        <f t="shared" si="112"/>
        <v>1.4498567999999999E-3</v>
      </c>
      <c r="BF150" s="60">
        <f t="shared" si="131"/>
        <v>0.86949983487806903</v>
      </c>
      <c r="BG150" s="46">
        <f t="shared" si="132"/>
        <v>52.229971955919098</v>
      </c>
      <c r="BH150" s="46">
        <f t="shared" si="113"/>
        <v>0</v>
      </c>
      <c r="BI150" s="34">
        <f>AQ150*RUE</f>
        <v>30.169092585659044</v>
      </c>
      <c r="BJ150" s="34">
        <f t="shared" si="114"/>
        <v>301.69092585659041</v>
      </c>
      <c r="BK150" s="34">
        <f t="shared" si="115"/>
        <v>99.558005532674841</v>
      </c>
      <c r="BL150" s="34">
        <f>IF(AD150=0,0,BK150/(1-UMIDADE))</f>
        <v>0</v>
      </c>
      <c r="BM150" s="45">
        <f>BL150*AJ150</f>
        <v>0</v>
      </c>
      <c r="BN150" s="48">
        <f>IF(AI150=0,0,BM150*(1-AI150*(1-AK150)))</f>
        <v>0</v>
      </c>
    </row>
    <row r="151" spans="1:66" ht="15">
      <c r="A151" s="32">
        <v>21</v>
      </c>
      <c r="B151" s="32">
        <f t="shared" si="116"/>
        <v>5</v>
      </c>
      <c r="C151" s="32">
        <v>2015</v>
      </c>
      <c r="D151" s="32">
        <v>21</v>
      </c>
      <c r="E151" s="33">
        <v>22.74</v>
      </c>
      <c r="F151" s="33">
        <v>92.6</v>
      </c>
      <c r="G151" s="46">
        <v>141</v>
      </c>
      <c r="H151" s="45">
        <f t="shared" si="117"/>
        <v>20.341851518409044</v>
      </c>
      <c r="I151" s="45">
        <f t="shared" si="90"/>
        <v>81.003230090544221</v>
      </c>
      <c r="J151" s="48">
        <f t="shared" si="118"/>
        <v>10.800430678739229</v>
      </c>
      <c r="K151" s="48">
        <f t="shared" si="119"/>
        <v>0.97506872063560157</v>
      </c>
      <c r="L151" s="48">
        <v>40</v>
      </c>
      <c r="M151" s="33">
        <v>0.505</v>
      </c>
      <c r="N151" s="33">
        <v>28.5</v>
      </c>
      <c r="O151" s="33">
        <v>100</v>
      </c>
      <c r="P151" s="33">
        <v>4.7</v>
      </c>
      <c r="Q151" s="33">
        <v>17.899999999999999</v>
      </c>
      <c r="R151" s="33">
        <v>69.599999999999994</v>
      </c>
      <c r="S151" s="33">
        <v>0</v>
      </c>
      <c r="T151" s="33">
        <v>12.000870000000001</v>
      </c>
      <c r="U151" s="33">
        <v>4.4249999999999998</v>
      </c>
      <c r="V151" s="33">
        <f t="shared" si="91"/>
        <v>3.9732244897959177</v>
      </c>
      <c r="W151" s="36">
        <f t="shared" si="92"/>
        <v>0.64260436461314452</v>
      </c>
      <c r="X151" s="36">
        <f t="shared" si="93"/>
        <v>0.1963906546919717</v>
      </c>
      <c r="Y151" s="33">
        <f t="shared" si="120"/>
        <v>72.55185753506187</v>
      </c>
      <c r="Z151" s="33">
        <f t="shared" si="94"/>
        <v>72.55185753506187</v>
      </c>
      <c r="AA151" s="33">
        <f t="shared" si="121"/>
        <v>0</v>
      </c>
      <c r="AB151" s="36">
        <f t="shared" si="95"/>
        <v>0.14510371507012373</v>
      </c>
      <c r="AC151" s="45">
        <f t="shared" si="96"/>
        <v>18.5</v>
      </c>
      <c r="AD151" s="49">
        <f t="shared" si="122"/>
        <v>0</v>
      </c>
      <c r="AE151" s="49">
        <f t="shared" si="97"/>
        <v>0.4</v>
      </c>
      <c r="AF151" s="48">
        <f t="shared" si="123"/>
        <v>1</v>
      </c>
      <c r="AG151" s="33">
        <f t="shared" si="98"/>
        <v>1.5892897959183672</v>
      </c>
      <c r="AH151" s="33">
        <f t="shared" si="99"/>
        <v>0.74367037290107263</v>
      </c>
      <c r="AI151" s="49">
        <f t="shared" si="100"/>
        <v>0</v>
      </c>
      <c r="AJ151" s="48">
        <f t="shared" si="101"/>
        <v>1</v>
      </c>
      <c r="AK151" s="58">
        <f t="shared" si="124"/>
        <v>0.46792622390892818</v>
      </c>
      <c r="AL151" s="58">
        <f t="shared" si="125"/>
        <v>2.7654108675594791</v>
      </c>
      <c r="AM151" s="58">
        <f t="shared" si="126"/>
        <v>1.9247259638213974</v>
      </c>
      <c r="AN151" s="58">
        <f t="shared" si="127"/>
        <v>0.84068490373808169</v>
      </c>
      <c r="AO151" s="34">
        <f t="shared" si="102"/>
        <v>6.0004350000000004</v>
      </c>
      <c r="AP151" s="34">
        <f t="shared" si="103"/>
        <v>0.49393047248462374</v>
      </c>
      <c r="AQ151" s="34">
        <f t="shared" si="104"/>
        <v>5.5065045275153768</v>
      </c>
      <c r="AR151" s="58">
        <f t="shared" si="105"/>
        <v>0.45118836390597361</v>
      </c>
      <c r="AS151" s="67">
        <f t="shared" si="106"/>
        <v>0.75198060650995602</v>
      </c>
      <c r="AT151" s="67">
        <f t="shared" si="107"/>
        <v>84.630764556128469</v>
      </c>
      <c r="AU151" s="68">
        <f t="shared" si="108"/>
        <v>0.98332686325887841</v>
      </c>
      <c r="AW151" s="68">
        <f t="shared" si="109"/>
        <v>0.53883528479134157</v>
      </c>
      <c r="AX151" s="68">
        <f t="shared" si="110"/>
        <v>0.19333333333333325</v>
      </c>
      <c r="AZ151" s="69">
        <f t="shared" si="111"/>
        <v>1.0178571428571428</v>
      </c>
      <c r="BA151" s="70">
        <f t="shared" si="89"/>
        <v>6.6356336823047153</v>
      </c>
      <c r="BB151" s="60">
        <f t="shared" si="128"/>
        <v>25.226025006649607</v>
      </c>
      <c r="BC151" s="70">
        <f t="shared" si="129"/>
        <v>17.199562504533823</v>
      </c>
      <c r="BD151" s="48">
        <f t="shared" si="130"/>
        <v>12.64167844083236</v>
      </c>
      <c r="BE151" s="59">
        <f t="shared" si="112"/>
        <v>1.4330088E-3</v>
      </c>
      <c r="BF151" s="60">
        <f t="shared" si="131"/>
        <v>1.8446809911531157</v>
      </c>
      <c r="BG151" s="46">
        <f t="shared" si="132"/>
        <v>107.96997449679245</v>
      </c>
      <c r="BH151" s="46">
        <f t="shared" si="113"/>
        <v>0</v>
      </c>
      <c r="BI151" s="34">
        <f>AQ151*RUE</f>
        <v>21.144977385659047</v>
      </c>
      <c r="BJ151" s="34">
        <f t="shared" si="114"/>
        <v>211.44977385659047</v>
      </c>
      <c r="BK151" s="34">
        <f t="shared" si="115"/>
        <v>69.77842537267486</v>
      </c>
      <c r="BL151" s="34">
        <f>IF(AD151=0,0,BK151/(1-UMIDADE))</f>
        <v>0</v>
      </c>
      <c r="BM151" s="45">
        <f>BL151*AJ151</f>
        <v>0</v>
      </c>
      <c r="BN151" s="48">
        <f>IF(AI151=0,0,BM151*(1-AI151*(1-AK151)))</f>
        <v>0</v>
      </c>
    </row>
    <row r="152" spans="1:66" ht="15">
      <c r="A152" s="32">
        <v>22</v>
      </c>
      <c r="B152" s="32">
        <f t="shared" si="116"/>
        <v>5</v>
      </c>
      <c r="C152" s="32">
        <v>2015</v>
      </c>
      <c r="D152" s="32">
        <v>22</v>
      </c>
      <c r="E152" s="33">
        <v>20.13</v>
      </c>
      <c r="F152" s="33">
        <v>99.9</v>
      </c>
      <c r="G152" s="46">
        <v>142</v>
      </c>
      <c r="H152" s="45">
        <f t="shared" si="117"/>
        <v>20.539660485632496</v>
      </c>
      <c r="I152" s="45">
        <f t="shared" si="90"/>
        <v>80.907007637686263</v>
      </c>
      <c r="J152" s="48">
        <f t="shared" si="118"/>
        <v>10.787601018358169</v>
      </c>
      <c r="K152" s="48">
        <f t="shared" si="119"/>
        <v>0.97470025896309476</v>
      </c>
      <c r="L152" s="48">
        <v>40</v>
      </c>
      <c r="M152" s="33">
        <v>0.36</v>
      </c>
      <c r="N152" s="33">
        <v>24.26</v>
      </c>
      <c r="O152" s="33">
        <v>100</v>
      </c>
      <c r="P152" s="33">
        <v>5.45</v>
      </c>
      <c r="Q152" s="33">
        <v>16.350000000000001</v>
      </c>
      <c r="R152" s="33">
        <v>89.4</v>
      </c>
      <c r="S152" s="33">
        <v>4.3</v>
      </c>
      <c r="T152" s="33">
        <v>6.1188799999999999</v>
      </c>
      <c r="U152" s="33">
        <v>0.96199999999999997</v>
      </c>
      <c r="V152" s="33">
        <f t="shared" si="91"/>
        <v>3.3167020408163266</v>
      </c>
      <c r="W152" s="36">
        <f t="shared" si="92"/>
        <v>0.60034007951075319</v>
      </c>
      <c r="X152" s="36">
        <f t="shared" si="93"/>
        <v>0.190051011926613</v>
      </c>
      <c r="Y152" s="33">
        <f t="shared" si="120"/>
        <v>71.808187162160792</v>
      </c>
      <c r="Z152" s="33">
        <f t="shared" si="94"/>
        <v>71.808187162160792</v>
      </c>
      <c r="AA152" s="33">
        <f t="shared" si="121"/>
        <v>0</v>
      </c>
      <c r="AB152" s="36">
        <f t="shared" si="95"/>
        <v>0.14361637432432159</v>
      </c>
      <c r="AC152" s="45">
        <f t="shared" si="96"/>
        <v>14.260000000000002</v>
      </c>
      <c r="AD152" s="49">
        <f t="shared" si="122"/>
        <v>0</v>
      </c>
      <c r="AE152" s="49">
        <f t="shared" si="97"/>
        <v>0.4</v>
      </c>
      <c r="AF152" s="48">
        <f t="shared" si="123"/>
        <v>1</v>
      </c>
      <c r="AG152" s="33">
        <f t="shared" si="98"/>
        <v>1.3266808163265307</v>
      </c>
      <c r="AH152" s="33">
        <f t="shared" si="99"/>
        <v>0.64258030926905674</v>
      </c>
      <c r="AI152" s="49">
        <f t="shared" si="100"/>
        <v>0</v>
      </c>
      <c r="AJ152" s="48">
        <f t="shared" si="101"/>
        <v>1</v>
      </c>
      <c r="AK152" s="58">
        <f t="shared" si="124"/>
        <v>0.48435185114706669</v>
      </c>
      <c r="AL152" s="58">
        <f t="shared" si="125"/>
        <v>2.3570518532702027</v>
      </c>
      <c r="AM152" s="58">
        <f t="shared" si="126"/>
        <v>2.1072043568235612</v>
      </c>
      <c r="AN152" s="58">
        <f t="shared" si="127"/>
        <v>0.2498474964466415</v>
      </c>
      <c r="AO152" s="34">
        <f t="shared" si="102"/>
        <v>3.0594399999999999</v>
      </c>
      <c r="AP152" s="34">
        <f t="shared" si="103"/>
        <v>0.49393047248462374</v>
      </c>
      <c r="AQ152" s="34">
        <f t="shared" si="104"/>
        <v>2.5655095275153763</v>
      </c>
      <c r="AR152" s="58">
        <f t="shared" si="105"/>
        <v>0.45118836390597361</v>
      </c>
      <c r="AS152" s="67">
        <f t="shared" si="106"/>
        <v>0.75198060650995602</v>
      </c>
      <c r="AT152" s="67">
        <f t="shared" si="107"/>
        <v>71.953517659035697</v>
      </c>
      <c r="AU152" s="68">
        <f t="shared" si="108"/>
        <v>0.99501551405608479</v>
      </c>
      <c r="AW152" s="68">
        <f t="shared" si="109"/>
        <v>0.40130320839427081</v>
      </c>
      <c r="AX152" s="68">
        <f t="shared" si="110"/>
        <v>9.0000000000000094E-2</v>
      </c>
      <c r="AZ152" s="69">
        <f t="shared" si="111"/>
        <v>1.0178571428571428</v>
      </c>
      <c r="BA152" s="70">
        <f t="shared" si="89"/>
        <v>1.9792036951862222</v>
      </c>
      <c r="BB152" s="60">
        <f t="shared" si="128"/>
        <v>7.5241407676199428</v>
      </c>
      <c r="BC152" s="70">
        <f t="shared" si="129"/>
        <v>5.1300959779226885</v>
      </c>
      <c r="BD152" s="48">
        <f t="shared" si="130"/>
        <v>3.7706205437731759</v>
      </c>
      <c r="BE152" s="59">
        <f t="shared" si="112"/>
        <v>1.3230755999999997E-3</v>
      </c>
      <c r="BF152" s="60">
        <f t="shared" si="131"/>
        <v>0.67073931491757299</v>
      </c>
      <c r="BG152" s="46">
        <f t="shared" si="132"/>
        <v>30.998812288556028</v>
      </c>
      <c r="BH152" s="46">
        <f t="shared" si="113"/>
        <v>0</v>
      </c>
      <c r="BI152" s="34">
        <f>AQ152*RUE</f>
        <v>9.8515565856590452</v>
      </c>
      <c r="BJ152" s="34">
        <f t="shared" si="114"/>
        <v>98.515565856590456</v>
      </c>
      <c r="BK152" s="34">
        <f t="shared" si="115"/>
        <v>32.510136732674852</v>
      </c>
      <c r="BL152" s="34">
        <f>IF(AD152=0,0,BK152/(1-UMIDADE))</f>
        <v>0</v>
      </c>
      <c r="BM152" s="45">
        <f>BL152*AJ152</f>
        <v>0</v>
      </c>
      <c r="BN152" s="48">
        <f>IF(AI152=0,0,BM152*(1-AI152*(1-AK152)))</f>
        <v>0</v>
      </c>
    </row>
    <row r="153" spans="1:66" ht="15">
      <c r="A153" s="32">
        <v>23</v>
      </c>
      <c r="B153" s="32">
        <f t="shared" si="116"/>
        <v>5</v>
      </c>
      <c r="C153" s="32">
        <v>2015</v>
      </c>
      <c r="D153" s="32">
        <v>23</v>
      </c>
      <c r="E153" s="33">
        <v>19.75</v>
      </c>
      <c r="F153" s="33">
        <v>99.9</v>
      </c>
      <c r="G153" s="46">
        <v>143</v>
      </c>
      <c r="H153" s="45">
        <f t="shared" si="117"/>
        <v>20.731383108171876</v>
      </c>
      <c r="I153" s="45">
        <f t="shared" si="90"/>
        <v>80.813483215712282</v>
      </c>
      <c r="J153" s="48">
        <f t="shared" si="118"/>
        <v>10.775131095428303</v>
      </c>
      <c r="K153" s="48">
        <f t="shared" si="119"/>
        <v>0.97433929414987031</v>
      </c>
      <c r="L153" s="48">
        <v>40</v>
      </c>
      <c r="M153" s="33">
        <v>0.86299999999999999</v>
      </c>
      <c r="N153" s="33">
        <v>24.16</v>
      </c>
      <c r="O153" s="33">
        <v>100</v>
      </c>
      <c r="P153" s="33">
        <v>6.2</v>
      </c>
      <c r="Q153" s="33">
        <v>16.920000000000002</v>
      </c>
      <c r="R153" s="33">
        <v>80.400000000000006</v>
      </c>
      <c r="S153" s="33">
        <v>0.4</v>
      </c>
      <c r="T153" s="33">
        <v>8.3089600000000008</v>
      </c>
      <c r="U153" s="33">
        <v>1.837</v>
      </c>
      <c r="V153" s="33">
        <f t="shared" si="91"/>
        <v>3.2655673469387754</v>
      </c>
      <c r="W153" s="36">
        <f t="shared" si="92"/>
        <v>0.59685427671879121</v>
      </c>
      <c r="X153" s="36">
        <f t="shared" si="93"/>
        <v>0.18952814150781869</v>
      </c>
      <c r="Y153" s="33">
        <f t="shared" si="120"/>
        <v>75.465606852891739</v>
      </c>
      <c r="Z153" s="33">
        <f t="shared" si="94"/>
        <v>75.465606852891739</v>
      </c>
      <c r="AA153" s="33">
        <f t="shared" si="121"/>
        <v>0</v>
      </c>
      <c r="AB153" s="36">
        <f t="shared" si="95"/>
        <v>0.15093121370578347</v>
      </c>
      <c r="AC153" s="45">
        <f t="shared" si="96"/>
        <v>14.16</v>
      </c>
      <c r="AD153" s="49">
        <f t="shared" si="122"/>
        <v>0</v>
      </c>
      <c r="AE153" s="49">
        <f t="shared" si="97"/>
        <v>0.4</v>
      </c>
      <c r="AF153" s="48">
        <f t="shared" si="123"/>
        <v>1</v>
      </c>
      <c r="AG153" s="33">
        <f t="shared" si="98"/>
        <v>1.3062269387755103</v>
      </c>
      <c r="AH153" s="33">
        <f t="shared" si="99"/>
        <v>0.74309286718765222</v>
      </c>
      <c r="AI153" s="49">
        <f t="shared" si="100"/>
        <v>0</v>
      </c>
      <c r="AJ153" s="48">
        <f t="shared" si="101"/>
        <v>2.8928571428571428</v>
      </c>
      <c r="AK153" s="58">
        <f t="shared" si="124"/>
        <v>0.56888496564329472</v>
      </c>
      <c r="AL153" s="58">
        <f t="shared" si="125"/>
        <v>2.3022304049948796</v>
      </c>
      <c r="AM153" s="58">
        <f t="shared" si="126"/>
        <v>1.8509932456158833</v>
      </c>
      <c r="AN153" s="58">
        <f t="shared" si="127"/>
        <v>0.45123715937899633</v>
      </c>
      <c r="AO153" s="34">
        <f t="shared" si="102"/>
        <v>4.1544800000000004</v>
      </c>
      <c r="AP153" s="34">
        <f t="shared" si="103"/>
        <v>0.49393047248462374</v>
      </c>
      <c r="AQ153" s="34">
        <f t="shared" si="104"/>
        <v>3.6605495275153768</v>
      </c>
      <c r="AR153" s="58">
        <f t="shared" si="105"/>
        <v>0.45118836390597361</v>
      </c>
      <c r="AS153" s="67">
        <f t="shared" si="106"/>
        <v>0.75198060650995602</v>
      </c>
      <c r="AT153" s="67">
        <f t="shared" si="107"/>
        <v>78.543302799463689</v>
      </c>
      <c r="AU153" s="68">
        <f t="shared" si="108"/>
        <v>0.99101585757825994</v>
      </c>
      <c r="AW153" s="68">
        <f t="shared" si="109"/>
        <v>0.37811494353497999</v>
      </c>
      <c r="AX153" s="68">
        <f t="shared" si="110"/>
        <v>0.12800000000000011</v>
      </c>
      <c r="AZ153" s="69">
        <f t="shared" si="111"/>
        <v>1.0178571428571428</v>
      </c>
      <c r="BA153" s="70">
        <f t="shared" ref="BA153:BA216" si="133">AZ153*AX153*AW153*AU153*AT153*AS153</f>
        <v>2.8834806654798317</v>
      </c>
      <c r="BB153" s="60">
        <f t="shared" si="128"/>
        <v>10.961840097888128</v>
      </c>
      <c r="BC153" s="70">
        <f t="shared" si="129"/>
        <v>7.4739818849237238</v>
      </c>
      <c r="BD153" s="48">
        <f t="shared" si="130"/>
        <v>5.4933766854189372</v>
      </c>
      <c r="BE153" s="59">
        <f t="shared" si="112"/>
        <v>1.30707E-3</v>
      </c>
      <c r="BF153" s="60">
        <f t="shared" si="131"/>
        <v>0.80959035353665421</v>
      </c>
      <c r="BG153" s="46">
        <f t="shared" si="132"/>
        <v>46.837863318822826</v>
      </c>
      <c r="BH153" s="46">
        <f t="shared" si="113"/>
        <v>0</v>
      </c>
      <c r="BI153" s="34">
        <f>AQ153*RUE</f>
        <v>14.056510185659047</v>
      </c>
      <c r="BJ153" s="34">
        <f t="shared" si="114"/>
        <v>140.56510185659047</v>
      </c>
      <c r="BK153" s="34">
        <f t="shared" si="115"/>
        <v>46.386483612674859</v>
      </c>
      <c r="BL153" s="34">
        <f>IF(AD153=0,0,BK153/(1-UMIDADE))</f>
        <v>0</v>
      </c>
      <c r="BM153" s="45">
        <f>BL153*AJ153</f>
        <v>0</v>
      </c>
      <c r="BN153" s="48">
        <f>IF(AI153=0,0,BM153*(1-AI153*(1-AK153)))</f>
        <v>0</v>
      </c>
    </row>
    <row r="154" spans="1:66" ht="15">
      <c r="A154" s="32">
        <v>24</v>
      </c>
      <c r="B154" s="32">
        <f t="shared" si="116"/>
        <v>5</v>
      </c>
      <c r="C154" s="32">
        <v>2015</v>
      </c>
      <c r="D154" s="32">
        <v>24</v>
      </c>
      <c r="E154" s="33">
        <v>18.649999999999999</v>
      </c>
      <c r="F154" s="33">
        <v>99.9</v>
      </c>
      <c r="G154" s="46">
        <v>144</v>
      </c>
      <c r="H154" s="45">
        <f t="shared" si="117"/>
        <v>20.916962574476411</v>
      </c>
      <c r="I154" s="45">
        <f t="shared" si="90"/>
        <v>80.72270599519301</v>
      </c>
      <c r="J154" s="48">
        <f t="shared" si="118"/>
        <v>10.763027466025735</v>
      </c>
      <c r="K154" s="48">
        <f t="shared" si="119"/>
        <v>0.97398593315759263</v>
      </c>
      <c r="L154" s="48">
        <v>40</v>
      </c>
      <c r="M154" s="33">
        <v>0.42</v>
      </c>
      <c r="N154" s="33">
        <v>22.77</v>
      </c>
      <c r="O154" s="33">
        <v>100</v>
      </c>
      <c r="P154" s="33">
        <v>3.95</v>
      </c>
      <c r="Q154" s="33">
        <v>15.67</v>
      </c>
      <c r="R154" s="33">
        <v>89.5</v>
      </c>
      <c r="S154" s="33">
        <v>0.4</v>
      </c>
      <c r="T154" s="33">
        <v>7.3232100000000004</v>
      </c>
      <c r="U154" s="33">
        <v>1.2869999999999999</v>
      </c>
      <c r="V154" s="33">
        <f t="shared" si="91"/>
        <v>3.0939428571428564</v>
      </c>
      <c r="W154" s="36">
        <f t="shared" si="92"/>
        <v>0.58494988288992644</v>
      </c>
      <c r="X154" s="36">
        <f t="shared" si="93"/>
        <v>0.18774248243348896</v>
      </c>
      <c r="Y154" s="33">
        <f t="shared" si="120"/>
        <v>75.122513985704089</v>
      </c>
      <c r="Z154" s="33">
        <f t="shared" si="94"/>
        <v>75.122513985704089</v>
      </c>
      <c r="AA154" s="33">
        <f t="shared" si="121"/>
        <v>0</v>
      </c>
      <c r="AB154" s="36">
        <f t="shared" si="95"/>
        <v>0.15024502797140818</v>
      </c>
      <c r="AC154" s="45">
        <f t="shared" si="96"/>
        <v>12.77</v>
      </c>
      <c r="AD154" s="49">
        <f t="shared" si="122"/>
        <v>0</v>
      </c>
      <c r="AE154" s="49">
        <f t="shared" si="97"/>
        <v>0.4</v>
      </c>
      <c r="AF154" s="48">
        <f t="shared" si="123"/>
        <v>1</v>
      </c>
      <c r="AG154" s="33">
        <f t="shared" si="98"/>
        <v>1.2375771428571427</v>
      </c>
      <c r="AH154" s="33">
        <f t="shared" si="99"/>
        <v>0.7086886128024491</v>
      </c>
      <c r="AI154" s="49">
        <f t="shared" si="100"/>
        <v>0</v>
      </c>
      <c r="AJ154" s="48">
        <f t="shared" si="101"/>
        <v>3.0500000000000003</v>
      </c>
      <c r="AK154" s="58">
        <f t="shared" si="124"/>
        <v>0.57264196974931947</v>
      </c>
      <c r="AL154" s="58">
        <f t="shared" si="125"/>
        <v>2.149772406293105</v>
      </c>
      <c r="AM154" s="58">
        <f t="shared" si="126"/>
        <v>1.9240463036323288</v>
      </c>
      <c r="AN154" s="58">
        <f t="shared" si="127"/>
        <v>0.2257261026607762</v>
      </c>
      <c r="AO154" s="34">
        <f t="shared" si="102"/>
        <v>3.6616050000000002</v>
      </c>
      <c r="AP154" s="34">
        <f t="shared" si="103"/>
        <v>0.49393047248462374</v>
      </c>
      <c r="AQ154" s="34">
        <f t="shared" si="104"/>
        <v>3.1676745275153766</v>
      </c>
      <c r="AR154" s="58">
        <f t="shared" si="105"/>
        <v>0.45118836390597361</v>
      </c>
      <c r="AS154" s="67">
        <f t="shared" si="106"/>
        <v>0.75198060650995602</v>
      </c>
      <c r="AT154" s="67">
        <f t="shared" si="107"/>
        <v>76.005803874609043</v>
      </c>
      <c r="AU154" s="68">
        <f t="shared" si="108"/>
        <v>0.9954956530837501</v>
      </c>
      <c r="AW154" s="68">
        <f t="shared" si="109"/>
        <v>0.30580334912202112</v>
      </c>
      <c r="AX154" s="68">
        <f t="shared" si="110"/>
        <v>4.466666666666666E-2</v>
      </c>
      <c r="AZ154" s="69">
        <f t="shared" si="111"/>
        <v>1.0178571428571428</v>
      </c>
      <c r="BA154" s="70">
        <f t="shared" si="133"/>
        <v>0.79105262269069343</v>
      </c>
      <c r="BB154" s="60">
        <f t="shared" si="128"/>
        <v>3.0072656504209401</v>
      </c>
      <c r="BC154" s="70">
        <f t="shared" si="129"/>
        <v>2.0504083980142771</v>
      </c>
      <c r="BD154" s="48">
        <f t="shared" si="130"/>
        <v>1.5070501725404937</v>
      </c>
      <c r="BE154" s="59">
        <f t="shared" si="112"/>
        <v>1.260738E-3</v>
      </c>
      <c r="BF154" s="60">
        <f t="shared" si="131"/>
        <v>0.2700372982805152</v>
      </c>
      <c r="BG154" s="46">
        <f t="shared" si="132"/>
        <v>12.370128742599784</v>
      </c>
      <c r="BH154" s="46">
        <f t="shared" si="113"/>
        <v>0</v>
      </c>
      <c r="BI154" s="34">
        <f>AQ154*RUE</f>
        <v>12.163870185659047</v>
      </c>
      <c r="BJ154" s="34">
        <f t="shared" si="114"/>
        <v>121.63870185659047</v>
      </c>
      <c r="BK154" s="34">
        <f t="shared" si="115"/>
        <v>40.140771612674861</v>
      </c>
      <c r="BL154" s="34">
        <f>IF(AD154=0,0,BK154/(1-UMIDADE))</f>
        <v>0</v>
      </c>
      <c r="BM154" s="45">
        <f>BL154*AJ154</f>
        <v>0</v>
      </c>
      <c r="BN154" s="48">
        <f>IF(AI154=0,0,BM154*(1-AI154*(1-AK154)))</f>
        <v>0</v>
      </c>
    </row>
    <row r="155" spans="1:66" ht="15">
      <c r="A155" s="32">
        <v>25</v>
      </c>
      <c r="B155" s="32">
        <f t="shared" si="116"/>
        <v>5</v>
      </c>
      <c r="C155" s="32">
        <v>2015</v>
      </c>
      <c r="D155" s="32">
        <v>25</v>
      </c>
      <c r="E155" s="33">
        <v>18.68</v>
      </c>
      <c r="F155" s="33">
        <v>89.9</v>
      </c>
      <c r="G155" s="46">
        <v>145</v>
      </c>
      <c r="H155" s="45">
        <f t="shared" si="117"/>
        <v>21.096343893345107</v>
      </c>
      <c r="I155" s="45">
        <f t="shared" si="90"/>
        <v>80.634724362496442</v>
      </c>
      <c r="J155" s="48">
        <f t="shared" si="118"/>
        <v>10.751296581666193</v>
      </c>
      <c r="K155" s="48">
        <f t="shared" si="119"/>
        <v>0.97364028069474995</v>
      </c>
      <c r="L155" s="48">
        <v>40</v>
      </c>
      <c r="M155" s="33">
        <v>0.59699999999999998</v>
      </c>
      <c r="N155" s="33">
        <v>27.13</v>
      </c>
      <c r="O155" s="33">
        <v>100</v>
      </c>
      <c r="P155" s="33">
        <v>6.95</v>
      </c>
      <c r="Q155" s="33">
        <v>11.34</v>
      </c>
      <c r="R155" s="33">
        <v>53.2</v>
      </c>
      <c r="S155" s="33">
        <v>0</v>
      </c>
      <c r="T155" s="33">
        <v>16.912289999999999</v>
      </c>
      <c r="U155" s="33">
        <v>5.7690000000000001</v>
      </c>
      <c r="V155" s="33">
        <f t="shared" si="91"/>
        <v>4.1172244897959178</v>
      </c>
      <c r="W155" s="36">
        <f t="shared" si="92"/>
        <v>0.65125663247273624</v>
      </c>
      <c r="X155" s="36">
        <f t="shared" si="93"/>
        <v>0.19768849487091045</v>
      </c>
      <c r="Y155" s="33">
        <f t="shared" si="120"/>
        <v>74.813825372901647</v>
      </c>
      <c r="Z155" s="33">
        <f t="shared" si="94"/>
        <v>74.813825372901647</v>
      </c>
      <c r="AA155" s="33">
        <f t="shared" si="121"/>
        <v>0</v>
      </c>
      <c r="AB155" s="36">
        <f t="shared" si="95"/>
        <v>0.14962765074580328</v>
      </c>
      <c r="AC155" s="45">
        <f t="shared" si="96"/>
        <v>17.13</v>
      </c>
      <c r="AD155" s="49">
        <f t="shared" si="122"/>
        <v>0</v>
      </c>
      <c r="AE155" s="49">
        <f t="shared" si="97"/>
        <v>0.4</v>
      </c>
      <c r="AF155" s="48">
        <f t="shared" si="123"/>
        <v>1</v>
      </c>
      <c r="AG155" s="33">
        <f t="shared" si="98"/>
        <v>1.6468897959183673</v>
      </c>
      <c r="AH155" s="33">
        <f t="shared" si="99"/>
        <v>0.83665196926891949</v>
      </c>
      <c r="AI155" s="49">
        <f t="shared" si="100"/>
        <v>0</v>
      </c>
      <c r="AJ155" s="48">
        <f t="shared" si="101"/>
        <v>3.0457142857142858</v>
      </c>
      <c r="AK155" s="58">
        <f t="shared" si="124"/>
        <v>0.50801940199184437</v>
      </c>
      <c r="AL155" s="58">
        <f t="shared" si="125"/>
        <v>2.1538101131755658</v>
      </c>
      <c r="AM155" s="58">
        <f t="shared" si="126"/>
        <v>1.1458269802094012</v>
      </c>
      <c r="AN155" s="58">
        <f t="shared" si="127"/>
        <v>1.0079831329661646</v>
      </c>
      <c r="AO155" s="34">
        <f t="shared" si="102"/>
        <v>8.4561449999999994</v>
      </c>
      <c r="AP155" s="34">
        <f t="shared" si="103"/>
        <v>0.49393047248462374</v>
      </c>
      <c r="AQ155" s="34">
        <f t="shared" si="104"/>
        <v>7.9622145275153757</v>
      </c>
      <c r="AR155" s="58">
        <f t="shared" si="105"/>
        <v>0.45118836390597361</v>
      </c>
      <c r="AS155" s="67">
        <f t="shared" si="106"/>
        <v>0.75198060650995602</v>
      </c>
      <c r="AT155" s="67">
        <f t="shared" si="107"/>
        <v>88.842043482335242</v>
      </c>
      <c r="AU155" s="68">
        <f t="shared" si="108"/>
        <v>0.98004218467293813</v>
      </c>
      <c r="AW155" s="68">
        <f t="shared" si="109"/>
        <v>0.30788281831126962</v>
      </c>
      <c r="AX155" s="68">
        <f t="shared" si="110"/>
        <v>0</v>
      </c>
      <c r="AZ155" s="69">
        <f t="shared" si="111"/>
        <v>1.0178571428571428</v>
      </c>
      <c r="BA155" s="70">
        <f t="shared" si="133"/>
        <v>0</v>
      </c>
      <c r="BB155" s="60">
        <f t="shared" si="128"/>
        <v>0</v>
      </c>
      <c r="BC155" s="70">
        <f t="shared" si="129"/>
        <v>0</v>
      </c>
      <c r="BD155" s="48">
        <f t="shared" si="130"/>
        <v>0</v>
      </c>
      <c r="BE155" s="59">
        <f t="shared" si="112"/>
        <v>1.2620016000000002E-3</v>
      </c>
      <c r="BF155" s="60">
        <f t="shared" si="131"/>
        <v>1.5611122265366918E-2</v>
      </c>
      <c r="BG155" s="46">
        <f t="shared" si="132"/>
        <v>-0.15611122265366917</v>
      </c>
      <c r="BH155" s="46">
        <f t="shared" si="113"/>
        <v>0</v>
      </c>
      <c r="BI155" s="34">
        <f>AQ155*RUE</f>
        <v>30.574903785659043</v>
      </c>
      <c r="BJ155" s="34">
        <f t="shared" si="114"/>
        <v>305.74903785659041</v>
      </c>
      <c r="BK155" s="34">
        <f t="shared" si="115"/>
        <v>100.89718249267484</v>
      </c>
      <c r="BL155" s="34">
        <f>IF(AD155=0,0,BK155/(1-UMIDADE))</f>
        <v>0</v>
      </c>
      <c r="BM155" s="45">
        <f>BL155*AJ155</f>
        <v>0</v>
      </c>
      <c r="BN155" s="48">
        <f>IF(AI155=0,0,BM155*(1-AI155*(1-AK155)))</f>
        <v>0</v>
      </c>
    </row>
    <row r="156" spans="1:66" ht="15">
      <c r="A156" s="32">
        <v>26</v>
      </c>
      <c r="B156" s="32">
        <f t="shared" si="116"/>
        <v>5</v>
      </c>
      <c r="C156" s="32">
        <v>2015</v>
      </c>
      <c r="D156" s="32">
        <v>26</v>
      </c>
      <c r="E156" s="33">
        <v>19.3</v>
      </c>
      <c r="F156" s="33">
        <v>87.4</v>
      </c>
      <c r="G156" s="46">
        <v>146</v>
      </c>
      <c r="H156" s="45">
        <f t="shared" si="117"/>
        <v>21.269473910221812</v>
      </c>
      <c r="I156" s="45">
        <f t="shared" si="90"/>
        <v>80.549585841980004</v>
      </c>
      <c r="J156" s="48">
        <f t="shared" si="118"/>
        <v>10.739944778930667</v>
      </c>
      <c r="K156" s="48">
        <f t="shared" si="119"/>
        <v>0.97330243918562676</v>
      </c>
      <c r="L156" s="48">
        <v>40</v>
      </c>
      <c r="M156" s="33">
        <v>0.48799999999999999</v>
      </c>
      <c r="N156" s="33">
        <v>28.22</v>
      </c>
      <c r="O156" s="33">
        <v>100</v>
      </c>
      <c r="P156" s="33">
        <v>4.7</v>
      </c>
      <c r="Q156" s="33">
        <v>10.01</v>
      </c>
      <c r="R156" s="33">
        <v>48.47</v>
      </c>
      <c r="S156" s="33">
        <v>0</v>
      </c>
      <c r="T156" s="33">
        <v>18.114699999999999</v>
      </c>
      <c r="U156" s="33">
        <v>6.9109999999999996</v>
      </c>
      <c r="V156" s="33">
        <f t="shared" si="91"/>
        <v>4.3875918367346936</v>
      </c>
      <c r="W156" s="36">
        <f t="shared" si="92"/>
        <v>0.66690121851601836</v>
      </c>
      <c r="X156" s="36">
        <f t="shared" si="93"/>
        <v>0.20003518277740276</v>
      </c>
      <c r="Y156" s="33">
        <f t="shared" si="120"/>
        <v>73.977173403632733</v>
      </c>
      <c r="Z156" s="33">
        <f t="shared" si="94"/>
        <v>73.977173403632733</v>
      </c>
      <c r="AA156" s="33">
        <f t="shared" si="121"/>
        <v>0</v>
      </c>
      <c r="AB156" s="36">
        <f t="shared" si="95"/>
        <v>0.14795434680726546</v>
      </c>
      <c r="AC156" s="45">
        <f t="shared" si="96"/>
        <v>18.22</v>
      </c>
      <c r="AD156" s="49">
        <f t="shared" si="122"/>
        <v>0</v>
      </c>
      <c r="AE156" s="49">
        <f t="shared" si="97"/>
        <v>0.4</v>
      </c>
      <c r="AF156" s="48">
        <f t="shared" si="123"/>
        <v>1</v>
      </c>
      <c r="AG156" s="33">
        <f t="shared" si="98"/>
        <v>1.7550367346938776</v>
      </c>
      <c r="AH156" s="33">
        <f t="shared" si="99"/>
        <v>0.84132040246556594</v>
      </c>
      <c r="AI156" s="49">
        <f t="shared" si="100"/>
        <v>0</v>
      </c>
      <c r="AJ156" s="48">
        <f t="shared" si="101"/>
        <v>2.9571428571428569</v>
      </c>
      <c r="AK156" s="58">
        <f t="shared" si="124"/>
        <v>0.47937481070008109</v>
      </c>
      <c r="AL156" s="58">
        <f t="shared" si="125"/>
        <v>2.2387551030216066</v>
      </c>
      <c r="AM156" s="58">
        <f t="shared" si="126"/>
        <v>1.0851245984345725</v>
      </c>
      <c r="AN156" s="58">
        <f t="shared" si="127"/>
        <v>1.1536305045870341</v>
      </c>
      <c r="AO156" s="34">
        <f t="shared" si="102"/>
        <v>9.0573499999999996</v>
      </c>
      <c r="AP156" s="34">
        <f t="shared" si="103"/>
        <v>0.49393047248462374</v>
      </c>
      <c r="AQ156" s="34">
        <f t="shared" si="104"/>
        <v>8.5634195275153751</v>
      </c>
      <c r="AR156" s="58">
        <f t="shared" si="105"/>
        <v>0.45118836390597361</v>
      </c>
      <c r="AS156" s="67">
        <f t="shared" si="106"/>
        <v>0.75198060650995602</v>
      </c>
      <c r="AT156" s="67">
        <f t="shared" si="107"/>
        <v>89.543489155496616</v>
      </c>
      <c r="AU156" s="68">
        <f t="shared" si="108"/>
        <v>0.97719152723078728</v>
      </c>
      <c r="AW156" s="68">
        <f t="shared" si="109"/>
        <v>0.34949090527668347</v>
      </c>
      <c r="AX156" s="68">
        <f t="shared" si="110"/>
        <v>0</v>
      </c>
      <c r="AZ156" s="69">
        <f t="shared" si="111"/>
        <v>1.0178571428571428</v>
      </c>
      <c r="BA156" s="70">
        <f t="shared" si="133"/>
        <v>0</v>
      </c>
      <c r="BB156" s="60">
        <f t="shared" si="128"/>
        <v>0</v>
      </c>
      <c r="BC156" s="70">
        <f t="shared" si="129"/>
        <v>0</v>
      </c>
      <c r="BD156" s="48">
        <f t="shared" si="130"/>
        <v>0</v>
      </c>
      <c r="BE156" s="59">
        <f t="shared" si="112"/>
        <v>1.288116E-3</v>
      </c>
      <c r="BF156" s="60">
        <f t="shared" si="131"/>
        <v>-2.0108936367975371E-4</v>
      </c>
      <c r="BG156" s="46">
        <f t="shared" si="132"/>
        <v>2.0108936367975372E-3</v>
      </c>
      <c r="BH156" s="46">
        <f t="shared" si="113"/>
        <v>0</v>
      </c>
      <c r="BI156" s="34">
        <f>AQ156*RUE</f>
        <v>32.883530985659036</v>
      </c>
      <c r="BJ156" s="34">
        <f t="shared" si="114"/>
        <v>328.83530985659036</v>
      </c>
      <c r="BK156" s="34">
        <f t="shared" si="115"/>
        <v>108.51565225267483</v>
      </c>
      <c r="BL156" s="34">
        <f>IF(AD156=0,0,BK156/(1-UMIDADE))</f>
        <v>0</v>
      </c>
      <c r="BM156" s="45">
        <f>BL156*AJ156</f>
        <v>0</v>
      </c>
      <c r="BN156" s="48">
        <f>IF(AI156=0,0,BM156*(1-AI156*(1-AK156)))</f>
        <v>0</v>
      </c>
    </row>
    <row r="157" spans="1:66" ht="15">
      <c r="A157" s="32">
        <v>27</v>
      </c>
      <c r="B157" s="32">
        <f t="shared" si="116"/>
        <v>5</v>
      </c>
      <c r="C157" s="32">
        <v>2015</v>
      </c>
      <c r="D157" s="32">
        <v>27</v>
      </c>
      <c r="E157" s="33">
        <v>16.97</v>
      </c>
      <c r="F157" s="33">
        <v>99.9</v>
      </c>
      <c r="G157" s="46">
        <v>147</v>
      </c>
      <c r="H157" s="45">
        <f t="shared" si="117"/>
        <v>21.436301322946075</v>
      </c>
      <c r="I157" s="45">
        <f t="shared" si="90"/>
        <v>80.467337017768486</v>
      </c>
      <c r="J157" s="48">
        <f t="shared" si="118"/>
        <v>10.728978269035798</v>
      </c>
      <c r="K157" s="48">
        <f t="shared" si="119"/>
        <v>0.97297250873995333</v>
      </c>
      <c r="L157" s="48">
        <v>40</v>
      </c>
      <c r="M157" s="33">
        <v>0.34200000000000003</v>
      </c>
      <c r="N157" s="33">
        <v>19.079999999999998</v>
      </c>
      <c r="O157" s="33">
        <v>100</v>
      </c>
      <c r="P157" s="33">
        <v>3.95</v>
      </c>
      <c r="Q157" s="33">
        <v>14.64</v>
      </c>
      <c r="R157" s="33">
        <v>99.9</v>
      </c>
      <c r="S157" s="33">
        <v>14.2</v>
      </c>
      <c r="T157" s="33">
        <v>2.51247</v>
      </c>
      <c r="U157" s="33">
        <v>-1.0529999999999999</v>
      </c>
      <c r="V157" s="33">
        <f t="shared" si="91"/>
        <v>2.5038367346938766</v>
      </c>
      <c r="W157" s="36">
        <f t="shared" si="92"/>
        <v>0.54160900681222823</v>
      </c>
      <c r="X157" s="36">
        <f t="shared" si="93"/>
        <v>0.18124135102183425</v>
      </c>
      <c r="Y157" s="33">
        <f t="shared" si="120"/>
        <v>73.135853001167163</v>
      </c>
      <c r="Z157" s="33">
        <f t="shared" si="94"/>
        <v>73.135853001167163</v>
      </c>
      <c r="AA157" s="33">
        <f t="shared" si="121"/>
        <v>0</v>
      </c>
      <c r="AB157" s="36">
        <f t="shared" si="95"/>
        <v>0.14627170600233433</v>
      </c>
      <c r="AC157" s="45">
        <f t="shared" si="96"/>
        <v>9.0799999999999983</v>
      </c>
      <c r="AD157" s="49">
        <f t="shared" si="122"/>
        <v>0</v>
      </c>
      <c r="AE157" s="49">
        <f t="shared" si="97"/>
        <v>0.4</v>
      </c>
      <c r="AF157" s="48">
        <f t="shared" si="123"/>
        <v>1</v>
      </c>
      <c r="AG157" s="33">
        <f t="shared" si="98"/>
        <v>1.0015346938775507</v>
      </c>
      <c r="AH157" s="33">
        <f t="shared" si="99"/>
        <v>0.57043264696305906</v>
      </c>
      <c r="AI157" s="49">
        <f t="shared" si="100"/>
        <v>0</v>
      </c>
      <c r="AJ157" s="48">
        <f t="shared" si="101"/>
        <v>3.29</v>
      </c>
      <c r="AK157" s="58">
        <f t="shared" si="124"/>
        <v>0.5695585489450864</v>
      </c>
      <c r="AL157" s="58">
        <f t="shared" si="125"/>
        <v>1.9339695156877577</v>
      </c>
      <c r="AM157" s="58">
        <f t="shared" si="126"/>
        <v>1.93203554617207</v>
      </c>
      <c r="AN157" s="58">
        <f t="shared" si="127"/>
        <v>1.9339695156876946E-3</v>
      </c>
      <c r="AO157" s="34">
        <f t="shared" si="102"/>
        <v>1.256235</v>
      </c>
      <c r="AP157" s="34">
        <f t="shared" si="103"/>
        <v>0.49393047248462374</v>
      </c>
      <c r="AQ157" s="34">
        <f t="shared" si="104"/>
        <v>0.76230452751537625</v>
      </c>
      <c r="AR157" s="58">
        <f t="shared" si="105"/>
        <v>0.45118836390597361</v>
      </c>
      <c r="AS157" s="67">
        <f t="shared" si="106"/>
        <v>0.75198060650995602</v>
      </c>
      <c r="AT157" s="67">
        <f t="shared" si="107"/>
        <v>43.256118089313887</v>
      </c>
      <c r="AU157" s="68">
        <f t="shared" si="108"/>
        <v>0.9999613213577242</v>
      </c>
      <c r="AW157" s="68">
        <f t="shared" si="109"/>
        <v>0.17880936668734204</v>
      </c>
      <c r="AX157" s="68">
        <f t="shared" si="110"/>
        <v>0</v>
      </c>
      <c r="AZ157" s="69">
        <f t="shared" si="111"/>
        <v>1.0178571428571428</v>
      </c>
      <c r="BA157" s="70">
        <f t="shared" si="133"/>
        <v>0</v>
      </c>
      <c r="BB157" s="60">
        <f t="shared" si="128"/>
        <v>0</v>
      </c>
      <c r="BC157" s="70">
        <f t="shared" si="129"/>
        <v>0</v>
      </c>
      <c r="BD157" s="48">
        <f t="shared" si="130"/>
        <v>0</v>
      </c>
      <c r="BE157" s="59">
        <f t="shared" si="112"/>
        <v>1.1899764000000001E-3</v>
      </c>
      <c r="BF157" s="60">
        <f t="shared" si="131"/>
        <v>2.3929159706992411E-6</v>
      </c>
      <c r="BG157" s="46">
        <f t="shared" si="132"/>
        <v>-2.392915970699241E-5</v>
      </c>
      <c r="BH157" s="46">
        <f t="shared" si="113"/>
        <v>0</v>
      </c>
      <c r="BI157" s="34">
        <f>AQ157*RUE</f>
        <v>2.9272493856590449</v>
      </c>
      <c r="BJ157" s="34">
        <f t="shared" si="114"/>
        <v>29.272493856590451</v>
      </c>
      <c r="BK157" s="34">
        <f t="shared" si="115"/>
        <v>9.659922972674849</v>
      </c>
      <c r="BL157" s="34">
        <f>IF(AD157=0,0,BK157/(1-UMIDADE))</f>
        <v>0</v>
      </c>
      <c r="BM157" s="45">
        <f>BL157*AJ157</f>
        <v>0</v>
      </c>
      <c r="BN157" s="48">
        <f>IF(AI157=0,0,BM157*(1-AI157*(1-AK157)))</f>
        <v>0</v>
      </c>
    </row>
    <row r="158" spans="1:66" ht="15">
      <c r="A158" s="32">
        <v>28</v>
      </c>
      <c r="B158" s="32">
        <f t="shared" si="116"/>
        <v>5</v>
      </c>
      <c r="C158" s="32">
        <v>2015</v>
      </c>
      <c r="D158" s="32">
        <v>28</v>
      </c>
      <c r="E158" s="33">
        <v>16.61</v>
      </c>
      <c r="F158" s="33">
        <v>99.9</v>
      </c>
      <c r="G158" s="46">
        <v>148</v>
      </c>
      <c r="H158" s="45">
        <f t="shared" si="117"/>
        <v>21.596776696955082</v>
      </c>
      <c r="I158" s="45">
        <f t="shared" si="90"/>
        <v>80.388023455361363</v>
      </c>
      <c r="J158" s="48">
        <f t="shared" si="118"/>
        <v>10.718403127381515</v>
      </c>
      <c r="K158" s="48">
        <f t="shared" si="119"/>
        <v>0.97265058712324137</v>
      </c>
      <c r="L158" s="48">
        <v>40</v>
      </c>
      <c r="M158" s="33">
        <v>0.77800000000000002</v>
      </c>
      <c r="N158" s="33">
        <v>18.54</v>
      </c>
      <c r="O158" s="33">
        <v>100</v>
      </c>
      <c r="P158" s="33">
        <v>6.2</v>
      </c>
      <c r="Q158" s="33">
        <v>14.14</v>
      </c>
      <c r="R158" s="33">
        <v>99.9</v>
      </c>
      <c r="S158" s="33">
        <v>43.9</v>
      </c>
      <c r="T158" s="33">
        <v>1.6378999999999999</v>
      </c>
      <c r="U158" s="33">
        <v>-0.65700000000000003</v>
      </c>
      <c r="V158" s="33">
        <f t="shared" si="91"/>
        <v>2.4380081632653057</v>
      </c>
      <c r="W158" s="36">
        <f t="shared" si="92"/>
        <v>0.53654272729956121</v>
      </c>
      <c r="X158" s="36">
        <f t="shared" si="93"/>
        <v>0.18048140909493418</v>
      </c>
      <c r="Y158" s="33">
        <f t="shared" si="120"/>
        <v>86.76542035420411</v>
      </c>
      <c r="Z158" s="33">
        <f t="shared" si="94"/>
        <v>86.76542035420411</v>
      </c>
      <c r="AA158" s="33">
        <f t="shared" si="121"/>
        <v>0</v>
      </c>
      <c r="AB158" s="36">
        <f t="shared" si="95"/>
        <v>0.17353084070840821</v>
      </c>
      <c r="AC158" s="45">
        <f t="shared" si="96"/>
        <v>8.5399999999999991</v>
      </c>
      <c r="AD158" s="49">
        <f t="shared" si="122"/>
        <v>0</v>
      </c>
      <c r="AE158" s="49">
        <f t="shared" si="97"/>
        <v>0.4</v>
      </c>
      <c r="AF158" s="48">
        <f t="shared" si="123"/>
        <v>1</v>
      </c>
      <c r="AG158" s="33">
        <f t="shared" si="98"/>
        <v>0.97520326530612234</v>
      </c>
      <c r="AH158" s="33">
        <f t="shared" si="99"/>
        <v>0.89098236183910939</v>
      </c>
      <c r="AI158" s="49">
        <f t="shared" si="100"/>
        <v>0</v>
      </c>
      <c r="AJ158" s="48">
        <f t="shared" si="101"/>
        <v>3.3414285714285716</v>
      </c>
      <c r="AK158" s="58">
        <f t="shared" si="124"/>
        <v>0.9136375907841372</v>
      </c>
      <c r="AL158" s="58">
        <f t="shared" si="125"/>
        <v>1.8902777759875271</v>
      </c>
      <c r="AM158" s="58">
        <f t="shared" si="126"/>
        <v>1.8883874982115398</v>
      </c>
      <c r="AN158" s="58">
        <f t="shared" si="127"/>
        <v>1.8902777759872702E-3</v>
      </c>
      <c r="AO158" s="34">
        <f t="shared" si="102"/>
        <v>0.81894999999999996</v>
      </c>
      <c r="AP158" s="34">
        <f t="shared" si="103"/>
        <v>0.49393047248462374</v>
      </c>
      <c r="AQ158" s="34">
        <f t="shared" si="104"/>
        <v>0.32501952751537622</v>
      </c>
      <c r="AR158" s="58">
        <f t="shared" si="105"/>
        <v>0.45118836390597361</v>
      </c>
      <c r="AS158" s="67">
        <f t="shared" si="106"/>
        <v>0.75198060650995602</v>
      </c>
      <c r="AT158" s="67">
        <f t="shared" si="107"/>
        <v>24.529414153226849</v>
      </c>
      <c r="AU158" s="68">
        <f t="shared" si="108"/>
        <v>0.99996219515910123</v>
      </c>
      <c r="AW158" s="68">
        <f t="shared" si="109"/>
        <v>0.14870792889284878</v>
      </c>
      <c r="AX158" s="68">
        <f t="shared" si="110"/>
        <v>0</v>
      </c>
      <c r="AZ158" s="69">
        <f t="shared" si="111"/>
        <v>1.0178571428571428</v>
      </c>
      <c r="BA158" s="70">
        <f t="shared" si="133"/>
        <v>0</v>
      </c>
      <c r="BB158" s="60">
        <f t="shared" si="128"/>
        <v>0</v>
      </c>
      <c r="BC158" s="70">
        <f t="shared" si="129"/>
        <v>0</v>
      </c>
      <c r="BD158" s="48">
        <f t="shared" si="130"/>
        <v>0</v>
      </c>
      <c r="BE158" s="59">
        <f t="shared" si="112"/>
        <v>1.1748131999999999E-3</v>
      </c>
      <c r="BF158" s="60">
        <f t="shared" si="131"/>
        <v>-2.8112292688682812E-8</v>
      </c>
      <c r="BG158" s="46">
        <f t="shared" si="132"/>
        <v>2.8112292688682814E-7</v>
      </c>
      <c r="BH158" s="46">
        <f t="shared" si="113"/>
        <v>0</v>
      </c>
      <c r="BI158" s="34">
        <f>AQ158*RUE</f>
        <v>1.2480749856590447</v>
      </c>
      <c r="BJ158" s="34">
        <f t="shared" si="114"/>
        <v>12.480749856590448</v>
      </c>
      <c r="BK158" s="34">
        <f t="shared" si="115"/>
        <v>4.118647452674848</v>
      </c>
      <c r="BL158" s="34">
        <f>IF(AD158=0,0,BK158/(1-UMIDADE))</f>
        <v>0</v>
      </c>
      <c r="BM158" s="45">
        <f>BL158*AJ158</f>
        <v>0</v>
      </c>
      <c r="BN158" s="48">
        <f>IF(AI158=0,0,BM158*(1-AI158*(1-AK158)))</f>
        <v>0</v>
      </c>
    </row>
    <row r="159" spans="1:66" ht="15">
      <c r="A159" s="32">
        <v>29</v>
      </c>
      <c r="B159" s="32">
        <f t="shared" si="116"/>
        <v>5</v>
      </c>
      <c r="C159" s="32">
        <v>2015</v>
      </c>
      <c r="D159" s="32">
        <v>29</v>
      </c>
      <c r="E159" s="33">
        <v>18.399999999999999</v>
      </c>
      <c r="F159" s="33">
        <v>99.9</v>
      </c>
      <c r="G159" s="46">
        <v>149</v>
      </c>
      <c r="H159" s="45">
        <f t="shared" si="117"/>
        <v>21.75085247993216</v>
      </c>
      <c r="I159" s="45">
        <f t="shared" si="90"/>
        <v>80.311689623319424</v>
      </c>
      <c r="J159" s="48">
        <f t="shared" si="118"/>
        <v>10.708225283109256</v>
      </c>
      <c r="K159" s="48">
        <f t="shared" si="119"/>
        <v>0.97233676972781347</v>
      </c>
      <c r="L159" s="48">
        <v>40</v>
      </c>
      <c r="M159" s="33">
        <v>1.2230000000000001</v>
      </c>
      <c r="N159" s="33">
        <v>21.11</v>
      </c>
      <c r="O159" s="33">
        <v>100</v>
      </c>
      <c r="P159" s="33">
        <v>9.1999999999999993</v>
      </c>
      <c r="Q159" s="33">
        <v>16.38</v>
      </c>
      <c r="R159" s="33">
        <v>98.5</v>
      </c>
      <c r="S159" s="33">
        <v>12.5</v>
      </c>
      <c r="T159" s="33">
        <v>2.4462799999999998</v>
      </c>
      <c r="U159" s="33">
        <v>-0.48499999999999999</v>
      </c>
      <c r="V159" s="33">
        <f t="shared" si="91"/>
        <v>2.7595102040816322</v>
      </c>
      <c r="W159" s="36">
        <f t="shared" si="92"/>
        <v>0.56084548501617659</v>
      </c>
      <c r="X159" s="36">
        <f t="shared" si="93"/>
        <v>0.18412682275242648</v>
      </c>
      <c r="Y159" s="33">
        <f t="shared" si="120"/>
        <v>129.77443799236499</v>
      </c>
      <c r="Z159" s="33">
        <f t="shared" si="94"/>
        <v>125</v>
      </c>
      <c r="AA159" s="33">
        <f t="shared" si="121"/>
        <v>4.7744379923649944</v>
      </c>
      <c r="AB159" s="36">
        <f t="shared" si="95"/>
        <v>0.25</v>
      </c>
      <c r="AC159" s="45">
        <f t="shared" si="96"/>
        <v>11.11</v>
      </c>
      <c r="AD159" s="49">
        <f t="shared" si="122"/>
        <v>0</v>
      </c>
      <c r="AE159" s="49">
        <f t="shared" si="97"/>
        <v>0.4</v>
      </c>
      <c r="AF159" s="48">
        <f t="shared" si="123"/>
        <v>1</v>
      </c>
      <c r="AG159" s="33">
        <f t="shared" si="98"/>
        <v>1.1038040816326529</v>
      </c>
      <c r="AH159" s="33">
        <f t="shared" si="99"/>
        <v>1.1038040816326529</v>
      </c>
      <c r="AI159" s="49">
        <f t="shared" si="100"/>
        <v>0</v>
      </c>
      <c r="AJ159" s="48">
        <f t="shared" si="101"/>
        <v>3.0857142857142859</v>
      </c>
      <c r="AK159" s="58">
        <f t="shared" si="124"/>
        <v>1</v>
      </c>
      <c r="AL159" s="58">
        <f t="shared" si="125"/>
        <v>2.1163816308285122</v>
      </c>
      <c r="AM159" s="58">
        <f t="shared" si="126"/>
        <v>2.0846359063660844</v>
      </c>
      <c r="AN159" s="58">
        <f t="shared" si="127"/>
        <v>3.1745724462427738E-2</v>
      </c>
      <c r="AO159" s="34">
        <f t="shared" si="102"/>
        <v>1.2231399999999999</v>
      </c>
      <c r="AP159" s="34">
        <f t="shared" si="103"/>
        <v>0.49393047248462374</v>
      </c>
      <c r="AQ159" s="34">
        <f t="shared" si="104"/>
        <v>0.72920952751537615</v>
      </c>
      <c r="AR159" s="58">
        <f t="shared" si="105"/>
        <v>0.45118836390597361</v>
      </c>
      <c r="AS159" s="67">
        <f t="shared" si="106"/>
        <v>0.75198060650995602</v>
      </c>
      <c r="AT159" s="67">
        <f t="shared" si="107"/>
        <v>42.170108128142495</v>
      </c>
      <c r="AU159" s="68">
        <f t="shared" si="108"/>
        <v>0.99936528702630512</v>
      </c>
      <c r="AW159" s="68">
        <f t="shared" si="109"/>
        <v>0.28822967723739024</v>
      </c>
      <c r="AX159" s="68">
        <f t="shared" si="110"/>
        <v>9.1999999999999929E-2</v>
      </c>
      <c r="AZ159" s="69">
        <f t="shared" si="111"/>
        <v>1.0178571428571428</v>
      </c>
      <c r="BA159" s="70">
        <f t="shared" si="133"/>
        <v>0.85536005792452974</v>
      </c>
      <c r="BB159" s="60">
        <f t="shared" si="128"/>
        <v>3.2517367962058925</v>
      </c>
      <c r="BC159" s="70">
        <f t="shared" si="129"/>
        <v>2.2170932701403814</v>
      </c>
      <c r="BD159" s="48">
        <f t="shared" si="130"/>
        <v>1.6295635535531803</v>
      </c>
      <c r="BE159" s="59">
        <f t="shared" si="112"/>
        <v>1.250208E-3</v>
      </c>
      <c r="BF159" s="60">
        <f t="shared" si="131"/>
        <v>0.2281388978489074</v>
      </c>
      <c r="BG159" s="46">
        <f t="shared" si="132"/>
        <v>14.014246557042728</v>
      </c>
      <c r="BH159" s="46">
        <f t="shared" si="113"/>
        <v>0</v>
      </c>
      <c r="BI159" s="34">
        <f>AQ159*RUE</f>
        <v>2.8001645856590445</v>
      </c>
      <c r="BJ159" s="34">
        <f t="shared" si="114"/>
        <v>28.001645856590443</v>
      </c>
      <c r="BK159" s="34">
        <f t="shared" si="115"/>
        <v>9.2405431326748459</v>
      </c>
      <c r="BL159" s="34">
        <f>IF(AD159=0,0,BK159/(1-UMIDADE))</f>
        <v>0</v>
      </c>
      <c r="BM159" s="45">
        <f>BL159*AJ159</f>
        <v>0</v>
      </c>
      <c r="BN159" s="48">
        <f>IF(AI159=0,0,BM159*(1-AI159*(1-AK159)))</f>
        <v>0</v>
      </c>
    </row>
    <row r="160" spans="1:66" ht="15">
      <c r="A160" s="32">
        <v>30</v>
      </c>
      <c r="B160" s="32">
        <f t="shared" si="116"/>
        <v>5</v>
      </c>
      <c r="C160" s="32">
        <v>2015</v>
      </c>
      <c r="D160" s="32">
        <v>30</v>
      </c>
      <c r="E160" s="33">
        <v>20.21</v>
      </c>
      <c r="F160" s="33">
        <v>99.9</v>
      </c>
      <c r="G160" s="46">
        <v>150</v>
      </c>
      <c r="H160" s="45">
        <f t="shared" si="117"/>
        <v>21.898483015897597</v>
      </c>
      <c r="I160" s="45">
        <f t="shared" si="90"/>
        <v>80.238378815288641</v>
      </c>
      <c r="J160" s="48">
        <f t="shared" si="118"/>
        <v>10.698450508705152</v>
      </c>
      <c r="K160" s="48">
        <f t="shared" si="119"/>
        <v>0.97203114954453662</v>
      </c>
      <c r="L160" s="48">
        <v>40</v>
      </c>
      <c r="M160" s="33">
        <v>0.95299999999999996</v>
      </c>
      <c r="N160" s="33">
        <v>24.58</v>
      </c>
      <c r="O160" s="33">
        <v>100</v>
      </c>
      <c r="P160" s="33">
        <v>10.7</v>
      </c>
      <c r="Q160" s="33">
        <v>17.34</v>
      </c>
      <c r="R160" s="33">
        <v>88.5</v>
      </c>
      <c r="S160" s="33">
        <v>2.2999999999999998</v>
      </c>
      <c r="T160" s="33">
        <v>11.072749999999999</v>
      </c>
      <c r="U160" s="33">
        <v>4.4320000000000004</v>
      </c>
      <c r="V160" s="33">
        <f t="shared" si="91"/>
        <v>3.3149387755102029</v>
      </c>
      <c r="W160" s="36">
        <f t="shared" si="92"/>
        <v>0.60022034602888796</v>
      </c>
      <c r="X160" s="36">
        <f t="shared" si="93"/>
        <v>0.1900330519043332</v>
      </c>
      <c r="Y160" s="33">
        <f t="shared" si="120"/>
        <v>136.39619591836734</v>
      </c>
      <c r="Z160" s="33">
        <f t="shared" si="94"/>
        <v>125</v>
      </c>
      <c r="AA160" s="33">
        <f t="shared" si="121"/>
        <v>11.39619591836734</v>
      </c>
      <c r="AB160" s="36">
        <f t="shared" si="95"/>
        <v>0.25</v>
      </c>
      <c r="AC160" s="45">
        <f t="shared" si="96"/>
        <v>14.579999999999998</v>
      </c>
      <c r="AD160" s="49">
        <f t="shared" si="122"/>
        <v>0</v>
      </c>
      <c r="AE160" s="49">
        <f t="shared" si="97"/>
        <v>0.4</v>
      </c>
      <c r="AF160" s="48">
        <f t="shared" si="123"/>
        <v>1</v>
      </c>
      <c r="AG160" s="33">
        <f t="shared" si="98"/>
        <v>1.3259755102040813</v>
      </c>
      <c r="AH160" s="33">
        <f t="shared" si="99"/>
        <v>1.3259755102040813</v>
      </c>
      <c r="AI160" s="49">
        <f t="shared" si="100"/>
        <v>0</v>
      </c>
      <c r="AJ160" s="48">
        <f t="shared" si="101"/>
        <v>1</v>
      </c>
      <c r="AK160" s="58">
        <f t="shared" si="124"/>
        <v>1</v>
      </c>
      <c r="AL160" s="58">
        <f t="shared" si="125"/>
        <v>2.3687375579266021</v>
      </c>
      <c r="AM160" s="58">
        <f t="shared" si="126"/>
        <v>2.0963327387650428</v>
      </c>
      <c r="AN160" s="58">
        <f t="shared" si="127"/>
        <v>0.27240481916155934</v>
      </c>
      <c r="AO160" s="34">
        <f t="shared" si="102"/>
        <v>5.5363749999999996</v>
      </c>
      <c r="AP160" s="34">
        <f t="shared" si="103"/>
        <v>0.49393047248462374</v>
      </c>
      <c r="AQ160" s="34">
        <f t="shared" si="104"/>
        <v>5.042444527515376</v>
      </c>
      <c r="AR160" s="58">
        <f t="shared" si="105"/>
        <v>0.45118836390597361</v>
      </c>
      <c r="AS160" s="67">
        <f t="shared" si="106"/>
        <v>0.75198060650995602</v>
      </c>
      <c r="AT160" s="67">
        <f t="shared" si="107"/>
        <v>83.450406611987631</v>
      </c>
      <c r="AU160" s="68">
        <f t="shared" si="108"/>
        <v>0.99456671757902837</v>
      </c>
      <c r="AW160" s="68">
        <f t="shared" si="109"/>
        <v>0.40607367541656392</v>
      </c>
      <c r="AX160" s="68">
        <f t="shared" si="110"/>
        <v>0.156</v>
      </c>
      <c r="AZ160" s="69">
        <f t="shared" si="111"/>
        <v>1.0178571428571428</v>
      </c>
      <c r="BA160" s="70">
        <f t="shared" si="133"/>
        <v>4.0242530568903874</v>
      </c>
      <c r="BB160" s="60">
        <f t="shared" si="128"/>
        <v>15.298600421074495</v>
      </c>
      <c r="BC160" s="70">
        <f t="shared" si="129"/>
        <v>10.430863923459883</v>
      </c>
      <c r="BD160" s="48">
        <f t="shared" si="130"/>
        <v>7.6666849837430142</v>
      </c>
      <c r="BE160" s="59">
        <f t="shared" si="112"/>
        <v>1.3264452000000002E-3</v>
      </c>
      <c r="BF160" s="60">
        <f t="shared" si="131"/>
        <v>1.091925027801228</v>
      </c>
      <c r="BG160" s="46">
        <f t="shared" si="132"/>
        <v>65.747599559417864</v>
      </c>
      <c r="BH160" s="46">
        <f t="shared" si="113"/>
        <v>0</v>
      </c>
      <c r="BI160" s="34">
        <f>AQ160*RUE</f>
        <v>19.362986985659042</v>
      </c>
      <c r="BJ160" s="34">
        <f t="shared" si="114"/>
        <v>193.6298698565904</v>
      </c>
      <c r="BK160" s="34">
        <f t="shared" si="115"/>
        <v>63.897857052674837</v>
      </c>
      <c r="BL160" s="34">
        <f>IF(AD160=0,0,BK160/(1-UMIDADE))</f>
        <v>0</v>
      </c>
      <c r="BM160" s="45">
        <f>BL160*AJ160</f>
        <v>0</v>
      </c>
      <c r="BN160" s="48">
        <f>IF(AI160=0,0,BM160*(1-AI160*(1-AK160)))</f>
        <v>0</v>
      </c>
    </row>
    <row r="161" spans="1:66" ht="15">
      <c r="A161" s="32">
        <v>31</v>
      </c>
      <c r="B161" s="32">
        <f t="shared" si="116"/>
        <v>5</v>
      </c>
      <c r="C161" s="32">
        <v>2015</v>
      </c>
      <c r="D161" s="32">
        <v>31</v>
      </c>
      <c r="E161" s="33">
        <v>20.85</v>
      </c>
      <c r="F161" s="33">
        <v>97.6</v>
      </c>
      <c r="G161" s="46">
        <v>151</v>
      </c>
      <c r="H161" s="45">
        <f t="shared" si="117"/>
        <v>22.039624558737447</v>
      </c>
      <c r="I161" s="45">
        <f t="shared" si="90"/>
        <v>80.168133072624485</v>
      </c>
      <c r="J161" s="48">
        <f t="shared" si="118"/>
        <v>10.689084409683264</v>
      </c>
      <c r="K161" s="48">
        <f t="shared" si="119"/>
        <v>0.97173381713526685</v>
      </c>
      <c r="L161" s="48">
        <v>40</v>
      </c>
      <c r="M161" s="33">
        <v>0.74099999999999999</v>
      </c>
      <c r="N161" s="33">
        <v>28.3</v>
      </c>
      <c r="O161" s="33">
        <v>100</v>
      </c>
      <c r="P161" s="33">
        <v>3.95</v>
      </c>
      <c r="Q161" s="33">
        <v>16.53</v>
      </c>
      <c r="R161" s="33">
        <v>67.680000000000007</v>
      </c>
      <c r="S161" s="33">
        <v>0</v>
      </c>
      <c r="T161" s="33">
        <v>13.27004</v>
      </c>
      <c r="U161" s="33">
        <v>4.6989999999999998</v>
      </c>
      <c r="V161" s="33">
        <f t="shared" si="91"/>
        <v>4.0184816326530601</v>
      </c>
      <c r="W161" s="36">
        <f t="shared" si="92"/>
        <v>0.6453476016705999</v>
      </c>
      <c r="X161" s="36">
        <f t="shared" si="93"/>
        <v>0.19680214025059001</v>
      </c>
      <c r="Y161" s="33">
        <f t="shared" si="120"/>
        <v>125.97402448979591</v>
      </c>
      <c r="Z161" s="33">
        <f t="shared" si="94"/>
        <v>125</v>
      </c>
      <c r="AA161" s="33">
        <f t="shared" si="121"/>
        <v>0.97402448979590872</v>
      </c>
      <c r="AB161" s="36">
        <f t="shared" si="95"/>
        <v>0.25</v>
      </c>
      <c r="AC161" s="45">
        <f t="shared" si="96"/>
        <v>18.3</v>
      </c>
      <c r="AD161" s="49">
        <f t="shared" si="122"/>
        <v>0</v>
      </c>
      <c r="AE161" s="49">
        <f t="shared" si="97"/>
        <v>0.4</v>
      </c>
      <c r="AF161" s="48">
        <f t="shared" si="123"/>
        <v>1</v>
      </c>
      <c r="AG161" s="33">
        <f t="shared" si="98"/>
        <v>1.6073926530612241</v>
      </c>
      <c r="AH161" s="33">
        <f t="shared" si="99"/>
        <v>1.6073926530612241</v>
      </c>
      <c r="AI161" s="49">
        <f t="shared" si="100"/>
        <v>0</v>
      </c>
      <c r="AJ161" s="48">
        <f t="shared" si="101"/>
        <v>1</v>
      </c>
      <c r="AK161" s="58">
        <f t="shared" si="124"/>
        <v>1</v>
      </c>
      <c r="AL161" s="58">
        <f t="shared" si="125"/>
        <v>2.4640612434648053</v>
      </c>
      <c r="AM161" s="58">
        <f t="shared" si="126"/>
        <v>1.6676766495769804</v>
      </c>
      <c r="AN161" s="58">
        <f t="shared" si="127"/>
        <v>0.7963845938878249</v>
      </c>
      <c r="AO161" s="34">
        <f t="shared" si="102"/>
        <v>6.6350199999999999</v>
      </c>
      <c r="AP161" s="34">
        <f t="shared" si="103"/>
        <v>0.49393047248462374</v>
      </c>
      <c r="AQ161" s="34">
        <f t="shared" si="104"/>
        <v>6.1410895275153763</v>
      </c>
      <c r="AR161" s="58">
        <f t="shared" si="105"/>
        <v>0.45118836390597361</v>
      </c>
      <c r="AS161" s="67">
        <f t="shared" si="106"/>
        <v>0.75198060650995602</v>
      </c>
      <c r="AT161" s="67">
        <f t="shared" si="107"/>
        <v>85.996534616364997</v>
      </c>
      <c r="AU161" s="68">
        <f t="shared" si="108"/>
        <v>0.98419848302664625</v>
      </c>
      <c r="AW161" s="68">
        <f t="shared" si="109"/>
        <v>0.44289413818782619</v>
      </c>
      <c r="AX161" s="68">
        <f t="shared" si="110"/>
        <v>0.10200000000000008</v>
      </c>
      <c r="AZ161" s="69">
        <f t="shared" si="111"/>
        <v>1.0178571428571428</v>
      </c>
      <c r="BA161" s="70">
        <f t="shared" si="133"/>
        <v>2.9265585372214975</v>
      </c>
      <c r="BB161" s="60">
        <f t="shared" si="128"/>
        <v>11.125604935101244</v>
      </c>
      <c r="BC161" s="70">
        <f t="shared" si="129"/>
        <v>7.5856397284781201</v>
      </c>
      <c r="BD161" s="48">
        <f t="shared" si="130"/>
        <v>5.5754452004314183</v>
      </c>
      <c r="BE161" s="59">
        <f t="shared" si="112"/>
        <v>1.3534020000000001E-3</v>
      </c>
      <c r="BF161" s="60">
        <f t="shared" si="131"/>
        <v>0.86954526079931382</v>
      </c>
      <c r="BG161" s="46">
        <f t="shared" si="132"/>
        <v>47.058999396321042</v>
      </c>
      <c r="BH161" s="46">
        <f t="shared" si="113"/>
        <v>0</v>
      </c>
      <c r="BI161" s="34">
        <f>AQ161*RUE</f>
        <v>23.581783785659045</v>
      </c>
      <c r="BJ161" s="34">
        <f t="shared" si="114"/>
        <v>235.81783785659044</v>
      </c>
      <c r="BK161" s="34">
        <f t="shared" si="115"/>
        <v>77.819886492674854</v>
      </c>
      <c r="BL161" s="34">
        <f>IF(AD161=0,0,BK161/(1-UMIDADE))</f>
        <v>0</v>
      </c>
      <c r="BM161" s="45">
        <f>BL161*AJ161</f>
        <v>0</v>
      </c>
      <c r="BN161" s="48">
        <f>IF(AI161=0,0,BM161*(1-AI161*(1-AK161)))</f>
        <v>0</v>
      </c>
    </row>
    <row r="162" spans="1:66" ht="15">
      <c r="A162" s="32">
        <v>1</v>
      </c>
      <c r="B162" s="32">
        <f t="shared" si="116"/>
        <v>6</v>
      </c>
      <c r="C162" s="32">
        <v>2015</v>
      </c>
      <c r="D162" s="32">
        <v>1</v>
      </c>
      <c r="E162" s="33">
        <v>21.3</v>
      </c>
      <c r="F162" s="33">
        <v>96.7</v>
      </c>
      <c r="G162" s="46">
        <v>152</v>
      </c>
      <c r="H162" s="45">
        <f t="shared" si="117"/>
        <v>22.174235285166493</v>
      </c>
      <c r="I162" s="45">
        <f t="shared" si="90"/>
        <v>80.100993107884392</v>
      </c>
      <c r="J162" s="48">
        <f t="shared" si="118"/>
        <v>10.680132414384586</v>
      </c>
      <c r="K162" s="48">
        <f t="shared" si="119"/>
        <v>0.9714448606060142</v>
      </c>
      <c r="L162" s="48">
        <v>40</v>
      </c>
      <c r="M162" s="33">
        <v>0.44600000000000001</v>
      </c>
      <c r="N162" s="33">
        <v>31.25</v>
      </c>
      <c r="O162" s="33">
        <v>100</v>
      </c>
      <c r="P162" s="33">
        <v>5.45</v>
      </c>
      <c r="Q162" s="33">
        <v>13.03</v>
      </c>
      <c r="R162" s="33">
        <v>67.930000000000007</v>
      </c>
      <c r="S162" s="33">
        <v>0.1</v>
      </c>
      <c r="T162" s="33">
        <v>16.482189999999999</v>
      </c>
      <c r="U162" s="33">
        <v>6.5309999999999997</v>
      </c>
      <c r="V162" s="33">
        <f t="shared" si="91"/>
        <v>4.7443591836734686</v>
      </c>
      <c r="W162" s="36">
        <f t="shared" si="92"/>
        <v>0.68634601736955203</v>
      </c>
      <c r="X162" s="36">
        <f t="shared" si="93"/>
        <v>0.2029519026054328</v>
      </c>
      <c r="Y162" s="33">
        <f t="shared" si="120"/>
        <v>123.39260734693877</v>
      </c>
      <c r="Z162" s="33">
        <f t="shared" si="94"/>
        <v>123.39260734693877</v>
      </c>
      <c r="AA162" s="33">
        <f t="shared" si="121"/>
        <v>0</v>
      </c>
      <c r="AB162" s="36">
        <f t="shared" si="95"/>
        <v>0.24678521469387754</v>
      </c>
      <c r="AC162" s="45">
        <f t="shared" si="96"/>
        <v>21.25</v>
      </c>
      <c r="AD162" s="49">
        <f t="shared" si="122"/>
        <v>0</v>
      </c>
      <c r="AE162" s="49">
        <f t="shared" si="97"/>
        <v>0.4</v>
      </c>
      <c r="AF162" s="48">
        <f t="shared" si="123"/>
        <v>1</v>
      </c>
      <c r="AG162" s="33">
        <f t="shared" si="98"/>
        <v>1.8977436734693875</v>
      </c>
      <c r="AH162" s="33">
        <f t="shared" si="99"/>
        <v>1.8977436734693875</v>
      </c>
      <c r="AI162" s="49">
        <f t="shared" si="100"/>
        <v>0</v>
      </c>
      <c r="AJ162" s="48">
        <f t="shared" si="101"/>
        <v>1</v>
      </c>
      <c r="AK162" s="58">
        <f t="shared" si="124"/>
        <v>1</v>
      </c>
      <c r="AL162" s="58">
        <f t="shared" si="125"/>
        <v>2.5330773309693999</v>
      </c>
      <c r="AM162" s="58">
        <f t="shared" si="126"/>
        <v>1.7207194309275136</v>
      </c>
      <c r="AN162" s="58">
        <f t="shared" si="127"/>
        <v>0.81235790004188635</v>
      </c>
      <c r="AO162" s="34">
        <f t="shared" si="102"/>
        <v>8.2410949999999996</v>
      </c>
      <c r="AP162" s="34">
        <f t="shared" si="103"/>
        <v>0.49393047248462374</v>
      </c>
      <c r="AQ162" s="34">
        <f t="shared" si="104"/>
        <v>7.747164527515376</v>
      </c>
      <c r="AR162" s="58">
        <f t="shared" si="105"/>
        <v>0.45118836390597361</v>
      </c>
      <c r="AS162" s="67">
        <f t="shared" si="106"/>
        <v>0.75198060650995602</v>
      </c>
      <c r="AT162" s="67">
        <f t="shared" si="107"/>
        <v>88.567723896648261</v>
      </c>
      <c r="AU162" s="68">
        <f t="shared" si="108"/>
        <v>0.98388411517054508</v>
      </c>
      <c r="AW162" s="68">
        <f t="shared" si="109"/>
        <v>0.46740819899310282</v>
      </c>
      <c r="AX162" s="68">
        <f t="shared" si="110"/>
        <v>0</v>
      </c>
      <c r="AZ162" s="69">
        <f t="shared" si="111"/>
        <v>1.0178571428571428</v>
      </c>
      <c r="BA162" s="70">
        <f t="shared" si="133"/>
        <v>0</v>
      </c>
      <c r="BB162" s="60">
        <f t="shared" si="128"/>
        <v>0</v>
      </c>
      <c r="BC162" s="70">
        <f t="shared" si="129"/>
        <v>0</v>
      </c>
      <c r="BD162" s="48">
        <f t="shared" si="130"/>
        <v>0</v>
      </c>
      <c r="BE162" s="59">
        <f t="shared" si="112"/>
        <v>1.3723559999999999E-3</v>
      </c>
      <c r="BF162" s="60">
        <f t="shared" si="131"/>
        <v>6.4581700175537562E-2</v>
      </c>
      <c r="BG162" s="46">
        <f t="shared" si="132"/>
        <v>-0.6458170017553756</v>
      </c>
      <c r="BH162" s="46">
        <f t="shared" si="113"/>
        <v>0</v>
      </c>
      <c r="BI162" s="34">
        <f>AQ162*RUE</f>
        <v>29.749111785659043</v>
      </c>
      <c r="BJ162" s="34">
        <f t="shared" si="114"/>
        <v>297.49111785659045</v>
      </c>
      <c r="BK162" s="34">
        <f t="shared" si="115"/>
        <v>98.172068892674858</v>
      </c>
      <c r="BL162" s="34">
        <f>IF(AD162=0,0,BK162/(1-UMIDADE))</f>
        <v>0</v>
      </c>
      <c r="BM162" s="45">
        <f>BL162*AJ162</f>
        <v>0</v>
      </c>
      <c r="BN162" s="48">
        <f>IF(AI162=0,0,BM162*(1-AI162*(1-AK162)))</f>
        <v>0</v>
      </c>
    </row>
    <row r="163" spans="1:66" ht="15">
      <c r="A163" s="32">
        <v>2</v>
      </c>
      <c r="B163" s="32">
        <f t="shared" si="116"/>
        <v>6</v>
      </c>
      <c r="C163" s="32">
        <v>2015</v>
      </c>
      <c r="D163" s="32">
        <v>2</v>
      </c>
      <c r="E163" s="33">
        <v>18.77</v>
      </c>
      <c r="F163" s="33">
        <v>99.9</v>
      </c>
      <c r="G163" s="46">
        <v>153</v>
      </c>
      <c r="H163" s="45">
        <f t="shared" si="117"/>
        <v>22.302275307121349</v>
      </c>
      <c r="I163" s="45">
        <f t="shared" si="90"/>
        <v>80.036998229459229</v>
      </c>
      <c r="J163" s="48">
        <f t="shared" si="118"/>
        <v>10.671599763927897</v>
      </c>
      <c r="K163" s="48">
        <f t="shared" si="119"/>
        <v>0.9711643655808343</v>
      </c>
      <c r="L163" s="48">
        <v>40</v>
      </c>
      <c r="M163" s="33">
        <v>0.56799999999999995</v>
      </c>
      <c r="N163" s="33">
        <v>23.51</v>
      </c>
      <c r="O163" s="33">
        <v>100</v>
      </c>
      <c r="P163" s="33">
        <v>9.1999999999999993</v>
      </c>
      <c r="Q163" s="33">
        <v>17.170000000000002</v>
      </c>
      <c r="R163" s="33">
        <v>99.9</v>
      </c>
      <c r="S163" s="33">
        <v>25.5</v>
      </c>
      <c r="T163" s="33">
        <v>4.6764799999999997</v>
      </c>
      <c r="U163" s="33">
        <v>-0.42</v>
      </c>
      <c r="V163" s="33">
        <f t="shared" si="91"/>
        <v>3.1362612244897958</v>
      </c>
      <c r="W163" s="36">
        <f t="shared" si="92"/>
        <v>0.58791454292371248</v>
      </c>
      <c r="X163" s="36">
        <f t="shared" si="93"/>
        <v>0.18818718143855689</v>
      </c>
      <c r="Y163" s="33">
        <f t="shared" si="120"/>
        <v>121.59486367346938</v>
      </c>
      <c r="Z163" s="33">
        <f t="shared" si="94"/>
        <v>121.59486367346938</v>
      </c>
      <c r="AA163" s="33">
        <f t="shared" si="121"/>
        <v>0</v>
      </c>
      <c r="AB163" s="36">
        <f t="shared" si="95"/>
        <v>0.24318972734693875</v>
      </c>
      <c r="AC163" s="45">
        <f t="shared" si="96"/>
        <v>13.510000000000002</v>
      </c>
      <c r="AD163" s="49">
        <f t="shared" si="122"/>
        <v>0</v>
      </c>
      <c r="AE163" s="49">
        <f t="shared" si="97"/>
        <v>0.4</v>
      </c>
      <c r="AF163" s="48">
        <f t="shared" si="123"/>
        <v>1</v>
      </c>
      <c r="AG163" s="33">
        <f t="shared" si="98"/>
        <v>1.2545044897959183</v>
      </c>
      <c r="AH163" s="33">
        <f t="shared" si="99"/>
        <v>1.2545044897959183</v>
      </c>
      <c r="AI163" s="49">
        <f t="shared" si="100"/>
        <v>0</v>
      </c>
      <c r="AJ163" s="48">
        <f t="shared" si="101"/>
        <v>3.0328571428571429</v>
      </c>
      <c r="AK163" s="58">
        <f t="shared" si="124"/>
        <v>1</v>
      </c>
      <c r="AL163" s="58">
        <f t="shared" si="125"/>
        <v>2.1659630787315329</v>
      </c>
      <c r="AM163" s="58">
        <f t="shared" si="126"/>
        <v>2.1637971156528018</v>
      </c>
      <c r="AN163" s="58">
        <f t="shared" si="127"/>
        <v>2.1659630787311812E-3</v>
      </c>
      <c r="AO163" s="34">
        <f t="shared" si="102"/>
        <v>2.3382399999999999</v>
      </c>
      <c r="AP163" s="34">
        <f t="shared" si="103"/>
        <v>0.49393047248462374</v>
      </c>
      <c r="AQ163" s="34">
        <f t="shared" si="104"/>
        <v>1.8443095275153762</v>
      </c>
      <c r="AR163" s="58">
        <f t="shared" si="105"/>
        <v>0.45118836390597361</v>
      </c>
      <c r="AS163" s="67">
        <f t="shared" si="106"/>
        <v>0.75198060650995602</v>
      </c>
      <c r="AT163" s="67">
        <f t="shared" si="107"/>
        <v>64.842082399043889</v>
      </c>
      <c r="AU163" s="68">
        <f t="shared" si="108"/>
        <v>0.99995668167669105</v>
      </c>
      <c r="AW163" s="68">
        <f t="shared" si="109"/>
        <v>0.31408392610397984</v>
      </c>
      <c r="AX163" s="68">
        <f t="shared" si="110"/>
        <v>0.14466666666666678</v>
      </c>
      <c r="AZ163" s="69">
        <f t="shared" si="111"/>
        <v>1.0178571428571428</v>
      </c>
      <c r="BA163" s="70">
        <f t="shared" si="133"/>
        <v>2.254996100807952</v>
      </c>
      <c r="BB163" s="60">
        <f t="shared" si="128"/>
        <v>8.5725931768315107</v>
      </c>
      <c r="BC163" s="70">
        <f t="shared" si="129"/>
        <v>5.8449498932942126</v>
      </c>
      <c r="BD163" s="48">
        <f t="shared" si="130"/>
        <v>4.2960381715712463</v>
      </c>
      <c r="BE163" s="59">
        <f t="shared" si="112"/>
        <v>1.2657924000000001E-3</v>
      </c>
      <c r="BF163" s="60">
        <f t="shared" si="131"/>
        <v>0.60062787376736182</v>
      </c>
      <c r="BG163" s="46">
        <f t="shared" si="132"/>
        <v>36.954102978038847</v>
      </c>
      <c r="BH163" s="46">
        <f t="shared" si="113"/>
        <v>0</v>
      </c>
      <c r="BI163" s="34">
        <f>AQ163*RUE</f>
        <v>7.0821485856590449</v>
      </c>
      <c r="BJ163" s="34">
        <f t="shared" si="114"/>
        <v>70.821485856590442</v>
      </c>
      <c r="BK163" s="34">
        <f t="shared" si="115"/>
        <v>23.371090332674846</v>
      </c>
      <c r="BL163" s="34">
        <f>IF(AD163=0,0,BK163/(1-UMIDADE))</f>
        <v>0</v>
      </c>
      <c r="BM163" s="45">
        <f>BL163*AJ163</f>
        <v>0</v>
      </c>
      <c r="BN163" s="48">
        <f>IF(AI163=0,0,BM163*(1-AI163*(1-AK163)))</f>
        <v>0</v>
      </c>
    </row>
    <row r="164" spans="1:66" ht="15">
      <c r="A164" s="32">
        <v>3</v>
      </c>
      <c r="B164" s="32">
        <f t="shared" si="116"/>
        <v>6</v>
      </c>
      <c r="C164" s="32">
        <v>2015</v>
      </c>
      <c r="D164" s="32">
        <v>3</v>
      </c>
      <c r="E164" s="33">
        <v>18.93</v>
      </c>
      <c r="F164" s="33">
        <v>99.9</v>
      </c>
      <c r="G164" s="46">
        <v>154</v>
      </c>
      <c r="H164" s="45">
        <f t="shared" si="117"/>
        <v>22.423706683580185</v>
      </c>
      <c r="I164" s="45">
        <f t="shared" si="90"/>
        <v>79.976186267616896</v>
      </c>
      <c r="J164" s="48">
        <f t="shared" si="118"/>
        <v>10.663491502348919</v>
      </c>
      <c r="K164" s="48">
        <f t="shared" si="119"/>
        <v>0.97089241517645686</v>
      </c>
      <c r="L164" s="48">
        <v>40</v>
      </c>
      <c r="M164" s="33">
        <v>0.54400000000000004</v>
      </c>
      <c r="N164" s="33">
        <v>23.49</v>
      </c>
      <c r="O164" s="33">
        <v>100</v>
      </c>
      <c r="P164" s="33">
        <v>6.95</v>
      </c>
      <c r="Q164" s="33">
        <v>15.67</v>
      </c>
      <c r="R164" s="33">
        <v>86.1</v>
      </c>
      <c r="S164" s="33">
        <v>0.1</v>
      </c>
      <c r="T164" s="33">
        <v>7.4417600000000004</v>
      </c>
      <c r="U164" s="33">
        <v>1.768</v>
      </c>
      <c r="V164" s="33">
        <f t="shared" si="91"/>
        <v>3.2208979591836728</v>
      </c>
      <c r="W164" s="36">
        <f t="shared" si="92"/>
        <v>0.59378626944133273</v>
      </c>
      <c r="X164" s="36">
        <f t="shared" si="93"/>
        <v>0.1890679404161999</v>
      </c>
      <c r="Y164" s="33">
        <f t="shared" si="120"/>
        <v>145.84035918367346</v>
      </c>
      <c r="Z164" s="33">
        <f t="shared" si="94"/>
        <v>125</v>
      </c>
      <c r="AA164" s="33">
        <f t="shared" si="121"/>
        <v>20.840359183673456</v>
      </c>
      <c r="AB164" s="36">
        <f t="shared" si="95"/>
        <v>0.25</v>
      </c>
      <c r="AC164" s="45">
        <f t="shared" si="96"/>
        <v>13.489999999999998</v>
      </c>
      <c r="AD164" s="49">
        <f t="shared" si="122"/>
        <v>0</v>
      </c>
      <c r="AE164" s="49">
        <f t="shared" si="97"/>
        <v>0.4</v>
      </c>
      <c r="AF164" s="48">
        <f t="shared" si="123"/>
        <v>1</v>
      </c>
      <c r="AG164" s="33">
        <f t="shared" si="98"/>
        <v>1.2883591836734691</v>
      </c>
      <c r="AH164" s="33">
        <f t="shared" si="99"/>
        <v>1.2883591836734691</v>
      </c>
      <c r="AI164" s="49">
        <f t="shared" si="100"/>
        <v>0</v>
      </c>
      <c r="AJ164" s="48">
        <f t="shared" si="101"/>
        <v>3.0100000000000002</v>
      </c>
      <c r="AK164" s="58">
        <f t="shared" si="124"/>
        <v>1</v>
      </c>
      <c r="AL164" s="58">
        <f t="shared" si="125"/>
        <v>2.1877165643094871</v>
      </c>
      <c r="AM164" s="58">
        <f t="shared" si="126"/>
        <v>1.8836239618704684</v>
      </c>
      <c r="AN164" s="58">
        <f t="shared" si="127"/>
        <v>0.3040926024390187</v>
      </c>
      <c r="AO164" s="34">
        <f t="shared" si="102"/>
        <v>3.7208800000000002</v>
      </c>
      <c r="AP164" s="34">
        <f t="shared" si="103"/>
        <v>0.49393047248462374</v>
      </c>
      <c r="AQ164" s="34">
        <f t="shared" si="104"/>
        <v>3.2269495275153766</v>
      </c>
      <c r="AR164" s="58">
        <f t="shared" si="105"/>
        <v>0.45118836390597361</v>
      </c>
      <c r="AS164" s="67">
        <f t="shared" si="106"/>
        <v>0.75198060650995602</v>
      </c>
      <c r="AT164" s="67">
        <f t="shared" si="107"/>
        <v>76.342277250047857</v>
      </c>
      <c r="AU164" s="68">
        <f t="shared" si="108"/>
        <v>0.99393660497680192</v>
      </c>
      <c r="AW164" s="68">
        <f t="shared" si="109"/>
        <v>0.32497125241386682</v>
      </c>
      <c r="AX164" s="68">
        <f t="shared" si="110"/>
        <v>4.466666666666666E-2</v>
      </c>
      <c r="AZ164" s="69">
        <f t="shared" si="111"/>
        <v>1.0178571428571428</v>
      </c>
      <c r="BA164" s="70">
        <f t="shared" si="133"/>
        <v>0.84303528560974161</v>
      </c>
      <c r="BB164" s="60">
        <f t="shared" si="128"/>
        <v>3.2048829417739935</v>
      </c>
      <c r="BC164" s="70">
        <f t="shared" si="129"/>
        <v>2.1851474603004499</v>
      </c>
      <c r="BD164" s="48">
        <f t="shared" si="130"/>
        <v>1.6060833833208306</v>
      </c>
      <c r="BE164" s="59">
        <f t="shared" si="112"/>
        <v>1.2725315999999999E-3</v>
      </c>
      <c r="BF164" s="60">
        <f t="shared" si="131"/>
        <v>0.27187693745412483</v>
      </c>
      <c r="BG164" s="46">
        <f t="shared" si="132"/>
        <v>13.342064458667057</v>
      </c>
      <c r="BH164" s="46">
        <f t="shared" si="113"/>
        <v>0</v>
      </c>
      <c r="BI164" s="34">
        <f>AQ164*RUE</f>
        <v>12.391486185659046</v>
      </c>
      <c r="BJ164" s="34">
        <f t="shared" si="114"/>
        <v>123.91486185659046</v>
      </c>
      <c r="BK164" s="34">
        <f t="shared" si="115"/>
        <v>40.891904412674855</v>
      </c>
      <c r="BL164" s="34">
        <f>IF(AD164=0,0,BK164/(1-UMIDADE))</f>
        <v>0</v>
      </c>
      <c r="BM164" s="45">
        <f>BL164*AJ164</f>
        <v>0</v>
      </c>
      <c r="BN164" s="48">
        <f>IF(AI164=0,0,BM164*(1-AI164*(1-AK164)))</f>
        <v>0</v>
      </c>
    </row>
    <row r="165" spans="1:66" ht="15">
      <c r="A165" s="32">
        <v>4</v>
      </c>
      <c r="B165" s="32">
        <f t="shared" si="116"/>
        <v>6</v>
      </c>
      <c r="C165" s="32">
        <v>2015</v>
      </c>
      <c r="D165" s="32">
        <v>4</v>
      </c>
      <c r="E165" s="33">
        <v>18.18</v>
      </c>
      <c r="F165" s="33">
        <v>97</v>
      </c>
      <c r="G165" s="46">
        <v>155</v>
      </c>
      <c r="H165" s="45">
        <f t="shared" si="117"/>
        <v>22.538493431805453</v>
      </c>
      <c r="I165" s="45">
        <f t="shared" si="90"/>
        <v>79.918593502230664</v>
      </c>
      <c r="J165" s="48">
        <f t="shared" si="118"/>
        <v>10.655812466964088</v>
      </c>
      <c r="K165" s="48">
        <f t="shared" si="119"/>
        <v>0.97062908997765562</v>
      </c>
      <c r="L165" s="48">
        <v>40</v>
      </c>
      <c r="M165" s="33">
        <v>0.35899999999999999</v>
      </c>
      <c r="N165" s="33">
        <v>26.14</v>
      </c>
      <c r="O165" s="33">
        <v>100</v>
      </c>
      <c r="P165" s="33">
        <v>3.95</v>
      </c>
      <c r="Q165" s="33">
        <v>11.58</v>
      </c>
      <c r="R165" s="33">
        <v>70.2</v>
      </c>
      <c r="S165" s="33">
        <v>0.1</v>
      </c>
      <c r="T165" s="33">
        <v>16.385429999999999</v>
      </c>
      <c r="U165" s="33">
        <v>5.6719999999999997</v>
      </c>
      <c r="V165" s="33">
        <f t="shared" si="91"/>
        <v>3.928555102040816</v>
      </c>
      <c r="W165" s="36">
        <f t="shared" si="92"/>
        <v>0.63987522308895028</v>
      </c>
      <c r="X165" s="36">
        <f t="shared" si="93"/>
        <v>0.19598128346334254</v>
      </c>
      <c r="Y165" s="33">
        <f t="shared" si="120"/>
        <v>123.81164081632653</v>
      </c>
      <c r="Z165" s="33">
        <f t="shared" si="94"/>
        <v>123.81164081632653</v>
      </c>
      <c r="AA165" s="33">
        <f t="shared" si="121"/>
        <v>0</v>
      </c>
      <c r="AB165" s="36">
        <f t="shared" si="95"/>
        <v>0.24762328163265307</v>
      </c>
      <c r="AC165" s="45">
        <f t="shared" si="96"/>
        <v>16.14</v>
      </c>
      <c r="AD165" s="49">
        <f t="shared" si="122"/>
        <v>0</v>
      </c>
      <c r="AE165" s="49">
        <f t="shared" si="97"/>
        <v>0.4</v>
      </c>
      <c r="AF165" s="48">
        <f t="shared" si="123"/>
        <v>1</v>
      </c>
      <c r="AG165" s="33">
        <f t="shared" si="98"/>
        <v>1.5714220408163264</v>
      </c>
      <c r="AH165" s="33">
        <f t="shared" si="99"/>
        <v>1.5714220408163264</v>
      </c>
      <c r="AI165" s="49">
        <f t="shared" si="100"/>
        <v>0</v>
      </c>
      <c r="AJ165" s="48">
        <f t="shared" si="101"/>
        <v>3.117142857142857</v>
      </c>
      <c r="AK165" s="58">
        <f t="shared" si="124"/>
        <v>1</v>
      </c>
      <c r="AL165" s="58">
        <f t="shared" si="125"/>
        <v>2.0873741294053256</v>
      </c>
      <c r="AM165" s="58">
        <f t="shared" si="126"/>
        <v>1.4653366388425386</v>
      </c>
      <c r="AN165" s="58">
        <f t="shared" si="127"/>
        <v>0.62203749056278701</v>
      </c>
      <c r="AO165" s="34">
        <f t="shared" si="102"/>
        <v>8.1927149999999997</v>
      </c>
      <c r="AP165" s="34">
        <f t="shared" si="103"/>
        <v>0.49393047248462374</v>
      </c>
      <c r="AQ165" s="34">
        <f t="shared" si="104"/>
        <v>7.6987845275153761</v>
      </c>
      <c r="AR165" s="58">
        <f t="shared" si="105"/>
        <v>0.45118836390597361</v>
      </c>
      <c r="AS165" s="67">
        <f t="shared" si="106"/>
        <v>0.75198060650995602</v>
      </c>
      <c r="AT165" s="67">
        <f t="shared" si="107"/>
        <v>88.504141045948771</v>
      </c>
      <c r="AU165" s="68">
        <f t="shared" si="108"/>
        <v>0.98763631639848237</v>
      </c>
      <c r="AW165" s="68">
        <f t="shared" si="109"/>
        <v>0.27239721158540453</v>
      </c>
      <c r="AX165" s="68">
        <f t="shared" si="110"/>
        <v>0</v>
      </c>
      <c r="AZ165" s="69">
        <f t="shared" si="111"/>
        <v>1.0178571428571428</v>
      </c>
      <c r="BA165" s="70">
        <f t="shared" si="133"/>
        <v>0</v>
      </c>
      <c r="BB165" s="60">
        <f t="shared" si="128"/>
        <v>0</v>
      </c>
      <c r="BC165" s="70">
        <f t="shared" si="129"/>
        <v>0</v>
      </c>
      <c r="BD165" s="48">
        <f t="shared" si="130"/>
        <v>0</v>
      </c>
      <c r="BE165" s="59">
        <f t="shared" si="112"/>
        <v>1.2409416000000002E-3</v>
      </c>
      <c r="BF165" s="60">
        <f t="shared" si="131"/>
        <v>1.6556722816641434E-2</v>
      </c>
      <c r="BG165" s="46">
        <f t="shared" si="132"/>
        <v>-0.16556722816641434</v>
      </c>
      <c r="BH165" s="46">
        <f t="shared" si="113"/>
        <v>0</v>
      </c>
      <c r="BI165" s="34">
        <f>AQ165*RUE</f>
        <v>29.563332585659044</v>
      </c>
      <c r="BJ165" s="34">
        <f t="shared" si="114"/>
        <v>295.63332585659043</v>
      </c>
      <c r="BK165" s="34">
        <f t="shared" si="115"/>
        <v>97.558997532674852</v>
      </c>
      <c r="BL165" s="34">
        <f>IF(AD165=0,0,BK165/(1-UMIDADE))</f>
        <v>0</v>
      </c>
      <c r="BM165" s="45">
        <f>BL165*AJ165</f>
        <v>0</v>
      </c>
      <c r="BN165" s="48">
        <f>IF(AI165=0,0,BM165*(1-AI165*(1-AK165)))</f>
        <v>0</v>
      </c>
    </row>
    <row r="166" spans="1:66" ht="15">
      <c r="A166" s="32">
        <v>5</v>
      </c>
      <c r="B166" s="32">
        <f t="shared" si="116"/>
        <v>6</v>
      </c>
      <c r="C166" s="32">
        <v>2015</v>
      </c>
      <c r="D166" s="32">
        <v>5</v>
      </c>
      <c r="E166" s="33">
        <v>18.54</v>
      </c>
      <c r="F166" s="33">
        <v>93.4</v>
      </c>
      <c r="G166" s="46">
        <v>156</v>
      </c>
      <c r="H166" s="45">
        <f t="shared" si="117"/>
        <v>22.646601538006347</v>
      </c>
      <c r="I166" s="45">
        <f t="shared" si="90"/>
        <v>79.864254592464974</v>
      </c>
      <c r="J166" s="48">
        <f t="shared" si="118"/>
        <v>10.64856727899533</v>
      </c>
      <c r="K166" s="48">
        <f t="shared" si="119"/>
        <v>0.97037446801337024</v>
      </c>
      <c r="L166" s="48">
        <v>40</v>
      </c>
      <c r="M166" s="33">
        <v>0.3</v>
      </c>
      <c r="N166" s="33">
        <v>28.49</v>
      </c>
      <c r="O166" s="33">
        <v>100</v>
      </c>
      <c r="P166" s="33">
        <v>3.95</v>
      </c>
      <c r="Q166" s="33">
        <v>11.18</v>
      </c>
      <c r="R166" s="33">
        <v>46.07</v>
      </c>
      <c r="S166" s="33">
        <v>0.2</v>
      </c>
      <c r="T166" s="33">
        <v>15.946580000000001</v>
      </c>
      <c r="U166" s="33">
        <v>5.7</v>
      </c>
      <c r="V166" s="33">
        <f t="shared" si="91"/>
        <v>4.3664326530612234</v>
      </c>
      <c r="W166" s="36">
        <f t="shared" si="92"/>
        <v>0.66570512310964824</v>
      </c>
      <c r="X166" s="36">
        <f t="shared" si="93"/>
        <v>0.19985576846644726</v>
      </c>
      <c r="Y166" s="33">
        <f t="shared" si="120"/>
        <v>122.34021877551019</v>
      </c>
      <c r="Z166" s="33">
        <f t="shared" si="94"/>
        <v>122.34021877551019</v>
      </c>
      <c r="AA166" s="33">
        <f t="shared" si="121"/>
        <v>0</v>
      </c>
      <c r="AB166" s="36">
        <f t="shared" si="95"/>
        <v>0.2446804375510204</v>
      </c>
      <c r="AC166" s="45">
        <f t="shared" si="96"/>
        <v>18.489999999999998</v>
      </c>
      <c r="AD166" s="49">
        <f t="shared" si="122"/>
        <v>0</v>
      </c>
      <c r="AE166" s="49">
        <f t="shared" si="97"/>
        <v>0.4</v>
      </c>
      <c r="AF166" s="48">
        <f t="shared" si="123"/>
        <v>1</v>
      </c>
      <c r="AG166" s="33">
        <f t="shared" si="98"/>
        <v>1.7465730612244894</v>
      </c>
      <c r="AH166" s="33">
        <f t="shared" si="99"/>
        <v>1.7465730612244894</v>
      </c>
      <c r="AI166" s="49">
        <f t="shared" si="100"/>
        <v>0</v>
      </c>
      <c r="AJ166" s="48">
        <f t="shared" si="101"/>
        <v>3.0657142857142858</v>
      </c>
      <c r="AK166" s="58">
        <f t="shared" si="124"/>
        <v>1</v>
      </c>
      <c r="AL166" s="58">
        <f t="shared" si="125"/>
        <v>2.1350240953577684</v>
      </c>
      <c r="AM166" s="58">
        <f t="shared" si="126"/>
        <v>0.98360560073132386</v>
      </c>
      <c r="AN166" s="58">
        <f t="shared" si="127"/>
        <v>1.1514184946264445</v>
      </c>
      <c r="AO166" s="34">
        <f t="shared" si="102"/>
        <v>7.9732900000000004</v>
      </c>
      <c r="AP166" s="34">
        <f t="shared" si="103"/>
        <v>0.49393047248462374</v>
      </c>
      <c r="AQ166" s="34">
        <f t="shared" si="104"/>
        <v>7.4793595275153768</v>
      </c>
      <c r="AR166" s="58">
        <f t="shared" si="105"/>
        <v>0.45118836390597361</v>
      </c>
      <c r="AS166" s="67">
        <f t="shared" si="106"/>
        <v>0.75198060650995602</v>
      </c>
      <c r="AT166" s="67">
        <f t="shared" si="107"/>
        <v>88.206656449051167</v>
      </c>
      <c r="AU166" s="68">
        <f t="shared" si="108"/>
        <v>0.97723475933491144</v>
      </c>
      <c r="AW166" s="68">
        <f t="shared" si="109"/>
        <v>0.29812503264460588</v>
      </c>
      <c r="AX166" s="68">
        <f t="shared" si="110"/>
        <v>0</v>
      </c>
      <c r="AZ166" s="69">
        <f t="shared" si="111"/>
        <v>1.0178571428571428</v>
      </c>
      <c r="BA166" s="70">
        <f t="shared" si="133"/>
        <v>0</v>
      </c>
      <c r="BB166" s="60">
        <f t="shared" si="128"/>
        <v>0</v>
      </c>
      <c r="BC166" s="70">
        <f t="shared" si="129"/>
        <v>0</v>
      </c>
      <c r="BD166" s="48">
        <f t="shared" si="130"/>
        <v>0</v>
      </c>
      <c r="BE166" s="59">
        <f t="shared" si="112"/>
        <v>1.2561047999999999E-3</v>
      </c>
      <c r="BF166" s="60">
        <f t="shared" si="131"/>
        <v>-2.0796979002252823E-4</v>
      </c>
      <c r="BG166" s="46">
        <f t="shared" si="132"/>
        <v>2.0796979002252825E-3</v>
      </c>
      <c r="BH166" s="46">
        <f t="shared" si="113"/>
        <v>0</v>
      </c>
      <c r="BI166" s="34">
        <f>AQ166*RUE</f>
        <v>28.720740585659048</v>
      </c>
      <c r="BJ166" s="34">
        <f t="shared" si="114"/>
        <v>287.20740585659047</v>
      </c>
      <c r="BK166" s="34">
        <f t="shared" si="115"/>
        <v>94.778443932674861</v>
      </c>
      <c r="BL166" s="34">
        <f>IF(AD166=0,0,BK166/(1-UMIDADE))</f>
        <v>0</v>
      </c>
      <c r="BM166" s="45">
        <f>BL166*AJ166</f>
        <v>0</v>
      </c>
      <c r="BN166" s="48">
        <f>IF(AI166=0,0,BM166*(1-AI166*(1-AK166)))</f>
        <v>0</v>
      </c>
    </row>
    <row r="167" spans="1:66" ht="15">
      <c r="A167" s="32">
        <v>6</v>
      </c>
      <c r="B167" s="32">
        <f t="shared" si="116"/>
        <v>6</v>
      </c>
      <c r="C167" s="32">
        <v>2015</v>
      </c>
      <c r="D167" s="32">
        <v>6</v>
      </c>
      <c r="E167" s="33">
        <v>20.77</v>
      </c>
      <c r="F167" s="33">
        <v>89.1</v>
      </c>
      <c r="G167" s="46">
        <v>157</v>
      </c>
      <c r="H167" s="45">
        <f t="shared" si="117"/>
        <v>22.747998967417843</v>
      </c>
      <c r="I167" s="45">
        <f t="shared" si="90"/>
        <v>79.81320250868761</v>
      </c>
      <c r="J167" s="48">
        <f t="shared" si="118"/>
        <v>10.641760334491682</v>
      </c>
      <c r="K167" s="48">
        <f t="shared" si="119"/>
        <v>0.97012862473358386</v>
      </c>
      <c r="L167" s="48">
        <v>40</v>
      </c>
      <c r="M167" s="33">
        <v>0.82099999999999995</v>
      </c>
      <c r="N167" s="33">
        <v>29.84</v>
      </c>
      <c r="O167" s="33">
        <v>100</v>
      </c>
      <c r="P167" s="33">
        <v>6.95</v>
      </c>
      <c r="Q167" s="33">
        <v>13.07</v>
      </c>
      <c r="R167" s="33">
        <v>50.6</v>
      </c>
      <c r="S167" s="33">
        <v>0</v>
      </c>
      <c r="T167" s="33">
        <v>17.022200000000002</v>
      </c>
      <c r="U167" s="33">
        <v>6.5179999999999998</v>
      </c>
      <c r="V167" s="33">
        <f t="shared" si="91"/>
        <v>4.4933877551020398</v>
      </c>
      <c r="W167" s="36">
        <f t="shared" si="92"/>
        <v>0.67280970361042891</v>
      </c>
      <c r="X167" s="36">
        <f t="shared" si="93"/>
        <v>0.20092145554156432</v>
      </c>
      <c r="Y167" s="33">
        <f t="shared" si="120"/>
        <v>120.7936457142857</v>
      </c>
      <c r="Z167" s="33">
        <f t="shared" si="94"/>
        <v>120.7936457142857</v>
      </c>
      <c r="AA167" s="33">
        <f t="shared" si="121"/>
        <v>0</v>
      </c>
      <c r="AB167" s="36">
        <f t="shared" si="95"/>
        <v>0.24158729142857141</v>
      </c>
      <c r="AC167" s="45">
        <f t="shared" si="96"/>
        <v>19.84</v>
      </c>
      <c r="AD167" s="49">
        <f t="shared" si="122"/>
        <v>0</v>
      </c>
      <c r="AE167" s="49">
        <f t="shared" si="97"/>
        <v>0.4</v>
      </c>
      <c r="AF167" s="48">
        <f t="shared" si="123"/>
        <v>1</v>
      </c>
      <c r="AG167" s="33">
        <f t="shared" si="98"/>
        <v>1.7973551020408161</v>
      </c>
      <c r="AH167" s="33">
        <f t="shared" si="99"/>
        <v>1.7973551020408161</v>
      </c>
      <c r="AI167" s="49">
        <f t="shared" si="100"/>
        <v>0</v>
      </c>
      <c r="AJ167" s="48">
        <f t="shared" si="101"/>
        <v>1</v>
      </c>
      <c r="AK167" s="58">
        <f t="shared" si="124"/>
        <v>1</v>
      </c>
      <c r="AL167" s="58">
        <f t="shared" si="125"/>
        <v>2.4519653382067972</v>
      </c>
      <c r="AM167" s="58">
        <f t="shared" si="126"/>
        <v>1.2406944611326394</v>
      </c>
      <c r="AN167" s="58">
        <f t="shared" si="127"/>
        <v>1.2112708770741578</v>
      </c>
      <c r="AO167" s="34">
        <f t="shared" si="102"/>
        <v>8.5111000000000008</v>
      </c>
      <c r="AP167" s="34">
        <f t="shared" si="103"/>
        <v>0.49393047248462374</v>
      </c>
      <c r="AQ167" s="34">
        <f t="shared" si="104"/>
        <v>8.0171695275153763</v>
      </c>
      <c r="AR167" s="58">
        <f t="shared" si="105"/>
        <v>0.45118836390597361</v>
      </c>
      <c r="AS167" s="67">
        <f t="shared" si="106"/>
        <v>0.75198060650995602</v>
      </c>
      <c r="AT167" s="67">
        <f t="shared" si="107"/>
        <v>88.910045475483656</v>
      </c>
      <c r="AU167" s="68">
        <f t="shared" si="108"/>
        <v>0.97606566263560302</v>
      </c>
      <c r="AW167" s="68">
        <f t="shared" si="109"/>
        <v>0.43841941627081871</v>
      </c>
      <c r="AX167" s="68">
        <f t="shared" si="110"/>
        <v>0</v>
      </c>
      <c r="AZ167" s="69">
        <f t="shared" si="111"/>
        <v>1.0178571428571428</v>
      </c>
      <c r="BA167" s="70">
        <f t="shared" si="133"/>
        <v>0</v>
      </c>
      <c r="BB167" s="60">
        <f t="shared" si="128"/>
        <v>0</v>
      </c>
      <c r="BC167" s="70">
        <f t="shared" si="129"/>
        <v>0</v>
      </c>
      <c r="BD167" s="48">
        <f t="shared" si="130"/>
        <v>0</v>
      </c>
      <c r="BE167" s="59">
        <f t="shared" si="112"/>
        <v>1.3500324000000001E-3</v>
      </c>
      <c r="BF167" s="60">
        <f t="shared" si="131"/>
        <v>2.8076595475160986E-6</v>
      </c>
      <c r="BG167" s="46">
        <f t="shared" si="132"/>
        <v>-2.8076595475160985E-5</v>
      </c>
      <c r="BH167" s="46">
        <f t="shared" si="113"/>
        <v>0</v>
      </c>
      <c r="BI167" s="34">
        <f>AQ167*RUE</f>
        <v>30.785930985659043</v>
      </c>
      <c r="BJ167" s="34">
        <f t="shared" si="114"/>
        <v>307.85930985659041</v>
      </c>
      <c r="BK167" s="34">
        <f t="shared" si="115"/>
        <v>101.59357225267485</v>
      </c>
      <c r="BL167" s="34">
        <f>IF(AD167=0,0,BK167/(1-UMIDADE))</f>
        <v>0</v>
      </c>
      <c r="BM167" s="45">
        <f>BL167*AJ167</f>
        <v>0</v>
      </c>
      <c r="BN167" s="48">
        <f>IF(AI167=0,0,BM167*(1-AI167*(1-AK167)))</f>
        <v>0</v>
      </c>
    </row>
    <row r="168" spans="1:66" ht="15">
      <c r="A168" s="32">
        <v>7</v>
      </c>
      <c r="B168" s="32">
        <f t="shared" si="116"/>
        <v>6</v>
      </c>
      <c r="C168" s="32">
        <v>2015</v>
      </c>
      <c r="D168" s="32">
        <v>7</v>
      </c>
      <c r="E168" s="33">
        <v>20.99</v>
      </c>
      <c r="F168" s="33">
        <v>89.3</v>
      </c>
      <c r="G168" s="46">
        <v>158</v>
      </c>
      <c r="H168" s="45">
        <f t="shared" si="117"/>
        <v>22.84265567379326</v>
      </c>
      <c r="I168" s="45">
        <f t="shared" si="90"/>
        <v>79.765468466874012</v>
      </c>
      <c r="J168" s="48">
        <f t="shared" si="118"/>
        <v>10.635395795583202</v>
      </c>
      <c r="K168" s="48">
        <f t="shared" si="119"/>
        <v>0.96989163298696601</v>
      </c>
      <c r="L168" s="48">
        <v>40</v>
      </c>
      <c r="M168" s="33">
        <v>0.42199999999999999</v>
      </c>
      <c r="N168" s="33">
        <v>30.03</v>
      </c>
      <c r="O168" s="33">
        <v>100</v>
      </c>
      <c r="P168" s="33">
        <v>3.95</v>
      </c>
      <c r="Q168" s="33">
        <v>13.44</v>
      </c>
      <c r="R168" s="33">
        <v>53.33</v>
      </c>
      <c r="S168" s="33">
        <v>0</v>
      </c>
      <c r="T168" s="33">
        <v>16.460640000000001</v>
      </c>
      <c r="U168" s="33">
        <v>5.89</v>
      </c>
      <c r="V168" s="33">
        <f t="shared" si="91"/>
        <v>4.5051428571428573</v>
      </c>
      <c r="W168" s="36">
        <f t="shared" si="92"/>
        <v>0.67345879537632658</v>
      </c>
      <c r="X168" s="36">
        <f t="shared" si="93"/>
        <v>0.20101881930644899</v>
      </c>
      <c r="Y168" s="33">
        <f t="shared" si="120"/>
        <v>118.99629061224489</v>
      </c>
      <c r="Z168" s="33">
        <f t="shared" si="94"/>
        <v>118.99629061224489</v>
      </c>
      <c r="AA168" s="33">
        <f t="shared" si="121"/>
        <v>0</v>
      </c>
      <c r="AB168" s="36">
        <f t="shared" si="95"/>
        <v>0.2379925812244898</v>
      </c>
      <c r="AC168" s="45">
        <f t="shared" si="96"/>
        <v>20.03</v>
      </c>
      <c r="AD168" s="49">
        <f t="shared" si="122"/>
        <v>0</v>
      </c>
      <c r="AE168" s="49">
        <f t="shared" si="97"/>
        <v>0.4</v>
      </c>
      <c r="AF168" s="48">
        <f t="shared" si="123"/>
        <v>1</v>
      </c>
      <c r="AG168" s="33">
        <f t="shared" si="98"/>
        <v>1.802057142857143</v>
      </c>
      <c r="AH168" s="33">
        <f t="shared" si="99"/>
        <v>1.802057142857143</v>
      </c>
      <c r="AI168" s="49">
        <f t="shared" si="100"/>
        <v>0</v>
      </c>
      <c r="AJ168" s="48">
        <f t="shared" si="101"/>
        <v>1</v>
      </c>
      <c r="AK168" s="58">
        <f t="shared" si="124"/>
        <v>1</v>
      </c>
      <c r="AL168" s="58">
        <f t="shared" si="125"/>
        <v>2.4853546072598958</v>
      </c>
      <c r="AM168" s="58">
        <f t="shared" si="126"/>
        <v>1.3254396120517022</v>
      </c>
      <c r="AN168" s="58">
        <f t="shared" si="127"/>
        <v>1.1599149952081935</v>
      </c>
      <c r="AO168" s="34">
        <f t="shared" si="102"/>
        <v>8.2303200000000007</v>
      </c>
      <c r="AP168" s="34">
        <f t="shared" si="103"/>
        <v>0.49393047248462374</v>
      </c>
      <c r="AQ168" s="34">
        <f t="shared" si="104"/>
        <v>7.7363895275153771</v>
      </c>
      <c r="AR168" s="58">
        <f t="shared" si="105"/>
        <v>0.45118836390597361</v>
      </c>
      <c r="AS168" s="67">
        <f t="shared" si="106"/>
        <v>0.75198060650995602</v>
      </c>
      <c r="AT168" s="67">
        <f t="shared" si="107"/>
        <v>88.553623932970396</v>
      </c>
      <c r="AU168" s="68">
        <f t="shared" si="108"/>
        <v>0.97706871192950584</v>
      </c>
      <c r="AW168" s="68">
        <f t="shared" si="109"/>
        <v>0.45063927777256996</v>
      </c>
      <c r="AX168" s="68">
        <f t="shared" si="110"/>
        <v>0</v>
      </c>
      <c r="AZ168" s="69">
        <f t="shared" si="111"/>
        <v>1.0178571428571428</v>
      </c>
      <c r="BA168" s="70">
        <f t="shared" si="133"/>
        <v>0</v>
      </c>
      <c r="BB168" s="60">
        <f t="shared" si="128"/>
        <v>0</v>
      </c>
      <c r="BC168" s="70">
        <f t="shared" si="129"/>
        <v>0</v>
      </c>
      <c r="BD168" s="48">
        <f t="shared" si="130"/>
        <v>0</v>
      </c>
      <c r="BE168" s="59">
        <f t="shared" si="112"/>
        <v>1.3592988000000002E-3</v>
      </c>
      <c r="BF168" s="60">
        <f t="shared" si="131"/>
        <v>-3.8164482537471758E-8</v>
      </c>
      <c r="BG168" s="46">
        <f t="shared" si="132"/>
        <v>3.8164482537471758E-7</v>
      </c>
      <c r="BH168" s="46">
        <f t="shared" si="113"/>
        <v>0</v>
      </c>
      <c r="BI168" s="34">
        <f>AQ168*RUE</f>
        <v>29.707735785659047</v>
      </c>
      <c r="BJ168" s="34">
        <f t="shared" si="114"/>
        <v>297.07735785659048</v>
      </c>
      <c r="BK168" s="34">
        <f t="shared" si="115"/>
        <v>98.035528092674866</v>
      </c>
      <c r="BL168" s="34">
        <f>IF(AD168=0,0,BK168/(1-UMIDADE))</f>
        <v>0</v>
      </c>
      <c r="BM168" s="45">
        <f>BL168*AJ168</f>
        <v>0</v>
      </c>
      <c r="BN168" s="48">
        <f>IF(AI168=0,0,BM168*(1-AI168*(1-AK168)))</f>
        <v>0</v>
      </c>
    </row>
    <row r="169" spans="1:66" ht="15">
      <c r="A169" s="32">
        <v>8</v>
      </c>
      <c r="B169" s="32">
        <f t="shared" si="116"/>
        <v>6</v>
      </c>
      <c r="C169" s="32">
        <v>2015</v>
      </c>
      <c r="D169" s="32">
        <v>8</v>
      </c>
      <c r="E169" s="33">
        <v>19.09</v>
      </c>
      <c r="F169" s="33">
        <v>96.1</v>
      </c>
      <c r="G169" s="46">
        <v>159</v>
      </c>
      <c r="H169" s="45">
        <f t="shared" si="117"/>
        <v>22.930543608307651</v>
      </c>
      <c r="I169" s="45">
        <f t="shared" si="90"/>
        <v>79.721081865762969</v>
      </c>
      <c r="J169" s="48">
        <f t="shared" si="118"/>
        <v>10.629477582101728</v>
      </c>
      <c r="K169" s="48">
        <f t="shared" si="119"/>
        <v>0.9696635629992858</v>
      </c>
      <c r="L169" s="48">
        <v>40</v>
      </c>
      <c r="M169" s="33">
        <v>0.51100000000000001</v>
      </c>
      <c r="N169" s="33">
        <v>27.93</v>
      </c>
      <c r="O169" s="33">
        <v>100</v>
      </c>
      <c r="P169" s="33">
        <v>4.7</v>
      </c>
      <c r="Q169" s="33">
        <v>12.58</v>
      </c>
      <c r="R169" s="33">
        <v>57.41</v>
      </c>
      <c r="S169" s="33">
        <v>0.1</v>
      </c>
      <c r="T169" s="33">
        <v>15.73352</v>
      </c>
      <c r="U169" s="33">
        <v>5.2709999999999999</v>
      </c>
      <c r="V169" s="33">
        <f t="shared" si="91"/>
        <v>4.1854040816326528</v>
      </c>
      <c r="W169" s="36">
        <f t="shared" si="92"/>
        <v>0.65527567697460465</v>
      </c>
      <c r="X169" s="36">
        <f t="shared" si="93"/>
        <v>0.19829135154619071</v>
      </c>
      <c r="Y169" s="33">
        <f t="shared" si="120"/>
        <v>117.19423346938775</v>
      </c>
      <c r="Z169" s="33">
        <f t="shared" si="94"/>
        <v>117.19423346938775</v>
      </c>
      <c r="AA169" s="33">
        <f t="shared" si="121"/>
        <v>0</v>
      </c>
      <c r="AB169" s="36">
        <f t="shared" si="95"/>
        <v>0.23438846693877552</v>
      </c>
      <c r="AC169" s="45">
        <f t="shared" si="96"/>
        <v>17.93</v>
      </c>
      <c r="AD169" s="49">
        <f t="shared" si="122"/>
        <v>0</v>
      </c>
      <c r="AE169" s="49">
        <f t="shared" si="97"/>
        <v>0.4</v>
      </c>
      <c r="AF169" s="48">
        <f t="shared" si="123"/>
        <v>1</v>
      </c>
      <c r="AG169" s="33">
        <f t="shared" si="98"/>
        <v>1.6741616326530613</v>
      </c>
      <c r="AH169" s="33">
        <f t="shared" si="99"/>
        <v>1.6741616326530613</v>
      </c>
      <c r="AI169" s="49">
        <f t="shared" si="100"/>
        <v>0</v>
      </c>
      <c r="AJ169" s="48">
        <f t="shared" si="101"/>
        <v>2.9871428571428571</v>
      </c>
      <c r="AK169" s="58">
        <f t="shared" si="124"/>
        <v>1</v>
      </c>
      <c r="AL169" s="58">
        <f t="shared" si="125"/>
        <v>2.2096609671022667</v>
      </c>
      <c r="AM169" s="58">
        <f t="shared" si="126"/>
        <v>1.2685663612134113</v>
      </c>
      <c r="AN169" s="58">
        <f t="shared" si="127"/>
        <v>0.94109460588885541</v>
      </c>
      <c r="AO169" s="34">
        <f t="shared" si="102"/>
        <v>7.8667600000000002</v>
      </c>
      <c r="AP169" s="34">
        <f t="shared" si="103"/>
        <v>0.49393047248462374</v>
      </c>
      <c r="AQ169" s="34">
        <f t="shared" si="104"/>
        <v>7.3728295275153766</v>
      </c>
      <c r="AR169" s="58">
        <f t="shared" si="105"/>
        <v>0.45118836390597361</v>
      </c>
      <c r="AS169" s="67">
        <f t="shared" si="106"/>
        <v>0.75198060650995602</v>
      </c>
      <c r="AT169" s="67">
        <f t="shared" si="107"/>
        <v>88.056606231934737</v>
      </c>
      <c r="AU169" s="68">
        <f t="shared" si="108"/>
        <v>0.98135413358471069</v>
      </c>
      <c r="AW169" s="68">
        <f t="shared" si="109"/>
        <v>0.33568576767778324</v>
      </c>
      <c r="AX169" s="68">
        <f t="shared" si="110"/>
        <v>0</v>
      </c>
      <c r="AZ169" s="69">
        <f t="shared" si="111"/>
        <v>1.0178571428571428</v>
      </c>
      <c r="BA169" s="70">
        <f t="shared" si="133"/>
        <v>0</v>
      </c>
      <c r="BB169" s="60">
        <f t="shared" si="128"/>
        <v>0</v>
      </c>
      <c r="BC169" s="70">
        <f t="shared" si="129"/>
        <v>0</v>
      </c>
      <c r="BD169" s="48">
        <f t="shared" si="130"/>
        <v>0</v>
      </c>
      <c r="BE169" s="59">
        <f t="shared" si="112"/>
        <v>1.2792708000000002E-3</v>
      </c>
      <c r="BF169" s="60">
        <f t="shared" si="131"/>
        <v>4.8822708107297537E-10</v>
      </c>
      <c r="BG169" s="46">
        <f t="shared" si="132"/>
        <v>-4.8822708107297541E-9</v>
      </c>
      <c r="BH169" s="46">
        <f t="shared" si="113"/>
        <v>0</v>
      </c>
      <c r="BI169" s="34">
        <f>AQ169*RUE</f>
        <v>28.311665385659044</v>
      </c>
      <c r="BJ169" s="34">
        <f t="shared" si="114"/>
        <v>283.11665385659046</v>
      </c>
      <c r="BK169" s="34">
        <f t="shared" si="115"/>
        <v>93.42849577267485</v>
      </c>
      <c r="BL169" s="34">
        <f>IF(AD169=0,0,BK169/(1-UMIDADE))</f>
        <v>0</v>
      </c>
      <c r="BM169" s="45">
        <f>BL169*AJ169</f>
        <v>0</v>
      </c>
      <c r="BN169" s="48">
        <f>IF(AI169=0,0,BM169*(1-AI169*(1-AK169)))</f>
        <v>0</v>
      </c>
    </row>
    <row r="170" spans="1:66" ht="15">
      <c r="A170" s="32">
        <v>9</v>
      </c>
      <c r="B170" s="32">
        <f t="shared" si="116"/>
        <v>6</v>
      </c>
      <c r="C170" s="32">
        <v>2015</v>
      </c>
      <c r="D170" s="32">
        <v>9</v>
      </c>
      <c r="E170" s="33">
        <v>20.010000000000002</v>
      </c>
      <c r="F170" s="33">
        <v>93.3</v>
      </c>
      <c r="G170" s="46">
        <v>160</v>
      </c>
      <c r="H170" s="45">
        <f t="shared" si="117"/>
        <v>23.011636727869238</v>
      </c>
      <c r="I170" s="45">
        <f t="shared" si="90"/>
        <v>79.680070227016316</v>
      </c>
      <c r="J170" s="48">
        <f t="shared" si="118"/>
        <v>10.624009363602175</v>
      </c>
      <c r="K170" s="48">
        <f t="shared" si="119"/>
        <v>0.96944448235260294</v>
      </c>
      <c r="L170" s="48">
        <v>40</v>
      </c>
      <c r="M170" s="33">
        <v>0.34300000000000003</v>
      </c>
      <c r="N170" s="33">
        <v>29.69</v>
      </c>
      <c r="O170" s="33">
        <v>100</v>
      </c>
      <c r="P170" s="33">
        <v>3.95</v>
      </c>
      <c r="Q170" s="33">
        <v>13.36</v>
      </c>
      <c r="R170" s="33">
        <v>55.67</v>
      </c>
      <c r="S170" s="33">
        <v>0.1</v>
      </c>
      <c r="T170" s="33">
        <v>15.52652</v>
      </c>
      <c r="U170" s="33">
        <v>5.6360000000000001</v>
      </c>
      <c r="V170" s="33">
        <f t="shared" si="91"/>
        <v>4.4498938775510206</v>
      </c>
      <c r="W170" s="36">
        <f t="shared" si="92"/>
        <v>0.67039518403759502</v>
      </c>
      <c r="X170" s="36">
        <f t="shared" si="93"/>
        <v>0.20055927760563924</v>
      </c>
      <c r="Y170" s="33">
        <f t="shared" si="120"/>
        <v>115.62007183673468</v>
      </c>
      <c r="Z170" s="33">
        <f t="shared" si="94"/>
        <v>115.62007183673468</v>
      </c>
      <c r="AA170" s="33">
        <f t="shared" si="121"/>
        <v>0</v>
      </c>
      <c r="AB170" s="36">
        <f t="shared" si="95"/>
        <v>0.23124014367346937</v>
      </c>
      <c r="AC170" s="45">
        <f t="shared" si="96"/>
        <v>19.690000000000001</v>
      </c>
      <c r="AD170" s="49">
        <f t="shared" si="122"/>
        <v>0</v>
      </c>
      <c r="AE170" s="49">
        <f t="shared" si="97"/>
        <v>0.4</v>
      </c>
      <c r="AF170" s="48">
        <f t="shared" si="123"/>
        <v>1</v>
      </c>
      <c r="AG170" s="33">
        <f t="shared" si="98"/>
        <v>1.7799575510204084</v>
      </c>
      <c r="AH170" s="33">
        <f t="shared" si="99"/>
        <v>1.7799575510204084</v>
      </c>
      <c r="AI170" s="49">
        <f t="shared" si="100"/>
        <v>0</v>
      </c>
      <c r="AJ170" s="48">
        <f t="shared" si="101"/>
        <v>1</v>
      </c>
      <c r="AK170" s="58">
        <f t="shared" si="124"/>
        <v>1</v>
      </c>
      <c r="AL170" s="58">
        <f t="shared" si="125"/>
        <v>2.3396178091832036</v>
      </c>
      <c r="AM170" s="58">
        <f t="shared" si="126"/>
        <v>1.3024652343722893</v>
      </c>
      <c r="AN170" s="58">
        <f t="shared" si="127"/>
        <v>1.0371525748109143</v>
      </c>
      <c r="AO170" s="34">
        <f t="shared" si="102"/>
        <v>7.7632599999999998</v>
      </c>
      <c r="AP170" s="34">
        <f t="shared" si="103"/>
        <v>0.49393047248462374</v>
      </c>
      <c r="AQ170" s="34">
        <f t="shared" si="104"/>
        <v>7.2693295275153762</v>
      </c>
      <c r="AR170" s="58">
        <f t="shared" si="105"/>
        <v>0.45118836390597361</v>
      </c>
      <c r="AS170" s="67">
        <f t="shared" si="106"/>
        <v>0.75198060650995602</v>
      </c>
      <c r="AT170" s="67">
        <f t="shared" si="107"/>
        <v>87.907121167773056</v>
      </c>
      <c r="AU170" s="68">
        <f t="shared" si="108"/>
        <v>0.97947060574530775</v>
      </c>
      <c r="AW170" s="68">
        <f t="shared" si="109"/>
        <v>0.39407556778281272</v>
      </c>
      <c r="AX170" s="68">
        <f t="shared" si="110"/>
        <v>0</v>
      </c>
      <c r="AZ170" s="69">
        <f t="shared" si="111"/>
        <v>1.0178571428571428</v>
      </c>
      <c r="BA170" s="70">
        <f t="shared" si="133"/>
        <v>0</v>
      </c>
      <c r="BB170" s="60">
        <f t="shared" si="128"/>
        <v>0</v>
      </c>
      <c r="BC170" s="70">
        <f t="shared" si="129"/>
        <v>0</v>
      </c>
      <c r="BD170" s="48">
        <f t="shared" si="130"/>
        <v>0</v>
      </c>
      <c r="BE170" s="59">
        <f t="shared" si="112"/>
        <v>1.3180212000000002E-3</v>
      </c>
      <c r="BF170" s="60">
        <f t="shared" si="131"/>
        <v>-6.4349364326830042E-12</v>
      </c>
      <c r="BG170" s="46">
        <f t="shared" si="132"/>
        <v>6.4349364326830043E-11</v>
      </c>
      <c r="BH170" s="46">
        <f t="shared" si="113"/>
        <v>0</v>
      </c>
      <c r="BI170" s="34">
        <f>AQ170*RUE</f>
        <v>27.914225385659044</v>
      </c>
      <c r="BJ170" s="34">
        <f t="shared" si="114"/>
        <v>279.14225385659046</v>
      </c>
      <c r="BK170" s="34">
        <f t="shared" si="115"/>
        <v>92.116943772674858</v>
      </c>
      <c r="BL170" s="34">
        <f>IF(AD170=0,0,BK170/(1-UMIDADE))</f>
        <v>0</v>
      </c>
      <c r="BM170" s="45">
        <f>BL170*AJ170</f>
        <v>0</v>
      </c>
      <c r="BN170" s="48">
        <f>IF(AI170=0,0,BM170*(1-AI170*(1-AK170)))</f>
        <v>0</v>
      </c>
    </row>
    <row r="171" spans="1:66" ht="15">
      <c r="A171" s="32">
        <v>10</v>
      </c>
      <c r="B171" s="32">
        <f t="shared" si="116"/>
        <v>6</v>
      </c>
      <c r="C171" s="32">
        <v>2015</v>
      </c>
      <c r="D171" s="32">
        <v>10</v>
      </c>
      <c r="E171" s="33">
        <v>20.99</v>
      </c>
      <c r="F171" s="33">
        <v>90.7</v>
      </c>
      <c r="G171" s="46">
        <v>161</v>
      </c>
      <c r="H171" s="45">
        <f t="shared" si="117"/>
        <v>23.085911002836561</v>
      </c>
      <c r="I171" s="45">
        <f t="shared" si="90"/>
        <v>79.642459138625924</v>
      </c>
      <c r="J171" s="48">
        <f t="shared" si="118"/>
        <v>10.61899455181679</v>
      </c>
      <c r="K171" s="48">
        <f t="shared" si="119"/>
        <v>0.96923445596524105</v>
      </c>
      <c r="L171" s="48">
        <v>40</v>
      </c>
      <c r="M171" s="33">
        <v>0.495</v>
      </c>
      <c r="N171" s="33">
        <v>30.32</v>
      </c>
      <c r="O171" s="33">
        <v>100</v>
      </c>
      <c r="P171" s="33">
        <v>5.45</v>
      </c>
      <c r="Q171" s="33">
        <v>13.35</v>
      </c>
      <c r="R171" s="33">
        <v>56.34</v>
      </c>
      <c r="S171" s="33">
        <v>0</v>
      </c>
      <c r="T171" s="33">
        <v>14.018990000000001</v>
      </c>
      <c r="U171" s="33">
        <v>5.2889999999999997</v>
      </c>
      <c r="V171" s="33">
        <f t="shared" si="91"/>
        <v>4.5615673469387756</v>
      </c>
      <c r="W171" s="36">
        <f t="shared" si="92"/>
        <v>0.67655381593968911</v>
      </c>
      <c r="X171" s="36">
        <f t="shared" si="93"/>
        <v>0.20148307239095337</v>
      </c>
      <c r="Y171" s="33">
        <f t="shared" si="120"/>
        <v>113.94011428571427</v>
      </c>
      <c r="Z171" s="33">
        <f t="shared" si="94"/>
        <v>113.94011428571427</v>
      </c>
      <c r="AA171" s="33">
        <f t="shared" si="121"/>
        <v>0</v>
      </c>
      <c r="AB171" s="36">
        <f t="shared" si="95"/>
        <v>0.22788022857142853</v>
      </c>
      <c r="AC171" s="45">
        <f t="shared" si="96"/>
        <v>20.32</v>
      </c>
      <c r="AD171" s="49">
        <f t="shared" si="122"/>
        <v>0</v>
      </c>
      <c r="AE171" s="49">
        <f t="shared" si="97"/>
        <v>0.4</v>
      </c>
      <c r="AF171" s="48">
        <f t="shared" si="123"/>
        <v>1</v>
      </c>
      <c r="AG171" s="33">
        <f t="shared" si="98"/>
        <v>1.8246269387755103</v>
      </c>
      <c r="AH171" s="33">
        <f t="shared" si="99"/>
        <v>1.8246269387755103</v>
      </c>
      <c r="AI171" s="49">
        <f t="shared" si="100"/>
        <v>0</v>
      </c>
      <c r="AJ171" s="48">
        <f t="shared" si="101"/>
        <v>1</v>
      </c>
      <c r="AK171" s="58">
        <f t="shared" si="124"/>
        <v>1</v>
      </c>
      <c r="AL171" s="58">
        <f t="shared" si="125"/>
        <v>2.4853546072598958</v>
      </c>
      <c r="AM171" s="58">
        <f t="shared" si="126"/>
        <v>1.4002487857302253</v>
      </c>
      <c r="AN171" s="58">
        <f t="shared" si="127"/>
        <v>1.0851058215296705</v>
      </c>
      <c r="AO171" s="34">
        <f t="shared" si="102"/>
        <v>7.0094950000000003</v>
      </c>
      <c r="AP171" s="34">
        <f t="shared" si="103"/>
        <v>0.49393047248462374</v>
      </c>
      <c r="AQ171" s="34">
        <f t="shared" si="104"/>
        <v>6.5155645275153766</v>
      </c>
      <c r="AR171" s="58">
        <f t="shared" si="105"/>
        <v>0.45118836390597361</v>
      </c>
      <c r="AS171" s="67">
        <f t="shared" si="106"/>
        <v>0.75198060650995602</v>
      </c>
      <c r="AT171" s="67">
        <f t="shared" si="107"/>
        <v>86.694279633434306</v>
      </c>
      <c r="AU171" s="68">
        <f t="shared" si="108"/>
        <v>0.97853168015036229</v>
      </c>
      <c r="AW171" s="68">
        <f t="shared" si="109"/>
        <v>0.45063927777256996</v>
      </c>
      <c r="AX171" s="68">
        <f t="shared" si="110"/>
        <v>0</v>
      </c>
      <c r="AZ171" s="69">
        <f t="shared" si="111"/>
        <v>1.0178571428571428</v>
      </c>
      <c r="BA171" s="70">
        <f t="shared" si="133"/>
        <v>0</v>
      </c>
      <c r="BB171" s="60">
        <f t="shared" si="128"/>
        <v>0</v>
      </c>
      <c r="BC171" s="70">
        <f t="shared" si="129"/>
        <v>0</v>
      </c>
      <c r="BD171" s="48">
        <f t="shared" si="130"/>
        <v>0</v>
      </c>
      <c r="BE171" s="59">
        <f t="shared" si="112"/>
        <v>1.3592988000000002E-3</v>
      </c>
      <c r="BF171" s="60">
        <f t="shared" si="131"/>
        <v>8.7470013710222892E-14</v>
      </c>
      <c r="BG171" s="46">
        <f t="shared" si="132"/>
        <v>-8.7470013710222889E-13</v>
      </c>
      <c r="BH171" s="46">
        <f t="shared" si="113"/>
        <v>0</v>
      </c>
      <c r="BI171" s="34">
        <f>AQ171*RUE</f>
        <v>25.019767785659045</v>
      </c>
      <c r="BJ171" s="34">
        <f t="shared" si="114"/>
        <v>250.19767785659045</v>
      </c>
      <c r="BK171" s="34">
        <f t="shared" si="115"/>
        <v>82.565233692674852</v>
      </c>
      <c r="BL171" s="34">
        <f>IF(AD171=0,0,BK171/(1-UMIDADE))</f>
        <v>0</v>
      </c>
      <c r="BM171" s="45">
        <f>BL171*AJ171</f>
        <v>0</v>
      </c>
      <c r="BN171" s="48">
        <f>IF(AI171=0,0,BM171*(1-AI171*(1-AK171)))</f>
        <v>0</v>
      </c>
    </row>
    <row r="172" spans="1:66" ht="15">
      <c r="A172" s="32">
        <v>11</v>
      </c>
      <c r="B172" s="32">
        <f t="shared" si="116"/>
        <v>6</v>
      </c>
      <c r="C172" s="32">
        <v>2015</v>
      </c>
      <c r="D172" s="32">
        <v>11</v>
      </c>
      <c r="E172" s="33">
        <v>21.11</v>
      </c>
      <c r="F172" s="33">
        <v>98.8</v>
      </c>
      <c r="G172" s="46">
        <v>162</v>
      </c>
      <c r="H172" s="45">
        <f t="shared" si="117"/>
        <v>23.153344424138979</v>
      </c>
      <c r="I172" s="45">
        <f t="shared" si="90"/>
        <v>79.608272201801142</v>
      </c>
      <c r="J172" s="48">
        <f t="shared" si="118"/>
        <v>10.614436293573485</v>
      </c>
      <c r="K172" s="48">
        <f t="shared" si="119"/>
        <v>0.96903354607255143</v>
      </c>
      <c r="L172" s="48">
        <v>40</v>
      </c>
      <c r="M172" s="33">
        <v>0.45800000000000002</v>
      </c>
      <c r="N172" s="33">
        <v>30.15</v>
      </c>
      <c r="O172" s="33">
        <v>100</v>
      </c>
      <c r="P172" s="33">
        <v>8.4499999999999993</v>
      </c>
      <c r="Q172" s="33">
        <v>16.79</v>
      </c>
      <c r="R172" s="33">
        <v>68.61</v>
      </c>
      <c r="S172" s="33">
        <v>5.4</v>
      </c>
      <c r="T172" s="33">
        <v>10.86285</v>
      </c>
      <c r="U172" s="33">
        <v>4.0030000000000001</v>
      </c>
      <c r="V172" s="33">
        <f t="shared" si="91"/>
        <v>4.329404081632652</v>
      </c>
      <c r="W172" s="36">
        <f t="shared" si="92"/>
        <v>0.66360040744186988</v>
      </c>
      <c r="X172" s="36">
        <f t="shared" si="93"/>
        <v>0.19954006111628048</v>
      </c>
      <c r="Y172" s="33">
        <f t="shared" si="120"/>
        <v>112.11548734693876</v>
      </c>
      <c r="Z172" s="33">
        <f t="shared" si="94"/>
        <v>112.11548734693876</v>
      </c>
      <c r="AA172" s="33">
        <f t="shared" si="121"/>
        <v>0</v>
      </c>
      <c r="AB172" s="36">
        <f t="shared" si="95"/>
        <v>0.22423097469387754</v>
      </c>
      <c r="AC172" s="45">
        <f t="shared" si="96"/>
        <v>20.149999999999999</v>
      </c>
      <c r="AD172" s="49">
        <f t="shared" si="122"/>
        <v>0</v>
      </c>
      <c r="AE172" s="49">
        <f t="shared" si="97"/>
        <v>0.4</v>
      </c>
      <c r="AF172" s="48">
        <f t="shared" si="123"/>
        <v>1</v>
      </c>
      <c r="AG172" s="33">
        <f t="shared" si="98"/>
        <v>1.7317616326530609</v>
      </c>
      <c r="AH172" s="33">
        <f t="shared" si="99"/>
        <v>1.7317616326530609</v>
      </c>
      <c r="AI172" s="49">
        <f t="shared" si="100"/>
        <v>0</v>
      </c>
      <c r="AJ172" s="48">
        <f t="shared" si="101"/>
        <v>1</v>
      </c>
      <c r="AK172" s="58">
        <f t="shared" si="124"/>
        <v>1</v>
      </c>
      <c r="AL172" s="58">
        <f t="shared" si="125"/>
        <v>2.5037338779571456</v>
      </c>
      <c r="AM172" s="58">
        <f t="shared" si="126"/>
        <v>1.7178118136663978</v>
      </c>
      <c r="AN172" s="58">
        <f t="shared" si="127"/>
        <v>0.78592206429074785</v>
      </c>
      <c r="AO172" s="34">
        <f t="shared" si="102"/>
        <v>5.4314249999999999</v>
      </c>
      <c r="AP172" s="34">
        <f t="shared" si="103"/>
        <v>0.49393047248462374</v>
      </c>
      <c r="AQ172" s="34">
        <f t="shared" si="104"/>
        <v>4.9374945275153763</v>
      </c>
      <c r="AR172" s="58">
        <f t="shared" si="105"/>
        <v>0.45118836390597361</v>
      </c>
      <c r="AS172" s="67">
        <f t="shared" si="106"/>
        <v>0.75198060650995602</v>
      </c>
      <c r="AT172" s="67">
        <f t="shared" si="107"/>
        <v>83.157879213768922</v>
      </c>
      <c r="AU172" s="68">
        <f t="shared" si="108"/>
        <v>0.98440444869027455</v>
      </c>
      <c r="AW172" s="68">
        <f t="shared" si="109"/>
        <v>0.45719221020967604</v>
      </c>
      <c r="AX172" s="68">
        <f t="shared" si="110"/>
        <v>0.11933333333333328</v>
      </c>
      <c r="AZ172" s="69">
        <f t="shared" si="111"/>
        <v>1.0178571428571428</v>
      </c>
      <c r="BA172" s="70">
        <f t="shared" si="133"/>
        <v>3.4184641967105511</v>
      </c>
      <c r="BB172" s="60">
        <f t="shared" si="128"/>
        <v>12.99563349021483</v>
      </c>
      <c r="BC172" s="70">
        <f t="shared" si="129"/>
        <v>8.8606591978737477</v>
      </c>
      <c r="BD172" s="48">
        <f t="shared" si="130"/>
        <v>6.512584510437204</v>
      </c>
      <c r="BE172" s="59">
        <f t="shared" si="112"/>
        <v>1.3643532000000001E-3</v>
      </c>
      <c r="BF172" s="60">
        <f t="shared" si="131"/>
        <v>0.91176183146120737</v>
      </c>
      <c r="BG172" s="46">
        <f t="shared" si="132"/>
        <v>56.008226789759959</v>
      </c>
      <c r="BH172" s="46">
        <f t="shared" si="113"/>
        <v>0</v>
      </c>
      <c r="BI172" s="34">
        <f>AQ172*RUE</f>
        <v>18.959978985659045</v>
      </c>
      <c r="BJ172" s="34">
        <f t="shared" si="114"/>
        <v>189.59978985659046</v>
      </c>
      <c r="BK172" s="34">
        <f t="shared" si="115"/>
        <v>62.567930652674853</v>
      </c>
      <c r="BL172" s="34">
        <f>IF(AD172=0,0,BK172/(1-UMIDADE))</f>
        <v>0</v>
      </c>
      <c r="BM172" s="45">
        <f>BL172*AJ172</f>
        <v>0</v>
      </c>
      <c r="BN172" s="48">
        <f>IF(AI172=0,0,BM172*(1-AI172*(1-AK172)))</f>
        <v>0</v>
      </c>
    </row>
    <row r="173" spans="1:66" ht="15">
      <c r="A173" s="32">
        <v>12</v>
      </c>
      <c r="B173" s="32">
        <f t="shared" si="116"/>
        <v>6</v>
      </c>
      <c r="C173" s="32">
        <v>2015</v>
      </c>
      <c r="D173" s="32">
        <v>12</v>
      </c>
      <c r="E173" s="33">
        <v>21.35</v>
      </c>
      <c r="F173" s="33">
        <v>99.9</v>
      </c>
      <c r="G173" s="46">
        <v>163</v>
      </c>
      <c r="H173" s="45">
        <f t="shared" si="117"/>
        <v>23.213917009798429</v>
      </c>
      <c r="I173" s="45">
        <f t="shared" si="90"/>
        <v>79.577530981557913</v>
      </c>
      <c r="J173" s="48">
        <f t="shared" si="118"/>
        <v>10.610337464207722</v>
      </c>
      <c r="K173" s="48">
        <f t="shared" si="119"/>
        <v>0.96884181220847143</v>
      </c>
      <c r="L173" s="48">
        <v>40</v>
      </c>
      <c r="M173" s="33">
        <v>0.55800000000000005</v>
      </c>
      <c r="N173" s="33">
        <v>28.79</v>
      </c>
      <c r="O173" s="33">
        <v>100</v>
      </c>
      <c r="P173" s="33">
        <v>5.45</v>
      </c>
      <c r="Q173" s="33">
        <v>17.11</v>
      </c>
      <c r="R173" s="33">
        <v>81.3</v>
      </c>
      <c r="S173" s="33">
        <v>2.1</v>
      </c>
      <c r="T173" s="33">
        <v>14.103059999999999</v>
      </c>
      <c r="U173" s="33">
        <v>6.22</v>
      </c>
      <c r="V173" s="33">
        <f t="shared" si="91"/>
        <v>4.0707918367346947</v>
      </c>
      <c r="W173" s="36">
        <f t="shared" si="92"/>
        <v>0.64849099999598581</v>
      </c>
      <c r="X173" s="36">
        <f t="shared" si="93"/>
        <v>0.19727364999939789</v>
      </c>
      <c r="Y173" s="33">
        <f t="shared" si="120"/>
        <v>115.78372571428571</v>
      </c>
      <c r="Z173" s="33">
        <f t="shared" si="94"/>
        <v>115.78372571428571</v>
      </c>
      <c r="AA173" s="33">
        <f t="shared" si="121"/>
        <v>0</v>
      </c>
      <c r="AB173" s="36">
        <f t="shared" si="95"/>
        <v>0.23156745142857141</v>
      </c>
      <c r="AC173" s="45">
        <f t="shared" si="96"/>
        <v>18.79</v>
      </c>
      <c r="AD173" s="49">
        <f t="shared" si="122"/>
        <v>0</v>
      </c>
      <c r="AE173" s="49">
        <f t="shared" si="97"/>
        <v>0.4</v>
      </c>
      <c r="AF173" s="48">
        <f t="shared" si="123"/>
        <v>1</v>
      </c>
      <c r="AG173" s="33">
        <f t="shared" si="98"/>
        <v>1.6283167346938781</v>
      </c>
      <c r="AH173" s="33">
        <f t="shared" si="99"/>
        <v>1.6283167346938781</v>
      </c>
      <c r="AI173" s="49">
        <f t="shared" si="100"/>
        <v>0</v>
      </c>
      <c r="AJ173" s="48">
        <f t="shared" si="101"/>
        <v>1</v>
      </c>
      <c r="AK173" s="58">
        <f t="shared" si="124"/>
        <v>1</v>
      </c>
      <c r="AL173" s="58">
        <f t="shared" si="125"/>
        <v>2.540849057642832</v>
      </c>
      <c r="AM173" s="58">
        <f t="shared" si="126"/>
        <v>2.0657102838636221</v>
      </c>
      <c r="AN173" s="58">
        <f t="shared" si="127"/>
        <v>0.47513877377920988</v>
      </c>
      <c r="AO173" s="34">
        <f t="shared" si="102"/>
        <v>7.0515299999999996</v>
      </c>
      <c r="AP173" s="34">
        <f t="shared" si="103"/>
        <v>0.49393047248462374</v>
      </c>
      <c r="AQ173" s="34">
        <f t="shared" si="104"/>
        <v>6.557599527515376</v>
      </c>
      <c r="AR173" s="58">
        <f t="shared" si="105"/>
        <v>0.45118836390597361</v>
      </c>
      <c r="AS173" s="67">
        <f t="shared" si="106"/>
        <v>0.75198060650995602</v>
      </c>
      <c r="AT173" s="67">
        <f t="shared" si="107"/>
        <v>86.768285401214456</v>
      </c>
      <c r="AU173" s="68">
        <f t="shared" si="108"/>
        <v>0.99054223321330181</v>
      </c>
      <c r="AW173" s="68">
        <f t="shared" si="109"/>
        <v>0.47006451168243168</v>
      </c>
      <c r="AX173" s="68">
        <f t="shared" si="110"/>
        <v>0.14066666666666663</v>
      </c>
      <c r="AZ173" s="69">
        <f t="shared" si="111"/>
        <v>1.0178571428571428</v>
      </c>
      <c r="BA173" s="70">
        <f t="shared" si="133"/>
        <v>4.3498686444617958</v>
      </c>
      <c r="BB173" s="60">
        <f t="shared" si="128"/>
        <v>16.536460638785961</v>
      </c>
      <c r="BC173" s="70">
        <f t="shared" si="129"/>
        <v>11.274859526444974</v>
      </c>
      <c r="BD173" s="48">
        <f t="shared" si="130"/>
        <v>8.2870217519370559</v>
      </c>
      <c r="BE173" s="59">
        <f t="shared" si="112"/>
        <v>1.3744620000000003E-3</v>
      </c>
      <c r="BF173" s="60">
        <f t="shared" si="131"/>
        <v>1.237164224681095</v>
      </c>
      <c r="BG173" s="46">
        <f t="shared" si="132"/>
        <v>70.498575272559606</v>
      </c>
      <c r="BH173" s="46">
        <f t="shared" si="113"/>
        <v>0</v>
      </c>
      <c r="BI173" s="34">
        <f>AQ173*RUE</f>
        <v>25.181182185659043</v>
      </c>
      <c r="BJ173" s="34">
        <f t="shared" si="114"/>
        <v>251.81182185659043</v>
      </c>
      <c r="BK173" s="34">
        <f t="shared" si="115"/>
        <v>83.097901212674842</v>
      </c>
      <c r="BL173" s="34">
        <f>IF(AD173=0,0,BK173/(1-UMIDADE))</f>
        <v>0</v>
      </c>
      <c r="BM173" s="45">
        <f>BL173*AJ173</f>
        <v>0</v>
      </c>
      <c r="BN173" s="48">
        <f>IF(AI173=0,0,BM173*(1-AI173*(1-AK173)))</f>
        <v>0</v>
      </c>
    </row>
    <row r="174" spans="1:66" ht="15">
      <c r="A174" s="32">
        <v>13</v>
      </c>
      <c r="B174" s="32">
        <f t="shared" si="116"/>
        <v>6</v>
      </c>
      <c r="C174" s="32">
        <v>2015</v>
      </c>
      <c r="D174" s="32">
        <v>13</v>
      </c>
      <c r="E174" s="33">
        <v>20.18</v>
      </c>
      <c r="F174" s="33">
        <v>99.9</v>
      </c>
      <c r="G174" s="46">
        <v>164</v>
      </c>
      <c r="H174" s="45">
        <f t="shared" si="117"/>
        <v>23.26761081085051</v>
      </c>
      <c r="I174" s="45">
        <f t="shared" si="90"/>
        <v>79.550254961217689</v>
      </c>
      <c r="J174" s="48">
        <f t="shared" si="118"/>
        <v>10.606700661495692</v>
      </c>
      <c r="K174" s="48">
        <f t="shared" si="119"/>
        <v>0.96865931118788273</v>
      </c>
      <c r="L174" s="48">
        <v>40</v>
      </c>
      <c r="M174" s="33">
        <v>0.35399999999999998</v>
      </c>
      <c r="N174" s="33">
        <v>26.41</v>
      </c>
      <c r="O174" s="33">
        <v>100</v>
      </c>
      <c r="P174" s="33">
        <v>3.2</v>
      </c>
      <c r="Q174" s="33">
        <v>16.850000000000001</v>
      </c>
      <c r="R174" s="33">
        <v>86.7</v>
      </c>
      <c r="S174" s="33">
        <v>0.1</v>
      </c>
      <c r="T174" s="33">
        <v>10.83222</v>
      </c>
      <c r="U174" s="33">
        <v>3.7210000000000001</v>
      </c>
      <c r="V174" s="33">
        <f t="shared" si="91"/>
        <v>3.6664163265306122</v>
      </c>
      <c r="W174" s="36">
        <f t="shared" si="92"/>
        <v>0.62342838645773857</v>
      </c>
      <c r="X174" s="36">
        <f t="shared" si="93"/>
        <v>0.19351425796866079</v>
      </c>
      <c r="Y174" s="33">
        <f t="shared" si="120"/>
        <v>116.25540897959182</v>
      </c>
      <c r="Z174" s="33">
        <f t="shared" si="94"/>
        <v>116.25540897959182</v>
      </c>
      <c r="AA174" s="33">
        <f t="shared" si="121"/>
        <v>0</v>
      </c>
      <c r="AB174" s="36">
        <f t="shared" si="95"/>
        <v>0.23251081795918363</v>
      </c>
      <c r="AC174" s="45">
        <f t="shared" si="96"/>
        <v>16.41</v>
      </c>
      <c r="AD174" s="49">
        <f t="shared" si="122"/>
        <v>0</v>
      </c>
      <c r="AE174" s="49">
        <f t="shared" si="97"/>
        <v>0.4</v>
      </c>
      <c r="AF174" s="48">
        <f t="shared" si="123"/>
        <v>1</v>
      </c>
      <c r="AG174" s="33">
        <f t="shared" si="98"/>
        <v>1.4665665306122451</v>
      </c>
      <c r="AH174" s="33">
        <f t="shared" si="99"/>
        <v>1.4665665306122451</v>
      </c>
      <c r="AI174" s="49">
        <f t="shared" si="100"/>
        <v>0</v>
      </c>
      <c r="AJ174" s="48">
        <f t="shared" si="101"/>
        <v>1</v>
      </c>
      <c r="AK174" s="58">
        <f t="shared" si="124"/>
        <v>1</v>
      </c>
      <c r="AL174" s="58">
        <f t="shared" si="125"/>
        <v>2.3643494963023373</v>
      </c>
      <c r="AM174" s="58">
        <f t="shared" si="126"/>
        <v>2.0498910132941264</v>
      </c>
      <c r="AN174" s="58">
        <f t="shared" si="127"/>
        <v>0.31445848300821089</v>
      </c>
      <c r="AO174" s="34">
        <f t="shared" si="102"/>
        <v>5.4161099999999998</v>
      </c>
      <c r="AP174" s="34">
        <f t="shared" si="103"/>
        <v>0.49393047248462374</v>
      </c>
      <c r="AQ174" s="34">
        <f t="shared" si="104"/>
        <v>4.9221795275153761</v>
      </c>
      <c r="AR174" s="58">
        <f t="shared" si="105"/>
        <v>0.45118836390597361</v>
      </c>
      <c r="AS174" s="67">
        <f t="shared" si="106"/>
        <v>0.75198060650995602</v>
      </c>
      <c r="AT174" s="67">
        <f t="shared" si="107"/>
        <v>83.114324796236872</v>
      </c>
      <c r="AU174" s="68">
        <f t="shared" si="108"/>
        <v>0.99373056577250696</v>
      </c>
      <c r="AW174" s="68">
        <f t="shared" si="109"/>
        <v>0.4042892210996788</v>
      </c>
      <c r="AX174" s="68">
        <f t="shared" si="110"/>
        <v>0.12333333333333343</v>
      </c>
      <c r="AZ174" s="69">
        <f t="shared" si="111"/>
        <v>1.0178571428571428</v>
      </c>
      <c r="BA174" s="70">
        <f t="shared" si="133"/>
        <v>3.1521772505698462</v>
      </c>
      <c r="BB174" s="60">
        <f t="shared" si="128"/>
        <v>11.983317035766328</v>
      </c>
      <c r="BC174" s="70">
        <f t="shared" si="129"/>
        <v>8.1704434334770415</v>
      </c>
      <c r="BD174" s="48">
        <f t="shared" si="130"/>
        <v>6.005275923605625</v>
      </c>
      <c r="BE174" s="59">
        <f t="shared" si="112"/>
        <v>1.3251816000000001E-3</v>
      </c>
      <c r="BF174" s="60">
        <f t="shared" si="131"/>
        <v>0.93416204408219861</v>
      </c>
      <c r="BG174" s="46">
        <f t="shared" si="132"/>
        <v>50.711138795234262</v>
      </c>
      <c r="BH174" s="46">
        <f t="shared" si="113"/>
        <v>0</v>
      </c>
      <c r="BI174" s="34">
        <f>AQ174*RUE</f>
        <v>18.901169385659042</v>
      </c>
      <c r="BJ174" s="34">
        <f t="shared" si="114"/>
        <v>189.01169385659043</v>
      </c>
      <c r="BK174" s="34">
        <f t="shared" si="115"/>
        <v>62.373858972674846</v>
      </c>
      <c r="BL174" s="34">
        <f>IF(AD174=0,0,BK174/(1-UMIDADE))</f>
        <v>0</v>
      </c>
      <c r="BM174" s="45">
        <f>BL174*AJ174</f>
        <v>0</v>
      </c>
      <c r="BN174" s="48">
        <f>IF(AI174=0,0,BM174*(1-AI174*(1-AK174)))</f>
        <v>0</v>
      </c>
    </row>
    <row r="175" spans="1:66" ht="15">
      <c r="A175" s="32">
        <v>14</v>
      </c>
      <c r="B175" s="32">
        <f t="shared" si="116"/>
        <v>6</v>
      </c>
      <c r="C175" s="32">
        <v>2015</v>
      </c>
      <c r="D175" s="32">
        <v>14</v>
      </c>
      <c r="E175" s="33">
        <v>18.920000000000002</v>
      </c>
      <c r="F175" s="33">
        <v>99.9</v>
      </c>
      <c r="G175" s="46">
        <v>165</v>
      </c>
      <c r="H175" s="45">
        <f t="shared" si="117"/>
        <v>23.31440991666317</v>
      </c>
      <c r="I175" s="45">
        <f t="shared" si="90"/>
        <v>79.526461501009123</v>
      </c>
      <c r="J175" s="48">
        <f t="shared" si="118"/>
        <v>10.60352820013455</v>
      </c>
      <c r="K175" s="48">
        <f t="shared" si="119"/>
        <v>0.96848609708977662</v>
      </c>
      <c r="L175" s="48">
        <v>40</v>
      </c>
      <c r="M175" s="33">
        <v>0.33500000000000002</v>
      </c>
      <c r="N175" s="33">
        <v>26.76</v>
      </c>
      <c r="O175" s="33">
        <v>100</v>
      </c>
      <c r="P175" s="33">
        <v>3.95</v>
      </c>
      <c r="Q175" s="33">
        <v>15.07</v>
      </c>
      <c r="R175" s="33">
        <v>82.3</v>
      </c>
      <c r="S175" s="33">
        <v>0.4</v>
      </c>
      <c r="T175" s="33">
        <v>9.6984499999999993</v>
      </c>
      <c r="U175" s="33">
        <v>2.4729999999999999</v>
      </c>
      <c r="V175" s="33">
        <f t="shared" si="91"/>
        <v>3.8327510204081641</v>
      </c>
      <c r="W175" s="36">
        <f t="shared" si="92"/>
        <v>0.63394979820062713</v>
      </c>
      <c r="X175" s="36">
        <f t="shared" si="93"/>
        <v>0.19509246973009409</v>
      </c>
      <c r="Y175" s="33">
        <f t="shared" si="120"/>
        <v>114.88884244897957</v>
      </c>
      <c r="Z175" s="33">
        <f t="shared" si="94"/>
        <v>114.88884244897957</v>
      </c>
      <c r="AA175" s="33">
        <f t="shared" si="121"/>
        <v>0</v>
      </c>
      <c r="AB175" s="36">
        <f t="shared" si="95"/>
        <v>0.22977768489795916</v>
      </c>
      <c r="AC175" s="45">
        <f t="shared" si="96"/>
        <v>16.760000000000002</v>
      </c>
      <c r="AD175" s="49">
        <f t="shared" si="122"/>
        <v>0</v>
      </c>
      <c r="AE175" s="49">
        <f t="shared" si="97"/>
        <v>0.4</v>
      </c>
      <c r="AF175" s="48">
        <f t="shared" si="123"/>
        <v>1</v>
      </c>
      <c r="AG175" s="33">
        <f t="shared" si="98"/>
        <v>1.5331004081632658</v>
      </c>
      <c r="AH175" s="33">
        <f t="shared" si="99"/>
        <v>1.5331004081632658</v>
      </c>
      <c r="AI175" s="49">
        <f t="shared" si="100"/>
        <v>0</v>
      </c>
      <c r="AJ175" s="48">
        <f t="shared" si="101"/>
        <v>3.0114285714285711</v>
      </c>
      <c r="AK175" s="58">
        <f t="shared" si="124"/>
        <v>1</v>
      </c>
      <c r="AL175" s="58">
        <f t="shared" si="125"/>
        <v>2.1863513928407237</v>
      </c>
      <c r="AM175" s="58">
        <f t="shared" si="126"/>
        <v>1.7993671963079154</v>
      </c>
      <c r="AN175" s="58">
        <f t="shared" si="127"/>
        <v>0.38698419653280824</v>
      </c>
      <c r="AO175" s="34">
        <f t="shared" si="102"/>
        <v>4.8492249999999997</v>
      </c>
      <c r="AP175" s="34">
        <f t="shared" si="103"/>
        <v>0.49393047248462374</v>
      </c>
      <c r="AQ175" s="34">
        <f t="shared" si="104"/>
        <v>4.355294527515376</v>
      </c>
      <c r="AR175" s="58">
        <f t="shared" si="105"/>
        <v>0.45118836390597361</v>
      </c>
      <c r="AS175" s="67">
        <f t="shared" si="106"/>
        <v>0.75198060650995602</v>
      </c>
      <c r="AT175" s="67">
        <f t="shared" si="107"/>
        <v>81.326890708587115</v>
      </c>
      <c r="AU175" s="68">
        <f t="shared" si="108"/>
        <v>0.99229019030096299</v>
      </c>
      <c r="AW175" s="68">
        <f t="shared" si="109"/>
        <v>0.32429588603937409</v>
      </c>
      <c r="AX175" s="68">
        <f t="shared" si="110"/>
        <v>4.6666666666666853E-3</v>
      </c>
      <c r="AZ175" s="69">
        <f t="shared" si="111"/>
        <v>1.0178571428571428</v>
      </c>
      <c r="BA175" s="70">
        <f t="shared" si="133"/>
        <v>9.3479107208613174E-2</v>
      </c>
      <c r="BB175" s="60">
        <f t="shared" si="128"/>
        <v>0.35537017396426385</v>
      </c>
      <c r="BC175" s="70">
        <f t="shared" si="129"/>
        <v>0.24229784588472533</v>
      </c>
      <c r="BD175" s="48">
        <f t="shared" si="130"/>
        <v>0.17808891672527311</v>
      </c>
      <c r="BE175" s="59">
        <f t="shared" si="112"/>
        <v>1.2721104E-3</v>
      </c>
      <c r="BF175" s="60">
        <f t="shared" si="131"/>
        <v>8.9442615398799219E-2</v>
      </c>
      <c r="BG175" s="46">
        <f t="shared" si="132"/>
        <v>0.88646301326473886</v>
      </c>
      <c r="BH175" s="46">
        <f t="shared" si="113"/>
        <v>0</v>
      </c>
      <c r="BI175" s="34">
        <f>AQ175*RUE</f>
        <v>16.724330985659044</v>
      </c>
      <c r="BJ175" s="34">
        <f t="shared" si="114"/>
        <v>167.24330985659043</v>
      </c>
      <c r="BK175" s="34">
        <f t="shared" si="115"/>
        <v>55.190292252674844</v>
      </c>
      <c r="BL175" s="34">
        <f>IF(AD175=0,0,BK175/(1-UMIDADE))</f>
        <v>0</v>
      </c>
      <c r="BM175" s="45">
        <f>BL175*AJ175</f>
        <v>0</v>
      </c>
      <c r="BN175" s="48">
        <f>IF(AI175=0,0,BM175*(1-AI175*(1-AK175)))</f>
        <v>0</v>
      </c>
    </row>
    <row r="176" spans="1:66" ht="15">
      <c r="A176" s="32">
        <v>15</v>
      </c>
      <c r="B176" s="32">
        <f t="shared" si="116"/>
        <v>6</v>
      </c>
      <c r="C176" s="32">
        <v>2015</v>
      </c>
      <c r="D176" s="32">
        <v>15</v>
      </c>
      <c r="E176" s="33">
        <v>19.02</v>
      </c>
      <c r="F176" s="33">
        <v>99.6</v>
      </c>
      <c r="G176" s="46">
        <v>166</v>
      </c>
      <c r="H176" s="45">
        <f t="shared" si="117"/>
        <v>23.354300459651348</v>
      </c>
      <c r="I176" s="45">
        <f t="shared" si="90"/>
        <v>79.506165800950185</v>
      </c>
      <c r="J176" s="48">
        <f t="shared" si="118"/>
        <v>10.600822106793357</v>
      </c>
      <c r="K176" s="48">
        <f t="shared" si="119"/>
        <v>0.96832222124122846</v>
      </c>
      <c r="L176" s="48">
        <v>40</v>
      </c>
      <c r="M176" s="33">
        <v>0.55900000000000005</v>
      </c>
      <c r="N176" s="33">
        <v>24.21</v>
      </c>
      <c r="O176" s="33">
        <v>100</v>
      </c>
      <c r="P176" s="33">
        <v>5.45</v>
      </c>
      <c r="Q176" s="33">
        <v>14.64</v>
      </c>
      <c r="R176" s="33">
        <v>84.9</v>
      </c>
      <c r="S176" s="33">
        <v>0.3</v>
      </c>
      <c r="T176" s="33">
        <v>9.3404000000000007</v>
      </c>
      <c r="U176" s="33">
        <v>2.8220000000000001</v>
      </c>
      <c r="V176" s="33">
        <f t="shared" si="91"/>
        <v>3.4083918367346935</v>
      </c>
      <c r="W176" s="36">
        <f t="shared" si="92"/>
        <v>0.6065202923780264</v>
      </c>
      <c r="X176" s="36">
        <f t="shared" si="93"/>
        <v>0.19097804385670397</v>
      </c>
      <c r="Y176" s="33">
        <f t="shared" si="120"/>
        <v>113.75574204081632</v>
      </c>
      <c r="Z176" s="33">
        <f t="shared" si="94"/>
        <v>113.75574204081632</v>
      </c>
      <c r="AA176" s="33">
        <f t="shared" si="121"/>
        <v>0</v>
      </c>
      <c r="AB176" s="36">
        <f t="shared" si="95"/>
        <v>0.22751148408163263</v>
      </c>
      <c r="AC176" s="45">
        <f t="shared" si="96"/>
        <v>14.21</v>
      </c>
      <c r="AD176" s="49">
        <f t="shared" si="122"/>
        <v>0</v>
      </c>
      <c r="AE176" s="49">
        <f t="shared" si="97"/>
        <v>0.4</v>
      </c>
      <c r="AF176" s="48">
        <f t="shared" si="123"/>
        <v>1</v>
      </c>
      <c r="AG176" s="33">
        <f t="shared" si="98"/>
        <v>1.3633567346938775</v>
      </c>
      <c r="AH176" s="33">
        <f t="shared" si="99"/>
        <v>1.3633567346938775</v>
      </c>
      <c r="AI176" s="49">
        <f t="shared" si="100"/>
        <v>0</v>
      </c>
      <c r="AJ176" s="48">
        <f t="shared" si="101"/>
        <v>2.9971428571428573</v>
      </c>
      <c r="AK176" s="58">
        <f t="shared" si="124"/>
        <v>1</v>
      </c>
      <c r="AL176" s="58">
        <f t="shared" si="125"/>
        <v>2.200036708497453</v>
      </c>
      <c r="AM176" s="58">
        <f t="shared" si="126"/>
        <v>1.8678311655143378</v>
      </c>
      <c r="AN176" s="58">
        <f t="shared" si="127"/>
        <v>0.33220554298311522</v>
      </c>
      <c r="AO176" s="34">
        <f t="shared" si="102"/>
        <v>4.6702000000000004</v>
      </c>
      <c r="AP176" s="34">
        <f t="shared" si="103"/>
        <v>0.49393047248462374</v>
      </c>
      <c r="AQ176" s="34">
        <f t="shared" si="104"/>
        <v>4.1762695275153767</v>
      </c>
      <c r="AR176" s="58">
        <f t="shared" si="105"/>
        <v>0.45118836390597361</v>
      </c>
      <c r="AS176" s="67">
        <f t="shared" si="106"/>
        <v>0.75198060650995602</v>
      </c>
      <c r="AT176" s="67">
        <f t="shared" si="107"/>
        <v>80.681067809851797</v>
      </c>
      <c r="AU176" s="68">
        <f t="shared" si="108"/>
        <v>0.99337791244281415</v>
      </c>
      <c r="AW176" s="68">
        <f t="shared" si="109"/>
        <v>0.33101925430965329</v>
      </c>
      <c r="AX176" s="68">
        <f t="shared" si="110"/>
        <v>0</v>
      </c>
      <c r="AZ176" s="69">
        <f t="shared" si="111"/>
        <v>1.0178571428571428</v>
      </c>
      <c r="BA176" s="70">
        <f t="shared" si="133"/>
        <v>0</v>
      </c>
      <c r="BB176" s="60">
        <f t="shared" si="128"/>
        <v>0</v>
      </c>
      <c r="BC176" s="70">
        <f t="shared" si="129"/>
        <v>0</v>
      </c>
      <c r="BD176" s="48">
        <f t="shared" si="130"/>
        <v>0</v>
      </c>
      <c r="BE176" s="59">
        <f t="shared" si="112"/>
        <v>1.2763223999999998E-3</v>
      </c>
      <c r="BF176" s="60">
        <f t="shared" si="131"/>
        <v>1.1314126006012832E-3</v>
      </c>
      <c r="BG176" s="46">
        <f t="shared" si="132"/>
        <v>-1.1314126006012832E-2</v>
      </c>
      <c r="BH176" s="46">
        <f t="shared" si="113"/>
        <v>0</v>
      </c>
      <c r="BI176" s="34">
        <f>AQ176*RUE</f>
        <v>16.036874985659047</v>
      </c>
      <c r="BJ176" s="34">
        <f t="shared" si="114"/>
        <v>160.36874985659045</v>
      </c>
      <c r="BK176" s="34">
        <f t="shared" si="115"/>
        <v>52.921687452674853</v>
      </c>
      <c r="BL176" s="34">
        <f>IF(AD176=0,0,BK176/(1-UMIDADE))</f>
        <v>0</v>
      </c>
      <c r="BM176" s="45">
        <f>BL176*AJ176</f>
        <v>0</v>
      </c>
      <c r="BN176" s="48">
        <f>IF(AI176=0,0,BM176*(1-AI176*(1-AK176)))</f>
        <v>0</v>
      </c>
    </row>
    <row r="177" spans="1:66" ht="15">
      <c r="A177" s="32">
        <v>16</v>
      </c>
      <c r="B177" s="32">
        <f t="shared" si="116"/>
        <v>6</v>
      </c>
      <c r="C177" s="32">
        <v>2015</v>
      </c>
      <c r="D177" s="32">
        <v>16</v>
      </c>
      <c r="E177" s="33">
        <v>20.74</v>
      </c>
      <c r="F177" s="33">
        <v>97.5</v>
      </c>
      <c r="G177" s="46">
        <v>167</v>
      </c>
      <c r="H177" s="45">
        <f t="shared" si="117"/>
        <v>23.387270619386246</v>
      </c>
      <c r="I177" s="45">
        <f t="shared" si="90"/>
        <v>79.489380868170699</v>
      </c>
      <c r="J177" s="48">
        <f t="shared" si="118"/>
        <v>10.598584115756093</v>
      </c>
      <c r="K177" s="48">
        <f t="shared" si="119"/>
        <v>0.96816773220218899</v>
      </c>
      <c r="L177" s="48">
        <v>40</v>
      </c>
      <c r="M177" s="33">
        <v>0.59899999999999998</v>
      </c>
      <c r="N177" s="33">
        <v>29.15</v>
      </c>
      <c r="O177" s="33">
        <v>100</v>
      </c>
      <c r="P177" s="33">
        <v>12.95</v>
      </c>
      <c r="Q177" s="33">
        <v>15.39</v>
      </c>
      <c r="R177" s="33">
        <v>68.599999999999994</v>
      </c>
      <c r="S177" s="33">
        <v>24.3</v>
      </c>
      <c r="T177" s="33">
        <v>11.29984</v>
      </c>
      <c r="U177" s="33">
        <v>4.2409999999999997</v>
      </c>
      <c r="V177" s="33">
        <f t="shared" si="91"/>
        <v>4.2353632653061206</v>
      </c>
      <c r="W177" s="36">
        <f t="shared" si="92"/>
        <v>0.65818903113431793</v>
      </c>
      <c r="X177" s="36">
        <f t="shared" si="93"/>
        <v>0.19872835467014771</v>
      </c>
      <c r="Y177" s="33">
        <f t="shared" si="120"/>
        <v>112.69238530612243</v>
      </c>
      <c r="Z177" s="33">
        <f t="shared" si="94"/>
        <v>112.69238530612243</v>
      </c>
      <c r="AA177" s="33">
        <f t="shared" si="121"/>
        <v>0</v>
      </c>
      <c r="AB177" s="36">
        <f t="shared" si="95"/>
        <v>0.22538477061224488</v>
      </c>
      <c r="AC177" s="45">
        <f t="shared" si="96"/>
        <v>19.149999999999999</v>
      </c>
      <c r="AD177" s="49">
        <f t="shared" si="122"/>
        <v>0</v>
      </c>
      <c r="AE177" s="49">
        <f t="shared" si="97"/>
        <v>0.4</v>
      </c>
      <c r="AF177" s="48">
        <f t="shared" si="123"/>
        <v>1</v>
      </c>
      <c r="AG177" s="33">
        <f t="shared" si="98"/>
        <v>1.6941453061224483</v>
      </c>
      <c r="AH177" s="33">
        <f t="shared" si="99"/>
        <v>1.6941453061224483</v>
      </c>
      <c r="AI177" s="49">
        <f t="shared" si="100"/>
        <v>0</v>
      </c>
      <c r="AJ177" s="48">
        <f t="shared" si="101"/>
        <v>1</v>
      </c>
      <c r="AK177" s="58">
        <f t="shared" si="124"/>
        <v>1</v>
      </c>
      <c r="AL177" s="58">
        <f t="shared" si="125"/>
        <v>2.4474427724741092</v>
      </c>
      <c r="AM177" s="58">
        <f t="shared" si="126"/>
        <v>1.6789457419172387</v>
      </c>
      <c r="AN177" s="58">
        <f t="shared" si="127"/>
        <v>0.76849703055687058</v>
      </c>
      <c r="AO177" s="34">
        <f t="shared" si="102"/>
        <v>5.6499199999999998</v>
      </c>
      <c r="AP177" s="34">
        <f t="shared" si="103"/>
        <v>0.49393047248462374</v>
      </c>
      <c r="AQ177" s="34">
        <f t="shared" si="104"/>
        <v>5.1559895275153762</v>
      </c>
      <c r="AR177" s="58">
        <f t="shared" si="105"/>
        <v>0.45118836390597361</v>
      </c>
      <c r="AS177" s="67">
        <f t="shared" si="106"/>
        <v>0.75198060650995602</v>
      </c>
      <c r="AT177" s="67">
        <f t="shared" si="107"/>
        <v>83.755657875467321</v>
      </c>
      <c r="AU177" s="68">
        <f t="shared" si="108"/>
        <v>0.98474757409104274</v>
      </c>
      <c r="AW177" s="68">
        <f t="shared" si="109"/>
        <v>0.43673214487799528</v>
      </c>
      <c r="AX177" s="68">
        <f t="shared" si="110"/>
        <v>2.6000000000000037E-2</v>
      </c>
      <c r="AZ177" s="69">
        <f t="shared" si="111"/>
        <v>1.0178571428571428</v>
      </c>
      <c r="BA177" s="70">
        <f t="shared" si="133"/>
        <v>0.71683804934150852</v>
      </c>
      <c r="BB177" s="60">
        <f t="shared" si="128"/>
        <v>2.725131528376679</v>
      </c>
      <c r="BC177" s="70">
        <f t="shared" si="129"/>
        <v>1.8580442238931902</v>
      </c>
      <c r="BD177" s="48">
        <f t="shared" si="130"/>
        <v>1.3656625045614947</v>
      </c>
      <c r="BE177" s="59">
        <f t="shared" si="112"/>
        <v>1.3487688E-3</v>
      </c>
      <c r="BF177" s="60">
        <f t="shared" si="131"/>
        <v>0.19117749049845309</v>
      </c>
      <c r="BG177" s="46">
        <f t="shared" si="132"/>
        <v>11.744850140630415</v>
      </c>
      <c r="BH177" s="46">
        <f t="shared" si="113"/>
        <v>0</v>
      </c>
      <c r="BI177" s="34">
        <f>AQ177*RUE</f>
        <v>19.798999785659046</v>
      </c>
      <c r="BJ177" s="34">
        <f t="shared" si="114"/>
        <v>197.98999785659046</v>
      </c>
      <c r="BK177" s="34">
        <f t="shared" si="115"/>
        <v>65.336699292674851</v>
      </c>
      <c r="BL177" s="34">
        <f>IF(AD177=0,0,BK177/(1-UMIDADE))</f>
        <v>0</v>
      </c>
      <c r="BM177" s="45">
        <f>BL177*AJ177</f>
        <v>0</v>
      </c>
      <c r="BN177" s="48">
        <f>IF(AI177=0,0,BM177*(1-AI177*(1-AK177)))</f>
        <v>0</v>
      </c>
    </row>
    <row r="178" spans="1:66" ht="15">
      <c r="A178" s="32">
        <v>17</v>
      </c>
      <c r="B178" s="32">
        <f t="shared" si="116"/>
        <v>6</v>
      </c>
      <c r="C178" s="32">
        <v>2015</v>
      </c>
      <c r="D178" s="32">
        <v>17</v>
      </c>
      <c r="E178" s="33">
        <v>20.149999999999999</v>
      </c>
      <c r="F178" s="33">
        <v>99.1</v>
      </c>
      <c r="G178" s="46">
        <v>168</v>
      </c>
      <c r="H178" s="45">
        <f t="shared" si="117"/>
        <v>23.413310626097982</v>
      </c>
      <c r="I178" s="45">
        <f t="shared" si="90"/>
        <v>79.476117488817309</v>
      </c>
      <c r="J178" s="48">
        <f t="shared" si="118"/>
        <v>10.59681566517564</v>
      </c>
      <c r="K178" s="48">
        <f t="shared" si="119"/>
        <v>0.96802267575109457</v>
      </c>
      <c r="L178" s="48">
        <v>40</v>
      </c>
      <c r="M178" s="33">
        <v>1.026</v>
      </c>
      <c r="N178" s="33">
        <v>25.24</v>
      </c>
      <c r="O178" s="33">
        <v>100</v>
      </c>
      <c r="P178" s="33">
        <v>7.7</v>
      </c>
      <c r="Q178" s="33">
        <v>15.25</v>
      </c>
      <c r="R178" s="33">
        <v>75.099999999999994</v>
      </c>
      <c r="S178" s="33">
        <v>1.9</v>
      </c>
      <c r="T178" s="33">
        <v>13.884259999999999</v>
      </c>
      <c r="U178" s="33">
        <v>5.266</v>
      </c>
      <c r="V178" s="33">
        <f t="shared" si="91"/>
        <v>3.554155102040816</v>
      </c>
      <c r="W178" s="36">
        <f t="shared" si="92"/>
        <v>0.61615972620313797</v>
      </c>
      <c r="X178" s="36">
        <f t="shared" si="93"/>
        <v>0.19242395893047071</v>
      </c>
      <c r="Y178" s="33">
        <f t="shared" si="120"/>
        <v>135.29823999999999</v>
      </c>
      <c r="Z178" s="33">
        <f t="shared" si="94"/>
        <v>125</v>
      </c>
      <c r="AA178" s="33">
        <f t="shared" si="121"/>
        <v>10.298239999999993</v>
      </c>
      <c r="AB178" s="36">
        <f t="shared" si="95"/>
        <v>0.25</v>
      </c>
      <c r="AC178" s="45">
        <f t="shared" si="96"/>
        <v>15.239999999999998</v>
      </c>
      <c r="AD178" s="49">
        <f t="shared" si="122"/>
        <v>0</v>
      </c>
      <c r="AE178" s="49">
        <f t="shared" si="97"/>
        <v>0.4</v>
      </c>
      <c r="AF178" s="48">
        <f t="shared" si="123"/>
        <v>1</v>
      </c>
      <c r="AG178" s="33">
        <f t="shared" si="98"/>
        <v>1.4216620408163265</v>
      </c>
      <c r="AH178" s="33">
        <f t="shared" si="99"/>
        <v>1.4216620408163265</v>
      </c>
      <c r="AI178" s="49">
        <f t="shared" si="100"/>
        <v>0</v>
      </c>
      <c r="AJ178" s="48">
        <f t="shared" si="101"/>
        <v>1</v>
      </c>
      <c r="AK178" s="58">
        <f t="shared" si="124"/>
        <v>1</v>
      </c>
      <c r="AL178" s="58">
        <f t="shared" si="125"/>
        <v>2.3599685436976867</v>
      </c>
      <c r="AM178" s="58">
        <f t="shared" si="126"/>
        <v>1.7723363763169626</v>
      </c>
      <c r="AN178" s="58">
        <f t="shared" si="127"/>
        <v>0.5876321673807241</v>
      </c>
      <c r="AO178" s="34">
        <f t="shared" si="102"/>
        <v>6.9421299999999997</v>
      </c>
      <c r="AP178" s="34">
        <f t="shared" si="103"/>
        <v>0.49393047248462374</v>
      </c>
      <c r="AQ178" s="34">
        <f t="shared" si="104"/>
        <v>6.4481995275153761</v>
      </c>
      <c r="AR178" s="58">
        <f t="shared" si="105"/>
        <v>0.45118836390597361</v>
      </c>
      <c r="AS178" s="67">
        <f t="shared" si="106"/>
        <v>0.75198060650995602</v>
      </c>
      <c r="AT178" s="67">
        <f t="shared" si="107"/>
        <v>86.573936475442579</v>
      </c>
      <c r="AU178" s="68">
        <f t="shared" si="108"/>
        <v>0.98831614920337219</v>
      </c>
      <c r="AW178" s="68">
        <f t="shared" si="109"/>
        <v>0.40249940538176243</v>
      </c>
      <c r="AX178" s="68">
        <f t="shared" si="110"/>
        <v>1.6666666666666666E-2</v>
      </c>
      <c r="AZ178" s="69">
        <f t="shared" si="111"/>
        <v>1.0178571428571428</v>
      </c>
      <c r="BA178" s="70">
        <f t="shared" si="133"/>
        <v>0.4393296543199286</v>
      </c>
      <c r="BB178" s="60">
        <f t="shared" si="128"/>
        <v>1.6701556138626406</v>
      </c>
      <c r="BC178" s="70">
        <f t="shared" si="129"/>
        <v>1.138742463997255</v>
      </c>
      <c r="BD178" s="48">
        <f t="shared" si="130"/>
        <v>0.83697571103798241</v>
      </c>
      <c r="BE178" s="59">
        <f t="shared" si="112"/>
        <v>1.3239180000000001E-3</v>
      </c>
      <c r="BF178" s="60">
        <f t="shared" si="131"/>
        <v>0.13272581805380068</v>
      </c>
      <c r="BG178" s="46">
        <f t="shared" si="132"/>
        <v>7.042498929841817</v>
      </c>
      <c r="BH178" s="46">
        <f t="shared" si="113"/>
        <v>0</v>
      </c>
      <c r="BI178" s="34">
        <f>AQ178*RUE</f>
        <v>24.761086185659043</v>
      </c>
      <c r="BJ178" s="34">
        <f t="shared" si="114"/>
        <v>247.61086185659042</v>
      </c>
      <c r="BK178" s="34">
        <f t="shared" si="115"/>
        <v>81.711584412674839</v>
      </c>
      <c r="BL178" s="34">
        <f>IF(AD178=0,0,BK178/(1-UMIDADE))</f>
        <v>0</v>
      </c>
      <c r="BM178" s="45">
        <f>BL178*AJ178</f>
        <v>0</v>
      </c>
      <c r="BN178" s="48">
        <f>IF(AI178=0,0,BM178*(1-AI178*(1-AK178)))</f>
        <v>0</v>
      </c>
    </row>
    <row r="179" spans="1:66" ht="15">
      <c r="A179" s="32">
        <v>18</v>
      </c>
      <c r="B179" s="32">
        <f t="shared" si="116"/>
        <v>6</v>
      </c>
      <c r="C179" s="32">
        <v>2015</v>
      </c>
      <c r="D179" s="32">
        <v>18</v>
      </c>
      <c r="E179" s="33">
        <v>19.2</v>
      </c>
      <c r="F179" s="33">
        <v>94.3</v>
      </c>
      <c r="G179" s="46">
        <v>169</v>
      </c>
      <c r="H179" s="45">
        <f t="shared" si="117"/>
        <v>23.432412763570579</v>
      </c>
      <c r="I179" s="45">
        <f t="shared" si="90"/>
        <v>79.46638420466347</v>
      </c>
      <c r="J179" s="48">
        <f t="shared" si="118"/>
        <v>10.59551789395513</v>
      </c>
      <c r="K179" s="48">
        <f t="shared" si="119"/>
        <v>0.96788709487130231</v>
      </c>
      <c r="L179" s="48">
        <v>40</v>
      </c>
      <c r="M179" s="33">
        <v>0.38700000000000001</v>
      </c>
      <c r="N179" s="33">
        <v>28.14</v>
      </c>
      <c r="O179" s="33">
        <v>100</v>
      </c>
      <c r="P179" s="33">
        <v>5.45</v>
      </c>
      <c r="Q179" s="33">
        <v>12.25</v>
      </c>
      <c r="R179" s="33">
        <v>58.2</v>
      </c>
      <c r="S179" s="33">
        <v>0.2</v>
      </c>
      <c r="T179" s="33">
        <v>16.19519</v>
      </c>
      <c r="U179" s="33">
        <v>5.87</v>
      </c>
      <c r="V179" s="33">
        <f t="shared" si="91"/>
        <v>4.2418285714285719</v>
      </c>
      <c r="W179" s="36">
        <f t="shared" si="92"/>
        <v>0.65856409810076744</v>
      </c>
      <c r="X179" s="36">
        <f t="shared" si="93"/>
        <v>0.1987846147151151</v>
      </c>
      <c r="Y179" s="33">
        <f t="shared" si="120"/>
        <v>125.47833795918368</v>
      </c>
      <c r="Z179" s="33">
        <f t="shared" si="94"/>
        <v>125</v>
      </c>
      <c r="AA179" s="33">
        <f t="shared" si="121"/>
        <v>0.47833795918367628</v>
      </c>
      <c r="AB179" s="36">
        <f t="shared" si="95"/>
        <v>0.25</v>
      </c>
      <c r="AC179" s="45">
        <f t="shared" si="96"/>
        <v>18.14</v>
      </c>
      <c r="AD179" s="49">
        <f t="shared" si="122"/>
        <v>0</v>
      </c>
      <c r="AE179" s="49">
        <f t="shared" si="97"/>
        <v>0.4</v>
      </c>
      <c r="AF179" s="48">
        <f t="shared" si="123"/>
        <v>1</v>
      </c>
      <c r="AG179" s="33">
        <f t="shared" si="98"/>
        <v>1.6967314285714288</v>
      </c>
      <c r="AH179" s="33">
        <f t="shared" si="99"/>
        <v>1.6967314285714288</v>
      </c>
      <c r="AI179" s="49">
        <f t="shared" si="100"/>
        <v>0</v>
      </c>
      <c r="AJ179" s="48">
        <f t="shared" si="101"/>
        <v>2.9714285714285715</v>
      </c>
      <c r="AK179" s="58">
        <f t="shared" si="124"/>
        <v>1</v>
      </c>
      <c r="AL179" s="58">
        <f t="shared" si="125"/>
        <v>2.2248592269166392</v>
      </c>
      <c r="AM179" s="58">
        <f t="shared" si="126"/>
        <v>1.2948680700654842</v>
      </c>
      <c r="AN179" s="58">
        <f t="shared" si="127"/>
        <v>0.92999115685115497</v>
      </c>
      <c r="AO179" s="34">
        <f t="shared" si="102"/>
        <v>8.0975950000000001</v>
      </c>
      <c r="AP179" s="34">
        <f t="shared" si="103"/>
        <v>0.49393047248462374</v>
      </c>
      <c r="AQ179" s="34">
        <f t="shared" si="104"/>
        <v>7.6036645275153765</v>
      </c>
      <c r="AR179" s="58">
        <f t="shared" si="105"/>
        <v>0.45118836390597361</v>
      </c>
      <c r="AS179" s="67">
        <f t="shared" si="106"/>
        <v>0.75198060650995602</v>
      </c>
      <c r="AT179" s="67">
        <f t="shared" si="107"/>
        <v>88.377045655349519</v>
      </c>
      <c r="AU179" s="68">
        <f t="shared" si="108"/>
        <v>0.9815720860962649</v>
      </c>
      <c r="AW179" s="68">
        <f t="shared" si="109"/>
        <v>0.34295318018494314</v>
      </c>
      <c r="AX179" s="68">
        <f t="shared" si="110"/>
        <v>0</v>
      </c>
      <c r="AZ179" s="69">
        <f t="shared" si="111"/>
        <v>1.0178571428571428</v>
      </c>
      <c r="BA179" s="70">
        <f t="shared" si="133"/>
        <v>0</v>
      </c>
      <c r="BB179" s="60">
        <f t="shared" si="128"/>
        <v>0</v>
      </c>
      <c r="BC179" s="70">
        <f t="shared" si="129"/>
        <v>0</v>
      </c>
      <c r="BD179" s="48">
        <f t="shared" si="130"/>
        <v>0</v>
      </c>
      <c r="BE179" s="59">
        <f t="shared" si="112"/>
        <v>1.283904E-3</v>
      </c>
      <c r="BF179" s="60">
        <f t="shared" si="131"/>
        <v>9.0418925460196281E-3</v>
      </c>
      <c r="BG179" s="46">
        <f t="shared" si="132"/>
        <v>-9.0418925460196281E-2</v>
      </c>
      <c r="BH179" s="46">
        <f t="shared" si="113"/>
        <v>0</v>
      </c>
      <c r="BI179" s="34">
        <f>AQ179*RUE</f>
        <v>29.198071785659046</v>
      </c>
      <c r="BJ179" s="34">
        <f t="shared" si="114"/>
        <v>291.98071785659045</v>
      </c>
      <c r="BK179" s="34">
        <f t="shared" si="115"/>
        <v>96.353636892674857</v>
      </c>
      <c r="BL179" s="34">
        <f>IF(AD179=0,0,BK179/(1-UMIDADE))</f>
        <v>0</v>
      </c>
      <c r="BM179" s="45">
        <f>BL179*AJ179</f>
        <v>0</v>
      </c>
      <c r="BN179" s="48">
        <f>IF(AI179=0,0,BM179*(1-AI179*(1-AK179)))</f>
        <v>0</v>
      </c>
    </row>
    <row r="180" spans="1:66" ht="15">
      <c r="A180" s="32">
        <v>19</v>
      </c>
      <c r="B180" s="32">
        <f t="shared" si="116"/>
        <v>6</v>
      </c>
      <c r="C180" s="32">
        <v>2015</v>
      </c>
      <c r="D180" s="32">
        <v>19</v>
      </c>
      <c r="E180" s="33">
        <v>21.44</v>
      </c>
      <c r="F180" s="33">
        <v>91.4</v>
      </c>
      <c r="G180" s="46">
        <v>170</v>
      </c>
      <c r="H180" s="45">
        <f t="shared" si="117"/>
        <v>23.444571371428442</v>
      </c>
      <c r="I180" s="45">
        <f t="shared" si="90"/>
        <v>79.46018729452733</v>
      </c>
      <c r="J180" s="48">
        <f t="shared" si="118"/>
        <v>10.594691639270311</v>
      </c>
      <c r="K180" s="48">
        <f t="shared" si="119"/>
        <v>0.96776102973835298</v>
      </c>
      <c r="L180" s="48">
        <v>40</v>
      </c>
      <c r="M180" s="33">
        <v>0.433</v>
      </c>
      <c r="N180" s="33">
        <v>32.01</v>
      </c>
      <c r="O180" s="33">
        <v>100</v>
      </c>
      <c r="P180" s="33">
        <v>3.95</v>
      </c>
      <c r="Q180" s="33">
        <v>13.38</v>
      </c>
      <c r="R180" s="33">
        <v>57.21</v>
      </c>
      <c r="S180" s="33">
        <v>0</v>
      </c>
      <c r="T180" s="33">
        <v>14.941179999999999</v>
      </c>
      <c r="U180" s="33">
        <v>5.79</v>
      </c>
      <c r="V180" s="33">
        <f t="shared" si="91"/>
        <v>4.8577959183673478</v>
      </c>
      <c r="W180" s="36">
        <f t="shared" si="92"/>
        <v>0.69224273660614744</v>
      </c>
      <c r="X180" s="36">
        <f t="shared" si="93"/>
        <v>0.2038364104909221</v>
      </c>
      <c r="Y180" s="33">
        <f t="shared" si="120"/>
        <v>123.50326857142858</v>
      </c>
      <c r="Z180" s="33">
        <f t="shared" si="94"/>
        <v>123.50326857142858</v>
      </c>
      <c r="AA180" s="33">
        <f t="shared" si="121"/>
        <v>0</v>
      </c>
      <c r="AB180" s="36">
        <f t="shared" si="95"/>
        <v>0.24700653714285717</v>
      </c>
      <c r="AC180" s="45">
        <f t="shared" si="96"/>
        <v>22.009999999999998</v>
      </c>
      <c r="AD180" s="49">
        <f t="shared" si="122"/>
        <v>0</v>
      </c>
      <c r="AE180" s="49">
        <f t="shared" si="97"/>
        <v>0.4</v>
      </c>
      <c r="AF180" s="48">
        <f t="shared" si="123"/>
        <v>1</v>
      </c>
      <c r="AG180" s="33">
        <f t="shared" si="98"/>
        <v>1.9431183673469392</v>
      </c>
      <c r="AH180" s="33">
        <f t="shared" si="99"/>
        <v>1.9431183673469392</v>
      </c>
      <c r="AI180" s="49">
        <f t="shared" si="100"/>
        <v>0</v>
      </c>
      <c r="AJ180" s="48">
        <f t="shared" si="101"/>
        <v>1</v>
      </c>
      <c r="AK180" s="58">
        <f t="shared" si="124"/>
        <v>1</v>
      </c>
      <c r="AL180" s="58">
        <f t="shared" si="125"/>
        <v>2.5548906799389384</v>
      </c>
      <c r="AM180" s="58">
        <f t="shared" si="126"/>
        <v>1.4616529579930668</v>
      </c>
      <c r="AN180" s="58">
        <f t="shared" si="127"/>
        <v>1.0932377219458715</v>
      </c>
      <c r="AO180" s="34">
        <f t="shared" si="102"/>
        <v>7.4705899999999996</v>
      </c>
      <c r="AP180" s="34">
        <f t="shared" si="103"/>
        <v>0.49393047248462374</v>
      </c>
      <c r="AQ180" s="34">
        <f t="shared" si="104"/>
        <v>6.976659527515376</v>
      </c>
      <c r="AR180" s="58">
        <f t="shared" si="105"/>
        <v>0.45118836390597361</v>
      </c>
      <c r="AS180" s="67">
        <f t="shared" si="106"/>
        <v>0.75198060650995602</v>
      </c>
      <c r="AT180" s="67">
        <f t="shared" si="107"/>
        <v>87.463423798514725</v>
      </c>
      <c r="AU180" s="68">
        <f t="shared" si="108"/>
        <v>0.97837254664774942</v>
      </c>
      <c r="AW180" s="68">
        <f t="shared" si="109"/>
        <v>0.47481253293256398</v>
      </c>
      <c r="AX180" s="68">
        <f t="shared" si="110"/>
        <v>0</v>
      </c>
      <c r="AZ180" s="69">
        <f t="shared" si="111"/>
        <v>1.0178571428571428</v>
      </c>
      <c r="BA180" s="70">
        <f t="shared" si="133"/>
        <v>0</v>
      </c>
      <c r="BB180" s="60">
        <f t="shared" si="128"/>
        <v>0</v>
      </c>
      <c r="BC180" s="70">
        <f t="shared" si="129"/>
        <v>0</v>
      </c>
      <c r="BD180" s="48">
        <f t="shared" si="130"/>
        <v>0</v>
      </c>
      <c r="BE180" s="59">
        <f t="shared" si="112"/>
        <v>1.3782528000000002E-3</v>
      </c>
      <c r="BF180" s="60">
        <f t="shared" si="131"/>
        <v>-1.2462013718850682E-4</v>
      </c>
      <c r="BG180" s="46">
        <f t="shared" si="132"/>
        <v>1.2462013718850683E-3</v>
      </c>
      <c r="BH180" s="46">
        <f t="shared" si="113"/>
        <v>0</v>
      </c>
      <c r="BI180" s="34">
        <f>AQ180*RUE</f>
        <v>26.790372585659043</v>
      </c>
      <c r="BJ180" s="34">
        <f t="shared" si="114"/>
        <v>267.90372585659043</v>
      </c>
      <c r="BK180" s="34">
        <f t="shared" si="115"/>
        <v>88.408229532674838</v>
      </c>
      <c r="BL180" s="34">
        <f>IF(AD180=0,0,BK180/(1-UMIDADE))</f>
        <v>0</v>
      </c>
      <c r="BM180" s="45">
        <f>BL180*AJ180</f>
        <v>0</v>
      </c>
      <c r="BN180" s="48">
        <f>IF(AI180=0,0,BM180*(1-AI180*(1-AK180)))</f>
        <v>0</v>
      </c>
    </row>
    <row r="181" spans="1:66" ht="15">
      <c r="A181" s="32">
        <v>20</v>
      </c>
      <c r="B181" s="32">
        <f t="shared" si="116"/>
        <v>6</v>
      </c>
      <c r="C181" s="32">
        <v>2015</v>
      </c>
      <c r="D181" s="32">
        <v>20</v>
      </c>
      <c r="E181" s="33">
        <v>21.79</v>
      </c>
      <c r="F181" s="33">
        <v>99</v>
      </c>
      <c r="G181" s="46">
        <v>171</v>
      </c>
      <c r="H181" s="45">
        <f t="shared" si="117"/>
        <v>23.449782846813658</v>
      </c>
      <c r="I181" s="45">
        <f t="shared" si="90"/>
        <v>79.457530760579161</v>
      </c>
      <c r="J181" s="48">
        <f t="shared" si="118"/>
        <v>10.594337434743888</v>
      </c>
      <c r="K181" s="48">
        <f t="shared" si="119"/>
        <v>0.96764451770806614</v>
      </c>
      <c r="L181" s="48">
        <v>40</v>
      </c>
      <c r="M181" s="33">
        <v>0.32700000000000001</v>
      </c>
      <c r="N181" s="33">
        <v>27.34</v>
      </c>
      <c r="O181" s="33">
        <v>100</v>
      </c>
      <c r="P181" s="33">
        <v>3.95</v>
      </c>
      <c r="Q181" s="33">
        <v>17.98</v>
      </c>
      <c r="R181" s="33">
        <v>76</v>
      </c>
      <c r="S181" s="33">
        <v>0</v>
      </c>
      <c r="T181" s="33">
        <v>7.9128699999999998</v>
      </c>
      <c r="U181" s="33">
        <v>2.44</v>
      </c>
      <c r="V181" s="33">
        <f t="shared" si="91"/>
        <v>3.7639836734693874</v>
      </c>
      <c r="W181" s="36">
        <f t="shared" si="92"/>
        <v>0.62963591923579576</v>
      </c>
      <c r="X181" s="36">
        <f t="shared" si="93"/>
        <v>0.19444538788536936</v>
      </c>
      <c r="Y181" s="33">
        <f t="shared" si="120"/>
        <v>121.56015020408164</v>
      </c>
      <c r="Z181" s="33">
        <f t="shared" si="94"/>
        <v>121.56015020408164</v>
      </c>
      <c r="AA181" s="33">
        <f t="shared" si="121"/>
        <v>0</v>
      </c>
      <c r="AB181" s="36">
        <f t="shared" si="95"/>
        <v>0.24312030040816326</v>
      </c>
      <c r="AC181" s="45">
        <f t="shared" si="96"/>
        <v>17.34</v>
      </c>
      <c r="AD181" s="49">
        <f t="shared" si="122"/>
        <v>0</v>
      </c>
      <c r="AE181" s="49">
        <f t="shared" si="97"/>
        <v>0.4</v>
      </c>
      <c r="AF181" s="48">
        <f t="shared" si="123"/>
        <v>1</v>
      </c>
      <c r="AG181" s="33">
        <f t="shared" si="98"/>
        <v>1.5055934693877551</v>
      </c>
      <c r="AH181" s="33">
        <f t="shared" si="99"/>
        <v>1.5055934693877551</v>
      </c>
      <c r="AI181" s="49">
        <f t="shared" si="100"/>
        <v>0</v>
      </c>
      <c r="AJ181" s="48">
        <f t="shared" si="101"/>
        <v>1</v>
      </c>
      <c r="AK181" s="58">
        <f t="shared" si="124"/>
        <v>1</v>
      </c>
      <c r="AL181" s="58">
        <f t="shared" si="125"/>
        <v>2.610143589744701</v>
      </c>
      <c r="AM181" s="58">
        <f t="shared" si="126"/>
        <v>1.9837091282059729</v>
      </c>
      <c r="AN181" s="58">
        <f t="shared" si="127"/>
        <v>0.62643446153872806</v>
      </c>
      <c r="AO181" s="34">
        <f t="shared" si="102"/>
        <v>3.9564349999999999</v>
      </c>
      <c r="AP181" s="34">
        <f t="shared" si="103"/>
        <v>0.49393047248462374</v>
      </c>
      <c r="AQ181" s="34">
        <f t="shared" si="104"/>
        <v>3.4625045275153763</v>
      </c>
      <c r="AR181" s="58">
        <f t="shared" si="105"/>
        <v>0.45118836390597361</v>
      </c>
      <c r="AS181" s="67">
        <f t="shared" si="106"/>
        <v>0.75198060650995602</v>
      </c>
      <c r="AT181" s="67">
        <f t="shared" si="107"/>
        <v>77.591059149988638</v>
      </c>
      <c r="AU181" s="68">
        <f t="shared" si="108"/>
        <v>0.98754946805287513</v>
      </c>
      <c r="AW181" s="68">
        <f t="shared" si="109"/>
        <v>0.4928761372490913</v>
      </c>
      <c r="AX181" s="68">
        <f t="shared" si="110"/>
        <v>0.19866666666666669</v>
      </c>
      <c r="AZ181" s="69">
        <f t="shared" si="111"/>
        <v>1.0178571428571428</v>
      </c>
      <c r="BA181" s="70">
        <f t="shared" si="133"/>
        <v>5.7428411785226796</v>
      </c>
      <c r="BB181" s="60">
        <f t="shared" si="128"/>
        <v>21.831985024271823</v>
      </c>
      <c r="BC181" s="70">
        <f t="shared" si="129"/>
        <v>14.885444334730789</v>
      </c>
      <c r="BD181" s="48">
        <f t="shared" si="130"/>
        <v>10.940801586027129</v>
      </c>
      <c r="BE181" s="59">
        <f t="shared" si="112"/>
        <v>1.3929948000000001E-3</v>
      </c>
      <c r="BF181" s="60">
        <f t="shared" si="131"/>
        <v>1.531713957995829</v>
      </c>
      <c r="BG181" s="46">
        <f t="shared" si="132"/>
        <v>94.090876280313012</v>
      </c>
      <c r="BH181" s="46">
        <f t="shared" si="113"/>
        <v>0</v>
      </c>
      <c r="BI181" s="34">
        <f>AQ181*RUE</f>
        <v>13.296017385659045</v>
      </c>
      <c r="BJ181" s="34">
        <f t="shared" si="114"/>
        <v>132.96017385659044</v>
      </c>
      <c r="BK181" s="34">
        <f t="shared" si="115"/>
        <v>43.876857372674849</v>
      </c>
      <c r="BL181" s="34">
        <f>IF(AD181=0,0,BK181/(1-UMIDADE))</f>
        <v>0</v>
      </c>
      <c r="BM181" s="45">
        <f>BL181*AJ181</f>
        <v>0</v>
      </c>
      <c r="BN181" s="48">
        <f>IF(AI181=0,0,BM181*(1-AI181*(1-AK181)))</f>
        <v>0</v>
      </c>
    </row>
    <row r="182" spans="1:66" ht="15">
      <c r="A182" s="32">
        <v>21</v>
      </c>
      <c r="B182" s="32">
        <f t="shared" si="116"/>
        <v>6</v>
      </c>
      <c r="C182" s="32">
        <v>2015</v>
      </c>
      <c r="D182" s="32">
        <v>21</v>
      </c>
      <c r="E182" s="33">
        <v>23.07</v>
      </c>
      <c r="F182" s="33">
        <v>89.5</v>
      </c>
      <c r="G182" s="46">
        <v>172</v>
      </c>
      <c r="H182" s="45">
        <f t="shared" si="117"/>
        <v>23.448045645453604</v>
      </c>
      <c r="I182" s="45">
        <f t="shared" si="90"/>
        <v>79.458416319598768</v>
      </c>
      <c r="J182" s="48">
        <f t="shared" si="118"/>
        <v>10.594455509279836</v>
      </c>
      <c r="K182" s="48">
        <f t="shared" si="119"/>
        <v>0.96753759330547084</v>
      </c>
      <c r="L182" s="48">
        <v>40</v>
      </c>
      <c r="M182" s="33">
        <v>1.103</v>
      </c>
      <c r="N182" s="33">
        <v>29.19</v>
      </c>
      <c r="O182" s="33">
        <v>100</v>
      </c>
      <c r="P182" s="33">
        <v>6.95</v>
      </c>
      <c r="Q182" s="33">
        <v>16.53</v>
      </c>
      <c r="R182" s="33">
        <v>63.88</v>
      </c>
      <c r="S182" s="33">
        <v>0</v>
      </c>
      <c r="T182" s="33">
        <v>9.5604099999999992</v>
      </c>
      <c r="U182" s="33">
        <v>3.077</v>
      </c>
      <c r="V182" s="33">
        <f t="shared" si="91"/>
        <v>4.1754122448979594</v>
      </c>
      <c r="W182" s="36">
        <f t="shared" si="92"/>
        <v>0.65468979539113104</v>
      </c>
      <c r="X182" s="36">
        <f t="shared" si="93"/>
        <v>0.19820346930866967</v>
      </c>
      <c r="Y182" s="33">
        <f t="shared" si="120"/>
        <v>120.05455673469388</v>
      </c>
      <c r="Z182" s="33">
        <f t="shared" si="94"/>
        <v>120.05455673469388</v>
      </c>
      <c r="AA182" s="33">
        <f t="shared" si="121"/>
        <v>0</v>
      </c>
      <c r="AB182" s="36">
        <f t="shared" si="95"/>
        <v>0.24010911346938776</v>
      </c>
      <c r="AC182" s="45">
        <f t="shared" si="96"/>
        <v>19.190000000000001</v>
      </c>
      <c r="AD182" s="49">
        <f t="shared" si="122"/>
        <v>0</v>
      </c>
      <c r="AE182" s="49">
        <f t="shared" si="97"/>
        <v>0.4</v>
      </c>
      <c r="AF182" s="48">
        <f t="shared" si="123"/>
        <v>1</v>
      </c>
      <c r="AG182" s="33">
        <f t="shared" si="98"/>
        <v>1.6701648979591839</v>
      </c>
      <c r="AH182" s="33">
        <f t="shared" si="99"/>
        <v>1.6701648979591839</v>
      </c>
      <c r="AI182" s="49">
        <f t="shared" si="100"/>
        <v>0</v>
      </c>
      <c r="AJ182" s="48">
        <f t="shared" si="101"/>
        <v>1</v>
      </c>
      <c r="AK182" s="58">
        <f t="shared" si="124"/>
        <v>1</v>
      </c>
      <c r="AL182" s="58">
        <f t="shared" si="125"/>
        <v>2.8212015454049211</v>
      </c>
      <c r="AM182" s="58">
        <f t="shared" si="126"/>
        <v>1.8021835472046639</v>
      </c>
      <c r="AN182" s="58">
        <f t="shared" si="127"/>
        <v>1.0190179982002572</v>
      </c>
      <c r="AO182" s="34">
        <f t="shared" si="102"/>
        <v>4.7802049999999996</v>
      </c>
      <c r="AP182" s="34">
        <f t="shared" si="103"/>
        <v>0.49393047248462374</v>
      </c>
      <c r="AQ182" s="34">
        <f t="shared" si="104"/>
        <v>4.286274527515376</v>
      </c>
      <c r="AR182" s="58">
        <f t="shared" si="105"/>
        <v>0.45118836390597361</v>
      </c>
      <c r="AS182" s="67">
        <f t="shared" si="106"/>
        <v>0.75198060650995602</v>
      </c>
      <c r="AT182" s="67">
        <f t="shared" si="107"/>
        <v>81.083086116792842</v>
      </c>
      <c r="AU182" s="68">
        <f t="shared" si="108"/>
        <v>0.97982591587015511</v>
      </c>
      <c r="AW182" s="68">
        <f t="shared" si="109"/>
        <v>0.55380535571372846</v>
      </c>
      <c r="AX182" s="68">
        <f t="shared" si="110"/>
        <v>0.10200000000000008</v>
      </c>
      <c r="AZ182" s="69">
        <f t="shared" si="111"/>
        <v>1.0178571428571428</v>
      </c>
      <c r="BA182" s="70">
        <f t="shared" si="133"/>
        <v>3.4350256499603335</v>
      </c>
      <c r="BB182" s="60">
        <f t="shared" si="128"/>
        <v>13.058593510889205</v>
      </c>
      <c r="BC182" s="70">
        <f t="shared" si="129"/>
        <v>8.9035864846971844</v>
      </c>
      <c r="BD182" s="48">
        <f t="shared" si="130"/>
        <v>6.5441360662524302</v>
      </c>
      <c r="BE182" s="59">
        <f t="shared" si="112"/>
        <v>1.4469084000000001E-3</v>
      </c>
      <c r="BF182" s="60">
        <f t="shared" si="131"/>
        <v>1.0523199285286859</v>
      </c>
      <c r="BG182" s="46">
        <f t="shared" si="132"/>
        <v>54.918161377237446</v>
      </c>
      <c r="BH182" s="46">
        <f t="shared" si="113"/>
        <v>0</v>
      </c>
      <c r="BI182" s="34">
        <f>AQ182*RUE</f>
        <v>16.459294185659044</v>
      </c>
      <c r="BJ182" s="34">
        <f t="shared" si="114"/>
        <v>164.59294185659044</v>
      </c>
      <c r="BK182" s="34">
        <f t="shared" si="115"/>
        <v>54.315670812674846</v>
      </c>
      <c r="BL182" s="34">
        <f>IF(AD182=0,0,BK182/(1-UMIDADE))</f>
        <v>0</v>
      </c>
      <c r="BM182" s="45">
        <f>BL182*AJ182</f>
        <v>0</v>
      </c>
      <c r="BN182" s="48">
        <f>IF(AI182=0,0,BM182*(1-AI182*(1-AK182)))</f>
        <v>0</v>
      </c>
    </row>
    <row r="183" spans="1:66" ht="15">
      <c r="A183" s="32">
        <v>22</v>
      </c>
      <c r="B183" s="32">
        <f t="shared" si="116"/>
        <v>6</v>
      </c>
      <c r="C183" s="32">
        <v>2015</v>
      </c>
      <c r="D183" s="32">
        <v>22</v>
      </c>
      <c r="E183" s="33">
        <v>20.38</v>
      </c>
      <c r="F183" s="33">
        <v>91.9</v>
      </c>
      <c r="G183" s="46">
        <v>173</v>
      </c>
      <c r="H183" s="45">
        <f t="shared" si="117"/>
        <v>23.439360282118528</v>
      </c>
      <c r="I183" s="45">
        <f t="shared" si="90"/>
        <v>79.462843399221882</v>
      </c>
      <c r="J183" s="48">
        <f t="shared" si="118"/>
        <v>10.595045786562917</v>
      </c>
      <c r="K183" s="48">
        <f t="shared" si="119"/>
        <v>0.96744028821457528</v>
      </c>
      <c r="L183" s="48">
        <v>40</v>
      </c>
      <c r="M183" s="33">
        <v>1.343</v>
      </c>
      <c r="N183" s="33">
        <v>25.45</v>
      </c>
      <c r="O183" s="33">
        <v>100</v>
      </c>
      <c r="P183" s="33">
        <v>9.1999999999999993</v>
      </c>
      <c r="Q183" s="33">
        <v>15.21</v>
      </c>
      <c r="R183" s="33">
        <v>60.15</v>
      </c>
      <c r="S183" s="33">
        <v>3.4</v>
      </c>
      <c r="T183" s="33">
        <v>12.36656</v>
      </c>
      <c r="U183" s="33">
        <v>4.62</v>
      </c>
      <c r="V183" s="33">
        <f t="shared" si="91"/>
        <v>3.5935346938775505</v>
      </c>
      <c r="W183" s="36">
        <f t="shared" si="92"/>
        <v>0.61872484912652803</v>
      </c>
      <c r="X183" s="36">
        <f t="shared" si="93"/>
        <v>0.19280872736897919</v>
      </c>
      <c r="Y183" s="33">
        <f t="shared" si="120"/>
        <v>118.38439183673469</v>
      </c>
      <c r="Z183" s="33">
        <f t="shared" si="94"/>
        <v>118.38439183673469</v>
      </c>
      <c r="AA183" s="33">
        <f t="shared" si="121"/>
        <v>0</v>
      </c>
      <c r="AB183" s="36">
        <f t="shared" si="95"/>
        <v>0.23676878367346937</v>
      </c>
      <c r="AC183" s="45">
        <f t="shared" si="96"/>
        <v>15.45</v>
      </c>
      <c r="AD183" s="49">
        <f t="shared" si="122"/>
        <v>0</v>
      </c>
      <c r="AE183" s="49">
        <f t="shared" si="97"/>
        <v>0.4</v>
      </c>
      <c r="AF183" s="48">
        <f t="shared" si="123"/>
        <v>1</v>
      </c>
      <c r="AG183" s="33">
        <f t="shared" si="98"/>
        <v>1.4374138775510203</v>
      </c>
      <c r="AH183" s="33">
        <f t="shared" si="99"/>
        <v>1.4374138775510203</v>
      </c>
      <c r="AI183" s="49">
        <f t="shared" si="100"/>
        <v>0</v>
      </c>
      <c r="AJ183" s="48">
        <f t="shared" si="101"/>
        <v>1</v>
      </c>
      <c r="AK183" s="58">
        <f t="shared" si="124"/>
        <v>1</v>
      </c>
      <c r="AL183" s="58">
        <f t="shared" si="125"/>
        <v>2.3937379934974632</v>
      </c>
      <c r="AM183" s="58">
        <f t="shared" si="126"/>
        <v>1.4398334030887241</v>
      </c>
      <c r="AN183" s="58">
        <f t="shared" si="127"/>
        <v>0.95390459040873909</v>
      </c>
      <c r="AO183" s="34">
        <f t="shared" si="102"/>
        <v>6.1832799999999999</v>
      </c>
      <c r="AP183" s="34">
        <f t="shared" si="103"/>
        <v>0.49393047248462374</v>
      </c>
      <c r="AQ183" s="34">
        <f t="shared" si="104"/>
        <v>5.6893495275153763</v>
      </c>
      <c r="AR183" s="58">
        <f t="shared" si="105"/>
        <v>0.45118836390597361</v>
      </c>
      <c r="AS183" s="67">
        <f t="shared" si="106"/>
        <v>0.75198060650995602</v>
      </c>
      <c r="AT183" s="67">
        <f t="shared" si="107"/>
        <v>85.05086337787121</v>
      </c>
      <c r="AU183" s="68">
        <f t="shared" si="108"/>
        <v>0.98110274316396484</v>
      </c>
      <c r="AW183" s="68">
        <f t="shared" si="109"/>
        <v>0.41608508484737128</v>
      </c>
      <c r="AX183" s="68">
        <f t="shared" si="110"/>
        <v>1.4000000000000058E-2</v>
      </c>
      <c r="AZ183" s="69">
        <f t="shared" si="111"/>
        <v>1.0178571428571428</v>
      </c>
      <c r="BA183" s="70">
        <f t="shared" si="133"/>
        <v>0.37204619690096397</v>
      </c>
      <c r="BB183" s="60">
        <f t="shared" si="128"/>
        <v>1.4143708221387046</v>
      </c>
      <c r="BC183" s="70">
        <f t="shared" si="129"/>
        <v>0.96434374236729858</v>
      </c>
      <c r="BD183" s="48">
        <f t="shared" si="130"/>
        <v>0.70879265063996444</v>
      </c>
      <c r="BE183" s="59">
        <f t="shared" si="112"/>
        <v>1.3336055999999998E-3</v>
      </c>
      <c r="BF183" s="60">
        <f t="shared" si="131"/>
        <v>0.17247013864398258</v>
      </c>
      <c r="BG183" s="46">
        <f t="shared" si="132"/>
        <v>5.363225119959818</v>
      </c>
      <c r="BH183" s="46">
        <f t="shared" si="113"/>
        <v>0</v>
      </c>
      <c r="BI183" s="34">
        <f>AQ183*RUE</f>
        <v>21.847102185659043</v>
      </c>
      <c r="BJ183" s="34">
        <f t="shared" si="114"/>
        <v>218.47102185659043</v>
      </c>
      <c r="BK183" s="34">
        <f t="shared" si="115"/>
        <v>72.095437212674838</v>
      </c>
      <c r="BL183" s="34">
        <f>IF(AD183=0,0,BK183/(1-UMIDADE))</f>
        <v>0</v>
      </c>
      <c r="BM183" s="45">
        <f>BL183*AJ183</f>
        <v>0</v>
      </c>
      <c r="BN183" s="48">
        <f>IF(AI183=0,0,BM183*(1-AI183*(1-AK183)))</f>
        <v>0</v>
      </c>
    </row>
    <row r="184" spans="1:66" ht="15">
      <c r="A184" s="32">
        <v>23</v>
      </c>
      <c r="B184" s="32">
        <f t="shared" si="116"/>
        <v>6</v>
      </c>
      <c r="C184" s="32">
        <v>2015</v>
      </c>
      <c r="D184" s="32">
        <v>23</v>
      </c>
      <c r="E184" s="33">
        <v>17.63</v>
      </c>
      <c r="F184" s="33">
        <v>99.9</v>
      </c>
      <c r="G184" s="46">
        <v>174</v>
      </c>
      <c r="H184" s="45">
        <f t="shared" si="117"/>
        <v>23.423729330469037</v>
      </c>
      <c r="I184" s="45">
        <f t="shared" si="90"/>
        <v>79.4708091391918</v>
      </c>
      <c r="J184" s="48">
        <f t="shared" si="118"/>
        <v>10.596107885225573</v>
      </c>
      <c r="K184" s="48">
        <f t="shared" si="119"/>
        <v>0.96735263126897797</v>
      </c>
      <c r="L184" s="48">
        <v>40</v>
      </c>
      <c r="M184" s="33">
        <v>0.33700000000000002</v>
      </c>
      <c r="N184" s="33">
        <v>22.36</v>
      </c>
      <c r="O184" s="33">
        <v>100</v>
      </c>
      <c r="P184" s="33">
        <v>3.95</v>
      </c>
      <c r="Q184" s="33">
        <v>14.93</v>
      </c>
      <c r="R184" s="33">
        <v>91.8</v>
      </c>
      <c r="S184" s="33">
        <v>11.8</v>
      </c>
      <c r="T184" s="33">
        <v>7.0240299999999998</v>
      </c>
      <c r="U184" s="33">
        <v>1.1459999999999999</v>
      </c>
      <c r="V184" s="33">
        <f t="shared" si="91"/>
        <v>3.0651428571428569</v>
      </c>
      <c r="W184" s="36">
        <f t="shared" si="92"/>
        <v>0.58292128863346937</v>
      </c>
      <c r="X184" s="36">
        <f t="shared" si="93"/>
        <v>0.18743819329502043</v>
      </c>
      <c r="Y184" s="33">
        <f t="shared" si="120"/>
        <v>120.34697795918368</v>
      </c>
      <c r="Z184" s="33">
        <f t="shared" si="94"/>
        <v>120.34697795918368</v>
      </c>
      <c r="AA184" s="33">
        <f t="shared" si="121"/>
        <v>0</v>
      </c>
      <c r="AB184" s="36">
        <f t="shared" si="95"/>
        <v>0.24069395591836734</v>
      </c>
      <c r="AC184" s="45">
        <f t="shared" si="96"/>
        <v>12.36</v>
      </c>
      <c r="AD184" s="49">
        <f t="shared" si="122"/>
        <v>0</v>
      </c>
      <c r="AE184" s="49">
        <f t="shared" si="97"/>
        <v>0.4</v>
      </c>
      <c r="AF184" s="48">
        <f t="shared" si="123"/>
        <v>1</v>
      </c>
      <c r="AG184" s="33">
        <f t="shared" si="98"/>
        <v>1.226057142857143</v>
      </c>
      <c r="AH184" s="33">
        <f t="shared" si="99"/>
        <v>1.226057142857143</v>
      </c>
      <c r="AI184" s="49">
        <f t="shared" si="100"/>
        <v>0</v>
      </c>
      <c r="AJ184" s="48">
        <f t="shared" si="101"/>
        <v>3.1957142857142857</v>
      </c>
      <c r="AK184" s="58">
        <f t="shared" si="124"/>
        <v>1</v>
      </c>
      <c r="AL184" s="58">
        <f t="shared" si="125"/>
        <v>2.0163727548751655</v>
      </c>
      <c r="AM184" s="58">
        <f t="shared" si="126"/>
        <v>1.8510301889754017</v>
      </c>
      <c r="AN184" s="58">
        <f t="shared" si="127"/>
        <v>0.16534256589976382</v>
      </c>
      <c r="AO184" s="34">
        <f t="shared" si="102"/>
        <v>3.5120149999999999</v>
      </c>
      <c r="AP184" s="34">
        <f t="shared" si="103"/>
        <v>0.49393047248462374</v>
      </c>
      <c r="AQ184" s="34">
        <f t="shared" si="104"/>
        <v>3.0180845275153763</v>
      </c>
      <c r="AR184" s="58">
        <f t="shared" si="105"/>
        <v>0.45118836390597361</v>
      </c>
      <c r="AS184" s="67">
        <f t="shared" si="106"/>
        <v>0.75198060650995602</v>
      </c>
      <c r="AT184" s="67">
        <f t="shared" si="107"/>
        <v>75.112519581105971</v>
      </c>
      <c r="AU184" s="68">
        <f t="shared" si="108"/>
        <v>0.99669861029292062</v>
      </c>
      <c r="AW184" s="68">
        <f t="shared" si="109"/>
        <v>0.23125810268883962</v>
      </c>
      <c r="AX184" s="68">
        <f t="shared" si="110"/>
        <v>0</v>
      </c>
      <c r="AZ184" s="69">
        <f t="shared" si="111"/>
        <v>1.0178571428571428</v>
      </c>
      <c r="BA184" s="70">
        <f t="shared" si="133"/>
        <v>0</v>
      </c>
      <c r="BB184" s="60">
        <f t="shared" si="128"/>
        <v>0</v>
      </c>
      <c r="BC184" s="70">
        <f t="shared" si="129"/>
        <v>0</v>
      </c>
      <c r="BD184" s="48">
        <f t="shared" si="130"/>
        <v>0</v>
      </c>
      <c r="BE184" s="59">
        <f t="shared" si="112"/>
        <v>1.2177755999999999E-3</v>
      </c>
      <c r="BF184" s="60">
        <f t="shared" si="131"/>
        <v>6.5312046883941391E-3</v>
      </c>
      <c r="BG184" s="46">
        <f t="shared" si="132"/>
        <v>-6.5312046883941391E-2</v>
      </c>
      <c r="BH184" s="46">
        <f t="shared" si="113"/>
        <v>0</v>
      </c>
      <c r="BI184" s="34">
        <f>AQ184*RUE</f>
        <v>11.589444585659045</v>
      </c>
      <c r="BJ184" s="34">
        <f t="shared" si="114"/>
        <v>115.89444585659045</v>
      </c>
      <c r="BK184" s="34">
        <f t="shared" si="115"/>
        <v>38.245167132674851</v>
      </c>
      <c r="BL184" s="34">
        <f>IF(AD184=0,0,BK184/(1-UMIDADE))</f>
        <v>0</v>
      </c>
      <c r="BM184" s="45">
        <f>BL184*AJ184</f>
        <v>0</v>
      </c>
      <c r="BN184" s="48">
        <f>IF(AI184=0,0,BM184*(1-AI184*(1-AK184)))</f>
        <v>0</v>
      </c>
    </row>
    <row r="185" spans="1:66" ht="15">
      <c r="A185" s="32">
        <v>24</v>
      </c>
      <c r="B185" s="32">
        <f t="shared" si="116"/>
        <v>6</v>
      </c>
      <c r="C185" s="32">
        <v>2015</v>
      </c>
      <c r="D185" s="32">
        <v>24</v>
      </c>
      <c r="E185" s="33">
        <v>18.97</v>
      </c>
      <c r="F185" s="33">
        <v>99.9</v>
      </c>
      <c r="G185" s="46">
        <v>175</v>
      </c>
      <c r="H185" s="45">
        <f t="shared" si="117"/>
        <v>23.401157422293444</v>
      </c>
      <c r="I185" s="45">
        <f t="shared" si="90"/>
        <v>79.48230839761095</v>
      </c>
      <c r="J185" s="48">
        <f t="shared" si="118"/>
        <v>10.597641119681461</v>
      </c>
      <c r="K185" s="48">
        <f t="shared" si="119"/>
        <v>0.96727464844332345</v>
      </c>
      <c r="L185" s="48">
        <v>40</v>
      </c>
      <c r="M185" s="33">
        <v>0.76900000000000002</v>
      </c>
      <c r="N185" s="33">
        <v>25.68</v>
      </c>
      <c r="O185" s="33">
        <v>100</v>
      </c>
      <c r="P185" s="33">
        <v>7.7</v>
      </c>
      <c r="Q185" s="33">
        <v>14.77</v>
      </c>
      <c r="R185" s="33">
        <v>86.5</v>
      </c>
      <c r="S185" s="33">
        <v>0</v>
      </c>
      <c r="T185" s="33">
        <v>10.77468</v>
      </c>
      <c r="U185" s="33">
        <v>4.532</v>
      </c>
      <c r="V185" s="33">
        <f t="shared" si="91"/>
        <v>3.6599510204081631</v>
      </c>
      <c r="W185" s="36">
        <f t="shared" si="92"/>
        <v>0.62301343877244753</v>
      </c>
      <c r="X185" s="36">
        <f t="shared" si="93"/>
        <v>0.19345201581586713</v>
      </c>
      <c r="Y185" s="33">
        <f t="shared" si="120"/>
        <v>130.92092081632654</v>
      </c>
      <c r="Z185" s="33">
        <f t="shared" si="94"/>
        <v>125</v>
      </c>
      <c r="AA185" s="33">
        <f t="shared" si="121"/>
        <v>5.920920816326543</v>
      </c>
      <c r="AB185" s="36">
        <f t="shared" si="95"/>
        <v>0.25</v>
      </c>
      <c r="AC185" s="45">
        <f t="shared" si="96"/>
        <v>15.68</v>
      </c>
      <c r="AD185" s="49">
        <f t="shared" si="122"/>
        <v>0</v>
      </c>
      <c r="AE185" s="49">
        <f t="shared" si="97"/>
        <v>0.4</v>
      </c>
      <c r="AF185" s="48">
        <f t="shared" si="123"/>
        <v>1</v>
      </c>
      <c r="AG185" s="33">
        <f t="shared" si="98"/>
        <v>1.4639804081632652</v>
      </c>
      <c r="AH185" s="33">
        <f t="shared" si="99"/>
        <v>1.4639804081632652</v>
      </c>
      <c r="AI185" s="49">
        <f t="shared" si="100"/>
        <v>0</v>
      </c>
      <c r="AJ185" s="48">
        <f t="shared" si="101"/>
        <v>3.0042857142857144</v>
      </c>
      <c r="AK185" s="58">
        <f t="shared" si="124"/>
        <v>1</v>
      </c>
      <c r="AL185" s="58">
        <f t="shared" si="125"/>
        <v>2.1931847113115568</v>
      </c>
      <c r="AM185" s="58">
        <f t="shared" si="126"/>
        <v>1.8971047752844967</v>
      </c>
      <c r="AN185" s="58">
        <f t="shared" si="127"/>
        <v>0.29607993602706006</v>
      </c>
      <c r="AO185" s="34">
        <f t="shared" si="102"/>
        <v>5.38734</v>
      </c>
      <c r="AP185" s="34">
        <f t="shared" si="103"/>
        <v>0.49393047248462374</v>
      </c>
      <c r="AQ185" s="34">
        <f t="shared" si="104"/>
        <v>4.8934095275153764</v>
      </c>
      <c r="AR185" s="58">
        <f t="shared" si="105"/>
        <v>0.45118836390597361</v>
      </c>
      <c r="AS185" s="67">
        <f t="shared" si="106"/>
        <v>0.75198060650995602</v>
      </c>
      <c r="AT185" s="67">
        <f t="shared" si="107"/>
        <v>83.031893586706275</v>
      </c>
      <c r="AU185" s="68">
        <f t="shared" si="108"/>
        <v>0.99409589938919718</v>
      </c>
      <c r="AW185" s="68">
        <f t="shared" si="109"/>
        <v>0.32766597436734268</v>
      </c>
      <c r="AX185" s="68">
        <f t="shared" si="110"/>
        <v>0</v>
      </c>
      <c r="AZ185" s="69">
        <f t="shared" si="111"/>
        <v>1.0178571428571428</v>
      </c>
      <c r="BA185" s="70">
        <f t="shared" si="133"/>
        <v>0</v>
      </c>
      <c r="BB185" s="60">
        <f t="shared" si="128"/>
        <v>0</v>
      </c>
      <c r="BC185" s="70">
        <f t="shared" si="129"/>
        <v>0</v>
      </c>
      <c r="BD185" s="48">
        <f t="shared" si="130"/>
        <v>0</v>
      </c>
      <c r="BE185" s="59">
        <f t="shared" si="112"/>
        <v>1.2742164E-3</v>
      </c>
      <c r="BF185" s="60">
        <f t="shared" si="131"/>
        <v>-8.322168125708702E-5</v>
      </c>
      <c r="BG185" s="46">
        <f t="shared" si="132"/>
        <v>8.3221681257087017E-4</v>
      </c>
      <c r="BH185" s="46">
        <f t="shared" si="113"/>
        <v>0</v>
      </c>
      <c r="BI185" s="34">
        <f>AQ185*RUE</f>
        <v>18.790692585659045</v>
      </c>
      <c r="BJ185" s="34">
        <f t="shared" si="114"/>
        <v>187.90692585659045</v>
      </c>
      <c r="BK185" s="34">
        <f t="shared" si="115"/>
        <v>62.009285532674852</v>
      </c>
      <c r="BL185" s="34">
        <f>IF(AD185=0,0,BK185/(1-UMIDADE))</f>
        <v>0</v>
      </c>
      <c r="BM185" s="45">
        <f>BL185*AJ185</f>
        <v>0</v>
      </c>
      <c r="BN185" s="48">
        <f>IF(AI185=0,0,BM185*(1-AI185*(1-AK185)))</f>
        <v>0</v>
      </c>
    </row>
    <row r="186" spans="1:66" ht="15">
      <c r="A186" s="32">
        <v>25</v>
      </c>
      <c r="B186" s="32">
        <f t="shared" si="116"/>
        <v>6</v>
      </c>
      <c r="C186" s="32">
        <v>2015</v>
      </c>
      <c r="D186" s="32">
        <v>25</v>
      </c>
      <c r="E186" s="33">
        <v>18.96</v>
      </c>
      <c r="F186" s="33">
        <v>99.9</v>
      </c>
      <c r="G186" s="46">
        <v>176</v>
      </c>
      <c r="H186" s="45">
        <f t="shared" si="117"/>
        <v>23.37165124613529</v>
      </c>
      <c r="I186" s="45">
        <f t="shared" si="90"/>
        <v>79.4973337621647</v>
      </c>
      <c r="J186" s="48">
        <f t="shared" si="118"/>
        <v>10.59964450162196</v>
      </c>
      <c r="K186" s="48">
        <f t="shared" si="119"/>
        <v>0.96720636284560613</v>
      </c>
      <c r="L186" s="48">
        <v>40</v>
      </c>
      <c r="M186" s="33">
        <v>0.52700000000000002</v>
      </c>
      <c r="N186" s="33">
        <v>21.76</v>
      </c>
      <c r="O186" s="33">
        <v>100</v>
      </c>
      <c r="P186" s="33">
        <v>5.45</v>
      </c>
      <c r="Q186" s="33">
        <v>16.45</v>
      </c>
      <c r="R186" s="33">
        <v>99.9</v>
      </c>
      <c r="S186" s="33">
        <v>12.1</v>
      </c>
      <c r="T186" s="33">
        <v>3.96041</v>
      </c>
      <c r="U186" s="33">
        <v>0.129</v>
      </c>
      <c r="V186" s="33">
        <f t="shared" si="91"/>
        <v>2.8700081632653052</v>
      </c>
      <c r="W186" s="36">
        <f t="shared" si="92"/>
        <v>0.56894230933515288</v>
      </c>
      <c r="X186" s="36">
        <f t="shared" si="93"/>
        <v>0.18534134640027294</v>
      </c>
      <c r="Y186" s="33">
        <f t="shared" si="120"/>
        <v>123.53601959183673</v>
      </c>
      <c r="Z186" s="33">
        <f t="shared" si="94"/>
        <v>123.53601959183673</v>
      </c>
      <c r="AA186" s="33">
        <f t="shared" si="121"/>
        <v>0</v>
      </c>
      <c r="AB186" s="36">
        <f t="shared" si="95"/>
        <v>0.24707203918367346</v>
      </c>
      <c r="AC186" s="45">
        <f t="shared" si="96"/>
        <v>11.760000000000002</v>
      </c>
      <c r="AD186" s="49">
        <f t="shared" si="122"/>
        <v>0</v>
      </c>
      <c r="AE186" s="49">
        <f t="shared" si="97"/>
        <v>0.4</v>
      </c>
      <c r="AF186" s="48">
        <f t="shared" si="123"/>
        <v>1</v>
      </c>
      <c r="AG186" s="33">
        <f t="shared" si="98"/>
        <v>1.1480032653061221</v>
      </c>
      <c r="AH186" s="33">
        <f t="shared" si="99"/>
        <v>1.1480032653061221</v>
      </c>
      <c r="AI186" s="49">
        <f t="shared" si="100"/>
        <v>0</v>
      </c>
      <c r="AJ186" s="48">
        <f t="shared" si="101"/>
        <v>3.0057142857142858</v>
      </c>
      <c r="AK186" s="58">
        <f t="shared" si="124"/>
        <v>1</v>
      </c>
      <c r="AL186" s="58">
        <f t="shared" si="125"/>
        <v>2.1918165547017701</v>
      </c>
      <c r="AM186" s="58">
        <f t="shared" si="126"/>
        <v>2.1896247381470686</v>
      </c>
      <c r="AN186" s="58">
        <f t="shared" si="127"/>
        <v>2.1918165547014645E-3</v>
      </c>
      <c r="AO186" s="34">
        <f t="shared" si="102"/>
        <v>1.980205</v>
      </c>
      <c r="AP186" s="34">
        <f t="shared" si="103"/>
        <v>0.49393047248462374</v>
      </c>
      <c r="AQ186" s="34">
        <f t="shared" si="104"/>
        <v>1.4862745275153761</v>
      </c>
      <c r="AR186" s="58">
        <f t="shared" si="105"/>
        <v>0.45118836390597361</v>
      </c>
      <c r="AS186" s="67">
        <f t="shared" si="106"/>
        <v>0.75198060650995602</v>
      </c>
      <c r="AT186" s="67">
        <f t="shared" si="107"/>
        <v>59.779180097246297</v>
      </c>
      <c r="AU186" s="68">
        <f t="shared" si="108"/>
        <v>0.99995616462970394</v>
      </c>
      <c r="AW186" s="68">
        <f t="shared" si="109"/>
        <v>0.32699330406261362</v>
      </c>
      <c r="AX186" s="68">
        <f t="shared" si="110"/>
        <v>9.6666666666666623E-2</v>
      </c>
      <c r="AZ186" s="69">
        <f t="shared" si="111"/>
        <v>1.0178571428571428</v>
      </c>
      <c r="BA186" s="70">
        <f t="shared" si="133"/>
        <v>1.4462387312276332</v>
      </c>
      <c r="BB186" s="60">
        <f t="shared" si="128"/>
        <v>5.4980211606349716</v>
      </c>
      <c r="BC186" s="70">
        <f t="shared" si="129"/>
        <v>3.7486507913420262</v>
      </c>
      <c r="BD186" s="48">
        <f t="shared" si="130"/>
        <v>2.755258331636389</v>
      </c>
      <c r="BE186" s="59">
        <f t="shared" si="112"/>
        <v>1.2737951999999999E-3</v>
      </c>
      <c r="BF186" s="60">
        <f t="shared" si="131"/>
        <v>0.38573722650287567</v>
      </c>
      <c r="BG186" s="46">
        <f t="shared" si="132"/>
        <v>23.695211051335132</v>
      </c>
      <c r="BH186" s="46">
        <f t="shared" si="113"/>
        <v>0</v>
      </c>
      <c r="BI186" s="34">
        <f>AQ186*RUE</f>
        <v>5.7072941856590438</v>
      </c>
      <c r="BJ186" s="34">
        <f t="shared" si="114"/>
        <v>57.07294185659044</v>
      </c>
      <c r="BK186" s="34">
        <f t="shared" si="115"/>
        <v>18.834070812674845</v>
      </c>
      <c r="BL186" s="34">
        <f>IF(AD186=0,0,BK186/(1-UMIDADE))</f>
        <v>0</v>
      </c>
      <c r="BM186" s="45">
        <f>BL186*AJ186</f>
        <v>0</v>
      </c>
      <c r="BN186" s="48">
        <f>IF(AI186=0,0,BM186*(1-AI186*(1-AK186)))</f>
        <v>0</v>
      </c>
    </row>
    <row r="187" spans="1:66" ht="15">
      <c r="A187" s="32">
        <v>26</v>
      </c>
      <c r="B187" s="32">
        <f t="shared" si="116"/>
        <v>6</v>
      </c>
      <c r="C187" s="32">
        <v>2015</v>
      </c>
      <c r="D187" s="32">
        <v>26</v>
      </c>
      <c r="E187" s="33">
        <v>20.52</v>
      </c>
      <c r="F187" s="33">
        <v>99.9</v>
      </c>
      <c r="G187" s="46">
        <v>177</v>
      </c>
      <c r="H187" s="45">
        <f t="shared" si="117"/>
        <v>23.335219545311357</v>
      </c>
      <c r="I187" s="45">
        <f t="shared" si="90"/>
        <v>79.515875566267582</v>
      </c>
      <c r="J187" s="48">
        <f t="shared" si="118"/>
        <v>10.602116742169011</v>
      </c>
      <c r="K187" s="48">
        <f t="shared" si="119"/>
        <v>0.96714779471032231</v>
      </c>
      <c r="L187" s="48">
        <v>40</v>
      </c>
      <c r="M187" s="33">
        <v>0.45400000000000001</v>
      </c>
      <c r="N187" s="33">
        <v>23.65</v>
      </c>
      <c r="O187" s="33">
        <v>100</v>
      </c>
      <c r="P187" s="33">
        <v>6.95</v>
      </c>
      <c r="Q187" s="33">
        <v>17.84</v>
      </c>
      <c r="R187" s="33">
        <v>99.9</v>
      </c>
      <c r="S187" s="33">
        <v>21.7</v>
      </c>
      <c r="T187" s="33">
        <v>3.35168</v>
      </c>
      <c r="U187" s="33">
        <v>0.34399999999999997</v>
      </c>
      <c r="V187" s="33">
        <f t="shared" si="91"/>
        <v>3.1215673469387744</v>
      </c>
      <c r="W187" s="36">
        <f t="shared" si="92"/>
        <v>0.58688732276091349</v>
      </c>
      <c r="X187" s="36">
        <f t="shared" si="93"/>
        <v>0.18803309841413701</v>
      </c>
      <c r="Y187" s="33">
        <f t="shared" si="120"/>
        <v>134.48801632653061</v>
      </c>
      <c r="Z187" s="33">
        <f t="shared" si="94"/>
        <v>125</v>
      </c>
      <c r="AA187" s="33">
        <f t="shared" si="121"/>
        <v>9.4880163265306123</v>
      </c>
      <c r="AB187" s="36">
        <f t="shared" si="95"/>
        <v>0.25</v>
      </c>
      <c r="AC187" s="45">
        <f t="shared" si="96"/>
        <v>13.649999999999999</v>
      </c>
      <c r="AD187" s="49">
        <f t="shared" si="122"/>
        <v>0</v>
      </c>
      <c r="AE187" s="49">
        <f t="shared" si="97"/>
        <v>0.4</v>
      </c>
      <c r="AF187" s="48">
        <f t="shared" si="123"/>
        <v>1</v>
      </c>
      <c r="AG187" s="33">
        <f t="shared" si="98"/>
        <v>1.2486269387755098</v>
      </c>
      <c r="AH187" s="33">
        <f t="shared" si="99"/>
        <v>1.2486269387755098</v>
      </c>
      <c r="AI187" s="49">
        <f t="shared" si="100"/>
        <v>0</v>
      </c>
      <c r="AJ187" s="48">
        <f t="shared" si="101"/>
        <v>1</v>
      </c>
      <c r="AK187" s="58">
        <f t="shared" si="124"/>
        <v>1</v>
      </c>
      <c r="AL187" s="58">
        <f t="shared" si="125"/>
        <v>2.4144994885881768</v>
      </c>
      <c r="AM187" s="58">
        <f t="shared" si="126"/>
        <v>2.4120849890995886</v>
      </c>
      <c r="AN187" s="58">
        <f t="shared" si="127"/>
        <v>2.4144994885881843E-3</v>
      </c>
      <c r="AO187" s="34">
        <f t="shared" si="102"/>
        <v>1.67584</v>
      </c>
      <c r="AP187" s="34">
        <f t="shared" si="103"/>
        <v>0.49393047248462374</v>
      </c>
      <c r="AQ187" s="34">
        <f t="shared" si="104"/>
        <v>1.1819095275153764</v>
      </c>
      <c r="AR187" s="58">
        <f t="shared" si="105"/>
        <v>0.45118836390597361</v>
      </c>
      <c r="AS187" s="67">
        <f t="shared" si="106"/>
        <v>0.75198060650995602</v>
      </c>
      <c r="AT187" s="67">
        <f t="shared" si="107"/>
        <v>54.168585480318328</v>
      </c>
      <c r="AU187" s="68">
        <f t="shared" si="108"/>
        <v>0.99995171117617099</v>
      </c>
      <c r="AW187" s="68">
        <f t="shared" si="109"/>
        <v>0.42420293610953541</v>
      </c>
      <c r="AX187" s="68">
        <f t="shared" si="110"/>
        <v>0.18933333333333333</v>
      </c>
      <c r="AZ187" s="69">
        <f t="shared" si="111"/>
        <v>1.0178571428571428</v>
      </c>
      <c r="BA187" s="70">
        <f t="shared" si="133"/>
        <v>3.3298198884358197</v>
      </c>
      <c r="BB187" s="60">
        <f t="shared" si="128"/>
        <v>12.658643287877613</v>
      </c>
      <c r="BC187" s="70">
        <f t="shared" si="129"/>
        <v>8.6308931508256439</v>
      </c>
      <c r="BD187" s="48">
        <f t="shared" si="130"/>
        <v>6.3437064658568483</v>
      </c>
      <c r="BE187" s="59">
        <f t="shared" si="112"/>
        <v>1.3395024000000001E-3</v>
      </c>
      <c r="BF187" s="60">
        <f t="shared" si="131"/>
        <v>0.91985869729172876</v>
      </c>
      <c r="BG187" s="46">
        <f t="shared" si="132"/>
        <v>54.238477685651191</v>
      </c>
      <c r="BH187" s="46">
        <f t="shared" si="113"/>
        <v>0</v>
      </c>
      <c r="BI187" s="34">
        <f>AQ187*RUE</f>
        <v>4.5385325856590448</v>
      </c>
      <c r="BJ187" s="34">
        <f t="shared" si="114"/>
        <v>45.385325856590448</v>
      </c>
      <c r="BK187" s="34">
        <f t="shared" si="115"/>
        <v>14.977157532674848</v>
      </c>
      <c r="BL187" s="34">
        <f>IF(AD187=0,0,BK187/(1-UMIDADE))</f>
        <v>0</v>
      </c>
      <c r="BM187" s="45">
        <f>BL187*AJ187</f>
        <v>0</v>
      </c>
      <c r="BN187" s="48">
        <f>IF(AI187=0,0,BM187*(1-AI187*(1-AK187)))</f>
        <v>0</v>
      </c>
    </row>
    <row r="188" spans="1:66" ht="15">
      <c r="A188" s="32">
        <v>27</v>
      </c>
      <c r="B188" s="32">
        <f t="shared" si="116"/>
        <v>6</v>
      </c>
      <c r="C188" s="32">
        <v>2015</v>
      </c>
      <c r="D188" s="32">
        <v>27</v>
      </c>
      <c r="E188" s="33">
        <v>22.12</v>
      </c>
      <c r="F188" s="33">
        <v>99.9</v>
      </c>
      <c r="G188" s="46">
        <v>178</v>
      </c>
      <c r="H188" s="45">
        <f t="shared" si="117"/>
        <v>23.291873115320865</v>
      </c>
      <c r="I188" s="45">
        <f t="shared" si="90"/>
        <v>79.537921910060902</v>
      </c>
      <c r="J188" s="48">
        <f t="shared" si="118"/>
        <v>10.605056254674787</v>
      </c>
      <c r="K188" s="48">
        <f t="shared" si="119"/>
        <v>0.96709896139247453</v>
      </c>
      <c r="L188" s="48">
        <v>40</v>
      </c>
      <c r="M188" s="33">
        <v>0.45100000000000001</v>
      </c>
      <c r="N188" s="33">
        <v>27.61</v>
      </c>
      <c r="O188" s="33">
        <v>100</v>
      </c>
      <c r="P188" s="33">
        <v>5.45</v>
      </c>
      <c r="Q188" s="33">
        <v>18.670000000000002</v>
      </c>
      <c r="R188" s="33">
        <v>86.2</v>
      </c>
      <c r="S188" s="33">
        <v>0.1</v>
      </c>
      <c r="T188" s="33">
        <v>6.7468199999999996</v>
      </c>
      <c r="U188" s="33">
        <v>2.048</v>
      </c>
      <c r="V188" s="33">
        <f t="shared" si="91"/>
        <v>3.7710367346938769</v>
      </c>
      <c r="W188" s="36">
        <f t="shared" si="92"/>
        <v>0.63008070143244055</v>
      </c>
      <c r="X188" s="36">
        <f t="shared" si="93"/>
        <v>0.19451210521486609</v>
      </c>
      <c r="Y188" s="33">
        <f t="shared" si="120"/>
        <v>145.45137306122447</v>
      </c>
      <c r="Z188" s="33">
        <f t="shared" si="94"/>
        <v>125</v>
      </c>
      <c r="AA188" s="33">
        <f t="shared" si="121"/>
        <v>20.451373061224473</v>
      </c>
      <c r="AB188" s="36">
        <f t="shared" si="95"/>
        <v>0.25</v>
      </c>
      <c r="AC188" s="45">
        <f t="shared" si="96"/>
        <v>17.61</v>
      </c>
      <c r="AD188" s="49">
        <f t="shared" si="122"/>
        <v>0</v>
      </c>
      <c r="AE188" s="49">
        <f t="shared" si="97"/>
        <v>0.4</v>
      </c>
      <c r="AF188" s="48">
        <f t="shared" si="123"/>
        <v>1</v>
      </c>
      <c r="AG188" s="33">
        <f t="shared" si="98"/>
        <v>1.5084146938775509</v>
      </c>
      <c r="AH188" s="33">
        <f t="shared" si="99"/>
        <v>1.5084146938775509</v>
      </c>
      <c r="AI188" s="49">
        <f t="shared" si="100"/>
        <v>0</v>
      </c>
      <c r="AJ188" s="48">
        <f t="shared" si="101"/>
        <v>1</v>
      </c>
      <c r="AK188" s="58">
        <f t="shared" si="124"/>
        <v>1</v>
      </c>
      <c r="AL188" s="58">
        <f t="shared" si="125"/>
        <v>2.6631923596077467</v>
      </c>
      <c r="AM188" s="58">
        <f t="shared" si="126"/>
        <v>2.2956718139818779</v>
      </c>
      <c r="AN188" s="58">
        <f t="shared" si="127"/>
        <v>0.36752054562586878</v>
      </c>
      <c r="AO188" s="34">
        <f t="shared" si="102"/>
        <v>3.3734099999999998</v>
      </c>
      <c r="AP188" s="34">
        <f t="shared" si="103"/>
        <v>0.49393047248462374</v>
      </c>
      <c r="AQ188" s="34">
        <f t="shared" si="104"/>
        <v>2.8794795275153762</v>
      </c>
      <c r="AR188" s="58">
        <f t="shared" si="105"/>
        <v>0.45118836390597361</v>
      </c>
      <c r="AS188" s="67">
        <f t="shared" si="106"/>
        <v>0.75198060650995602</v>
      </c>
      <c r="AT188" s="67">
        <f t="shared" si="107"/>
        <v>74.223346381712886</v>
      </c>
      <c r="AU188" s="68">
        <f t="shared" si="108"/>
        <v>0.9926765372905616</v>
      </c>
      <c r="AW188" s="68">
        <f t="shared" si="109"/>
        <v>0.50933810830075998</v>
      </c>
      <c r="AX188" s="68">
        <f t="shared" si="110"/>
        <v>0.24466666666666678</v>
      </c>
      <c r="AZ188" s="69">
        <f t="shared" si="111"/>
        <v>1.0178571428571428</v>
      </c>
      <c r="BA188" s="70">
        <f t="shared" si="133"/>
        <v>7.02785403811823</v>
      </c>
      <c r="BB188" s="60">
        <f t="shared" si="128"/>
        <v>26.717089911310264</v>
      </c>
      <c r="BC188" s="70">
        <f t="shared" si="129"/>
        <v>18.216197666802451</v>
      </c>
      <c r="BD188" s="48">
        <f t="shared" si="130"/>
        <v>13.388905285099801</v>
      </c>
      <c r="BE188" s="59">
        <f t="shared" si="112"/>
        <v>1.4068944E-3</v>
      </c>
      <c r="BF188" s="60">
        <f t="shared" si="131"/>
        <v>1.9507545504344399</v>
      </c>
      <c r="BG188" s="46">
        <f t="shared" si="132"/>
        <v>114.38150734665362</v>
      </c>
      <c r="BH188" s="46">
        <f t="shared" si="113"/>
        <v>0</v>
      </c>
      <c r="BI188" s="34">
        <f>AQ188*RUE</f>
        <v>11.057201385659043</v>
      </c>
      <c r="BJ188" s="34">
        <f t="shared" si="114"/>
        <v>110.57201385659043</v>
      </c>
      <c r="BK188" s="34">
        <f t="shared" si="115"/>
        <v>36.488764572674846</v>
      </c>
      <c r="BL188" s="34">
        <f>IF(AD188=0,0,BK188/(1-UMIDADE))</f>
        <v>0</v>
      </c>
      <c r="BM188" s="45">
        <f>BL188*AJ188</f>
        <v>0</v>
      </c>
      <c r="BN188" s="48">
        <f>IF(AI188=0,0,BM188*(1-AI188*(1-AK188)))</f>
        <v>0</v>
      </c>
    </row>
    <row r="189" spans="1:66" ht="15">
      <c r="A189" s="32">
        <v>28</v>
      </c>
      <c r="B189" s="32">
        <f t="shared" si="116"/>
        <v>6</v>
      </c>
      <c r="C189" s="32">
        <v>2015</v>
      </c>
      <c r="D189" s="32">
        <v>28</v>
      </c>
      <c r="E189" s="33">
        <v>22.45</v>
      </c>
      <c r="F189" s="33">
        <v>99.9</v>
      </c>
      <c r="G189" s="46">
        <v>179</v>
      </c>
      <c r="H189" s="45">
        <f t="shared" si="117"/>
        <v>23.241624800646512</v>
      </c>
      <c r="I189" s="45">
        <f t="shared" si="90"/>
        <v>79.563458686169369</v>
      </c>
      <c r="J189" s="48">
        <f t="shared" si="118"/>
        <v>10.608461158155915</v>
      </c>
      <c r="K189" s="48">
        <f t="shared" si="119"/>
        <v>0.96705987736242871</v>
      </c>
      <c r="L189" s="48">
        <v>40</v>
      </c>
      <c r="M189" s="33">
        <v>0.312</v>
      </c>
      <c r="N189" s="33">
        <v>29.57</v>
      </c>
      <c r="O189" s="33">
        <v>100</v>
      </c>
      <c r="P189" s="33">
        <v>3.2</v>
      </c>
      <c r="Q189" s="33">
        <v>16.989999999999998</v>
      </c>
      <c r="R189" s="33">
        <v>68.2</v>
      </c>
      <c r="S189" s="33">
        <v>0.1</v>
      </c>
      <c r="T189" s="33">
        <v>11.88456</v>
      </c>
      <c r="U189" s="33">
        <v>3.9089999999999998</v>
      </c>
      <c r="V189" s="33">
        <f t="shared" si="91"/>
        <v>4.2153795918367347</v>
      </c>
      <c r="W189" s="36">
        <f t="shared" si="92"/>
        <v>0.65702690022196353</v>
      </c>
      <c r="X189" s="36">
        <f t="shared" si="93"/>
        <v>0.19855403503329455</v>
      </c>
      <c r="Y189" s="33">
        <f t="shared" si="120"/>
        <v>123.59158530612244</v>
      </c>
      <c r="Z189" s="33">
        <f t="shared" si="94"/>
        <v>123.59158530612244</v>
      </c>
      <c r="AA189" s="33">
        <f t="shared" si="121"/>
        <v>0</v>
      </c>
      <c r="AB189" s="36">
        <f t="shared" si="95"/>
        <v>0.24718317061224487</v>
      </c>
      <c r="AC189" s="45">
        <f t="shared" si="96"/>
        <v>19.57</v>
      </c>
      <c r="AD189" s="49">
        <f t="shared" si="122"/>
        <v>0</v>
      </c>
      <c r="AE189" s="49">
        <f t="shared" si="97"/>
        <v>0.4</v>
      </c>
      <c r="AF189" s="48">
        <f t="shared" si="123"/>
        <v>1</v>
      </c>
      <c r="AG189" s="33">
        <f t="shared" si="98"/>
        <v>1.6861518367346939</v>
      </c>
      <c r="AH189" s="33">
        <f t="shared" si="99"/>
        <v>1.6861518367346939</v>
      </c>
      <c r="AI189" s="49">
        <f t="shared" si="100"/>
        <v>0</v>
      </c>
      <c r="AJ189" s="48">
        <f t="shared" si="101"/>
        <v>1</v>
      </c>
      <c r="AK189" s="58">
        <f t="shared" si="124"/>
        <v>1</v>
      </c>
      <c r="AL189" s="58">
        <f t="shared" si="125"/>
        <v>2.7171803809032133</v>
      </c>
      <c r="AM189" s="58">
        <f t="shared" si="126"/>
        <v>1.8531170197759916</v>
      </c>
      <c r="AN189" s="58">
        <f t="shared" si="127"/>
        <v>0.86406336112722171</v>
      </c>
      <c r="AO189" s="34">
        <f t="shared" si="102"/>
        <v>5.9422800000000002</v>
      </c>
      <c r="AP189" s="34">
        <f t="shared" si="103"/>
        <v>0.49393047248462374</v>
      </c>
      <c r="AQ189" s="34">
        <f t="shared" si="104"/>
        <v>5.4483495275153766</v>
      </c>
      <c r="AR189" s="58">
        <f t="shared" si="105"/>
        <v>0.45118836390597361</v>
      </c>
      <c r="AS189" s="67">
        <f t="shared" si="106"/>
        <v>0.75198060650995602</v>
      </c>
      <c r="AT189" s="67">
        <f t="shared" si="107"/>
        <v>84.492155772062944</v>
      </c>
      <c r="AU189" s="68">
        <f t="shared" si="108"/>
        <v>0.98286719742658757</v>
      </c>
      <c r="AW189" s="68">
        <f t="shared" si="109"/>
        <v>0.52526570006008755</v>
      </c>
      <c r="AX189" s="68">
        <f t="shared" si="110"/>
        <v>0.13266666666666657</v>
      </c>
      <c r="AZ189" s="69">
        <f t="shared" si="111"/>
        <v>1.0178571428571428</v>
      </c>
      <c r="BA189" s="70">
        <f t="shared" si="133"/>
        <v>4.4294067243671265</v>
      </c>
      <c r="BB189" s="60">
        <f t="shared" si="128"/>
        <v>16.838832603354071</v>
      </c>
      <c r="BC189" s="70">
        <f t="shared" si="129"/>
        <v>11.481022229559594</v>
      </c>
      <c r="BD189" s="48">
        <f t="shared" si="130"/>
        <v>8.4385513387263007</v>
      </c>
      <c r="BE189" s="59">
        <f t="shared" si="112"/>
        <v>1.4207940000000002E-3</v>
      </c>
      <c r="BF189" s="60">
        <f t="shared" si="131"/>
        <v>1.3439097467707637</v>
      </c>
      <c r="BG189" s="46">
        <f t="shared" si="132"/>
        <v>70.946415919555378</v>
      </c>
      <c r="BH189" s="46">
        <f t="shared" si="113"/>
        <v>0</v>
      </c>
      <c r="BI189" s="34">
        <f>AQ189*RUE</f>
        <v>20.921662185659045</v>
      </c>
      <c r="BJ189" s="34">
        <f t="shared" si="114"/>
        <v>209.21662185659045</v>
      </c>
      <c r="BK189" s="34">
        <f t="shared" si="115"/>
        <v>69.041485212674857</v>
      </c>
      <c r="BL189" s="34">
        <f>IF(AD189=0,0,BK189/(1-UMIDADE))</f>
        <v>0</v>
      </c>
      <c r="BM189" s="45">
        <f>BL189*AJ189</f>
        <v>0</v>
      </c>
      <c r="BN189" s="48">
        <f>IF(AI189=0,0,BM189*(1-AI189*(1-AK189)))</f>
        <v>0</v>
      </c>
    </row>
    <row r="190" spans="1:66" ht="15">
      <c r="A190" s="32">
        <v>29</v>
      </c>
      <c r="B190" s="32">
        <f t="shared" si="116"/>
        <v>6</v>
      </c>
      <c r="C190" s="32">
        <v>2015</v>
      </c>
      <c r="D190" s="32">
        <v>29</v>
      </c>
      <c r="E190" s="33">
        <v>24.07</v>
      </c>
      <c r="F190" s="33">
        <v>93.5</v>
      </c>
      <c r="G190" s="46">
        <v>180</v>
      </c>
      <c r="H190" s="45">
        <f t="shared" si="117"/>
        <v>23.184489490948383</v>
      </c>
      <c r="I190" s="45">
        <f t="shared" si="90"/>
        <v>79.592469610103905</v>
      </c>
      <c r="J190" s="48">
        <f t="shared" si="118"/>
        <v>10.612329281347186</v>
      </c>
      <c r="K190" s="48">
        <f t="shared" si="119"/>
        <v>0.96703055420162642</v>
      </c>
      <c r="L190" s="48">
        <v>40</v>
      </c>
      <c r="M190" s="33">
        <v>1.22</v>
      </c>
      <c r="N190" s="33">
        <v>32.549999999999997</v>
      </c>
      <c r="O190" s="33">
        <v>100</v>
      </c>
      <c r="P190" s="33">
        <v>9.9499999999999993</v>
      </c>
      <c r="Q190" s="33">
        <v>15.53</v>
      </c>
      <c r="R190" s="33">
        <v>57.6</v>
      </c>
      <c r="S190" s="33">
        <v>1.5</v>
      </c>
      <c r="T190" s="33">
        <v>15.20086</v>
      </c>
      <c r="U190" s="33">
        <v>6.1529999999999996</v>
      </c>
      <c r="V190" s="33">
        <f t="shared" si="91"/>
        <v>4.8266448979591825</v>
      </c>
      <c r="W190" s="36">
        <f t="shared" si="92"/>
        <v>0.69063716948934206</v>
      </c>
      <c r="X190" s="36">
        <f t="shared" si="93"/>
        <v>0.20359557542340131</v>
      </c>
      <c r="Y190" s="33">
        <f t="shared" si="120"/>
        <v>122.00543346938774</v>
      </c>
      <c r="Z190" s="33">
        <f t="shared" si="94"/>
        <v>122.00543346938774</v>
      </c>
      <c r="AA190" s="33">
        <f t="shared" si="121"/>
        <v>0</v>
      </c>
      <c r="AB190" s="36">
        <f t="shared" si="95"/>
        <v>0.24401086693877547</v>
      </c>
      <c r="AC190" s="45">
        <f t="shared" si="96"/>
        <v>22.549999999999997</v>
      </c>
      <c r="AD190" s="49">
        <f t="shared" si="122"/>
        <v>0</v>
      </c>
      <c r="AE190" s="49">
        <f t="shared" si="97"/>
        <v>0.4</v>
      </c>
      <c r="AF190" s="48">
        <f t="shared" si="123"/>
        <v>1</v>
      </c>
      <c r="AG190" s="33">
        <f t="shared" si="98"/>
        <v>1.930657959183673</v>
      </c>
      <c r="AH190" s="33">
        <f t="shared" si="99"/>
        <v>1.930657959183673</v>
      </c>
      <c r="AI190" s="49">
        <f t="shared" si="100"/>
        <v>0</v>
      </c>
      <c r="AJ190" s="48">
        <f t="shared" si="101"/>
        <v>1</v>
      </c>
      <c r="AK190" s="58">
        <f t="shared" si="124"/>
        <v>1</v>
      </c>
      <c r="AL190" s="58">
        <f t="shared" si="125"/>
        <v>2.9963087288488239</v>
      </c>
      <c r="AM190" s="58">
        <f t="shared" si="126"/>
        <v>1.7258738278169228</v>
      </c>
      <c r="AN190" s="58">
        <f t="shared" si="127"/>
        <v>1.2704349010319012</v>
      </c>
      <c r="AO190" s="34">
        <f t="shared" si="102"/>
        <v>7.6004300000000002</v>
      </c>
      <c r="AP190" s="34">
        <f t="shared" si="103"/>
        <v>0.49393047248462374</v>
      </c>
      <c r="AQ190" s="34">
        <f t="shared" si="104"/>
        <v>7.1064995275153766</v>
      </c>
      <c r="AR190" s="58">
        <f t="shared" si="105"/>
        <v>0.45118836390597361</v>
      </c>
      <c r="AS190" s="67">
        <f t="shared" si="106"/>
        <v>0.75198060650995602</v>
      </c>
      <c r="AT190" s="67">
        <f t="shared" si="107"/>
        <v>87.66421935132712</v>
      </c>
      <c r="AU190" s="68">
        <f t="shared" si="108"/>
        <v>0.97491138624167539</v>
      </c>
      <c r="AW190" s="68">
        <f t="shared" si="109"/>
        <v>0.59626639012253668</v>
      </c>
      <c r="AX190" s="68">
        <f t="shared" si="110"/>
        <v>3.5333333333333293E-2</v>
      </c>
      <c r="AZ190" s="69">
        <f t="shared" si="111"/>
        <v>1.0178571428571428</v>
      </c>
      <c r="BA190" s="70">
        <f t="shared" si="133"/>
        <v>1.3781799328821365</v>
      </c>
      <c r="BB190" s="60">
        <f t="shared" si="128"/>
        <v>5.2392888328447302</v>
      </c>
      <c r="BC190" s="70">
        <f t="shared" si="129"/>
        <v>3.5722423860304979</v>
      </c>
      <c r="BD190" s="48">
        <f t="shared" si="130"/>
        <v>2.6255981537324158</v>
      </c>
      <c r="BE190" s="59">
        <f t="shared" si="112"/>
        <v>1.4890284000000002E-3</v>
      </c>
      <c r="BF190" s="60">
        <f t="shared" si="131"/>
        <v>0.47322496970496836</v>
      </c>
      <c r="BG190" s="46">
        <f t="shared" si="132"/>
        <v>21.523731840274472</v>
      </c>
      <c r="BH190" s="46">
        <f t="shared" si="113"/>
        <v>0</v>
      </c>
      <c r="BI190" s="34">
        <f>AQ190*RUE</f>
        <v>27.288958185659045</v>
      </c>
      <c r="BJ190" s="34">
        <f t="shared" si="114"/>
        <v>272.88958185659044</v>
      </c>
      <c r="BK190" s="34">
        <f t="shared" si="115"/>
        <v>90.053562012674846</v>
      </c>
      <c r="BL190" s="34">
        <f>IF(AD190=0,0,BK190/(1-UMIDADE))</f>
        <v>0</v>
      </c>
      <c r="BM190" s="45">
        <f>BL190*AJ190</f>
        <v>0</v>
      </c>
      <c r="BN190" s="48">
        <f>IF(AI190=0,0,BM190*(1-AI190*(1-AK190)))</f>
        <v>0</v>
      </c>
    </row>
    <row r="191" spans="1:66" ht="15">
      <c r="A191" s="32">
        <v>30</v>
      </c>
      <c r="B191" s="32">
        <f t="shared" si="116"/>
        <v>6</v>
      </c>
      <c r="C191" s="32">
        <v>2015</v>
      </c>
      <c r="D191" s="32">
        <v>30</v>
      </c>
      <c r="E191" s="33">
        <v>21.66</v>
      </c>
      <c r="F191" s="33">
        <v>99.9</v>
      </c>
      <c r="G191" s="46">
        <v>181</v>
      </c>
      <c r="H191" s="45">
        <f t="shared" si="117"/>
        <v>23.120484116651824</v>
      </c>
      <c r="I191" s="45">
        <f t="shared" si="90"/>
        <v>79.624936255178255</v>
      </c>
      <c r="J191" s="48">
        <f t="shared" si="118"/>
        <v>10.6166581673571</v>
      </c>
      <c r="K191" s="48">
        <f t="shared" si="119"/>
        <v>0.96701100059915313</v>
      </c>
      <c r="L191" s="48">
        <v>40</v>
      </c>
      <c r="M191" s="33">
        <v>0.52700000000000002</v>
      </c>
      <c r="N191" s="33">
        <v>26.36</v>
      </c>
      <c r="O191" s="33">
        <v>100</v>
      </c>
      <c r="P191" s="33">
        <v>4.7</v>
      </c>
      <c r="Q191" s="33">
        <v>19.03</v>
      </c>
      <c r="R191" s="33">
        <v>98</v>
      </c>
      <c r="S191" s="33">
        <v>10.3</v>
      </c>
      <c r="T191" s="33">
        <v>6.9232199999999997</v>
      </c>
      <c r="U191" s="33">
        <v>1.5149999999999999</v>
      </c>
      <c r="V191" s="33">
        <f t="shared" si="91"/>
        <v>3.5294693877551016</v>
      </c>
      <c r="W191" s="36">
        <f t="shared" si="92"/>
        <v>0.61454326187048736</v>
      </c>
      <c r="X191" s="36">
        <f t="shared" si="93"/>
        <v>0.1921814892805731</v>
      </c>
      <c r="Y191" s="33">
        <f t="shared" si="120"/>
        <v>121.57477551020406</v>
      </c>
      <c r="Z191" s="33">
        <f t="shared" si="94"/>
        <v>121.57477551020406</v>
      </c>
      <c r="AA191" s="33">
        <f t="shared" si="121"/>
        <v>0</v>
      </c>
      <c r="AB191" s="36">
        <f t="shared" si="95"/>
        <v>0.24314955102040814</v>
      </c>
      <c r="AC191" s="45">
        <f t="shared" si="96"/>
        <v>16.36</v>
      </c>
      <c r="AD191" s="49">
        <f t="shared" si="122"/>
        <v>0</v>
      </c>
      <c r="AE191" s="49">
        <f t="shared" si="97"/>
        <v>0.4</v>
      </c>
      <c r="AF191" s="48">
        <f t="shared" si="123"/>
        <v>1</v>
      </c>
      <c r="AG191" s="33">
        <f t="shared" si="98"/>
        <v>1.4117877551020408</v>
      </c>
      <c r="AH191" s="33">
        <f t="shared" si="99"/>
        <v>1.4117877551020408</v>
      </c>
      <c r="AI191" s="49">
        <f t="shared" si="100"/>
        <v>0</v>
      </c>
      <c r="AJ191" s="48">
        <f t="shared" si="101"/>
        <v>1</v>
      </c>
      <c r="AK191" s="58">
        <f t="shared" si="124"/>
        <v>1</v>
      </c>
      <c r="AL191" s="58">
        <f t="shared" si="125"/>
        <v>2.5895004363315972</v>
      </c>
      <c r="AM191" s="58">
        <f t="shared" si="126"/>
        <v>2.5377104276049653</v>
      </c>
      <c r="AN191" s="58">
        <f t="shared" si="127"/>
        <v>5.1790008726631864E-2</v>
      </c>
      <c r="AO191" s="34">
        <f t="shared" si="102"/>
        <v>3.4616099999999999</v>
      </c>
      <c r="AP191" s="34">
        <f t="shared" si="103"/>
        <v>0.49393047248462374</v>
      </c>
      <c r="AQ191" s="34">
        <f t="shared" si="104"/>
        <v>2.9676795275153762</v>
      </c>
      <c r="AR191" s="58">
        <f t="shared" si="105"/>
        <v>0.45118836390597361</v>
      </c>
      <c r="AS191" s="67">
        <f t="shared" si="106"/>
        <v>0.75198060650995602</v>
      </c>
      <c r="AT191" s="67">
        <f t="shared" si="107"/>
        <v>74.796351543386479</v>
      </c>
      <c r="AU191" s="68">
        <f t="shared" si="108"/>
        <v>0.99896473608130087</v>
      </c>
      <c r="AW191" s="68">
        <f t="shared" si="109"/>
        <v>0.4862404887700017</v>
      </c>
      <c r="AX191" s="68">
        <f t="shared" si="110"/>
        <v>0.26866666666666672</v>
      </c>
      <c r="AZ191" s="69">
        <f t="shared" si="111"/>
        <v>1.0178571428571428</v>
      </c>
      <c r="BA191" s="70">
        <f t="shared" si="133"/>
        <v>7.4711756544582295</v>
      </c>
      <c r="BB191" s="60">
        <f t="shared" si="128"/>
        <v>28.402421367988406</v>
      </c>
      <c r="BC191" s="70">
        <f t="shared" si="129"/>
        <v>19.365287296355731</v>
      </c>
      <c r="BD191" s="48">
        <f t="shared" si="130"/>
        <v>14.233486162821462</v>
      </c>
      <c r="BE191" s="59">
        <f t="shared" si="112"/>
        <v>1.3875192000000001E-3</v>
      </c>
      <c r="BF191" s="60">
        <f t="shared" si="131"/>
        <v>2.0225526539790373</v>
      </c>
      <c r="BG191" s="46">
        <f t="shared" si="132"/>
        <v>122.10933508842425</v>
      </c>
      <c r="BH191" s="46">
        <f t="shared" si="113"/>
        <v>0</v>
      </c>
      <c r="BI191" s="34">
        <f>AQ191*RUE</f>
        <v>11.395889385659045</v>
      </c>
      <c r="BJ191" s="34">
        <f t="shared" si="114"/>
        <v>113.95889385659045</v>
      </c>
      <c r="BK191" s="34">
        <f t="shared" si="115"/>
        <v>37.606434972674847</v>
      </c>
      <c r="BL191" s="34">
        <f>IF(AD191=0,0,BK191/(1-UMIDADE))</f>
        <v>0</v>
      </c>
      <c r="BM191" s="45">
        <f>BL191*AJ191</f>
        <v>0</v>
      </c>
      <c r="BN191" s="48">
        <f>IF(AI191=0,0,BM191*(1-AI191*(1-AK191)))</f>
        <v>0</v>
      </c>
    </row>
    <row r="192" spans="1:66" ht="15">
      <c r="A192" s="32">
        <v>1</v>
      </c>
      <c r="B192" s="32">
        <f t="shared" si="116"/>
        <v>7</v>
      </c>
      <c r="C192" s="32">
        <v>2015</v>
      </c>
      <c r="D192" s="32">
        <v>1</v>
      </c>
      <c r="E192" s="33">
        <v>20.45</v>
      </c>
      <c r="F192" s="33">
        <v>99.9</v>
      </c>
      <c r="G192" s="46">
        <v>182</v>
      </c>
      <c r="H192" s="45">
        <f t="shared" si="117"/>
        <v>23.049627643930581</v>
      </c>
      <c r="I192" s="45">
        <f t="shared" si="90"/>
        <v>79.660838091788165</v>
      </c>
      <c r="J192" s="48">
        <f t="shared" si="118"/>
        <v>10.621445078905088</v>
      </c>
      <c r="K192" s="48">
        <f t="shared" si="119"/>
        <v>0.96700122234916319</v>
      </c>
      <c r="L192" s="48">
        <v>40</v>
      </c>
      <c r="M192" s="33">
        <v>0.84799999999999998</v>
      </c>
      <c r="N192" s="33">
        <v>23.74</v>
      </c>
      <c r="O192" s="33">
        <v>100</v>
      </c>
      <c r="P192" s="33">
        <v>11.45</v>
      </c>
      <c r="Q192" s="33">
        <v>17.46</v>
      </c>
      <c r="R192" s="33">
        <v>92.5</v>
      </c>
      <c r="S192" s="33">
        <v>11.8</v>
      </c>
      <c r="T192" s="33">
        <v>6.4328500000000002</v>
      </c>
      <c r="U192" s="33">
        <v>1.992</v>
      </c>
      <c r="V192" s="33">
        <f t="shared" si="91"/>
        <v>3.1597714285714287</v>
      </c>
      <c r="W192" s="36">
        <f t="shared" si="92"/>
        <v>0.58955328090853887</v>
      </c>
      <c r="X192" s="36">
        <f t="shared" si="93"/>
        <v>0.18843299213628084</v>
      </c>
      <c r="Y192" s="33">
        <f t="shared" si="120"/>
        <v>130.46298775510203</v>
      </c>
      <c r="Z192" s="33">
        <f t="shared" si="94"/>
        <v>125</v>
      </c>
      <c r="AA192" s="33">
        <f t="shared" si="121"/>
        <v>5.4629877551020343</v>
      </c>
      <c r="AB192" s="36">
        <f t="shared" si="95"/>
        <v>0.25</v>
      </c>
      <c r="AC192" s="45">
        <f t="shared" si="96"/>
        <v>13.739999999999998</v>
      </c>
      <c r="AD192" s="49">
        <f t="shared" si="122"/>
        <v>0</v>
      </c>
      <c r="AE192" s="49">
        <f t="shared" si="97"/>
        <v>0.4</v>
      </c>
      <c r="AF192" s="48">
        <f t="shared" si="123"/>
        <v>1</v>
      </c>
      <c r="AG192" s="33">
        <f t="shared" si="98"/>
        <v>1.2639085714285716</v>
      </c>
      <c r="AH192" s="33">
        <f t="shared" si="99"/>
        <v>1.2639085714285716</v>
      </c>
      <c r="AI192" s="49">
        <f t="shared" si="100"/>
        <v>0</v>
      </c>
      <c r="AJ192" s="48">
        <f t="shared" si="101"/>
        <v>1</v>
      </c>
      <c r="AK192" s="58">
        <f t="shared" si="124"/>
        <v>1</v>
      </c>
      <c r="AL192" s="58">
        <f t="shared" si="125"/>
        <v>2.404099148623045</v>
      </c>
      <c r="AM192" s="58">
        <f t="shared" si="126"/>
        <v>2.2237917124763165</v>
      </c>
      <c r="AN192" s="58">
        <f t="shared" si="127"/>
        <v>0.18030743614672851</v>
      </c>
      <c r="AO192" s="34">
        <f t="shared" si="102"/>
        <v>3.2164250000000001</v>
      </c>
      <c r="AP192" s="34">
        <f t="shared" si="103"/>
        <v>0.49393047248462374</v>
      </c>
      <c r="AQ192" s="34">
        <f t="shared" si="104"/>
        <v>2.7224945275153765</v>
      </c>
      <c r="AR192" s="58">
        <f t="shared" si="105"/>
        <v>0.45118836390597361</v>
      </c>
      <c r="AS192" s="67">
        <f t="shared" si="106"/>
        <v>0.75198060650995602</v>
      </c>
      <c r="AT192" s="67">
        <f t="shared" si="107"/>
        <v>73.13629361686499</v>
      </c>
      <c r="AU192" s="68">
        <f t="shared" si="108"/>
        <v>0.99640034562250079</v>
      </c>
      <c r="AW192" s="68">
        <f t="shared" si="109"/>
        <v>0.42015821666015363</v>
      </c>
      <c r="AX192" s="68">
        <f t="shared" si="110"/>
        <v>0.16400000000000006</v>
      </c>
      <c r="AZ192" s="69">
        <f t="shared" si="111"/>
        <v>1.0178571428571428</v>
      </c>
      <c r="BA192" s="70">
        <f t="shared" si="133"/>
        <v>3.8434124721059391</v>
      </c>
      <c r="BB192" s="60">
        <f t="shared" si="128"/>
        <v>14.611116853957938</v>
      </c>
      <c r="BC192" s="70">
        <f t="shared" si="129"/>
        <v>9.9621251276985952</v>
      </c>
      <c r="BD192" s="48">
        <f t="shared" si="130"/>
        <v>7.3221619688584676</v>
      </c>
      <c r="BE192" s="59">
        <f t="shared" si="112"/>
        <v>1.3365540000000002E-3</v>
      </c>
      <c r="BF192" s="60">
        <f t="shared" si="131"/>
        <v>1.1883083958899594</v>
      </c>
      <c r="BG192" s="46">
        <f t="shared" si="132"/>
        <v>61.338535729685084</v>
      </c>
      <c r="BH192" s="46">
        <f t="shared" si="113"/>
        <v>0</v>
      </c>
      <c r="BI192" s="34">
        <f>AQ192*RUE</f>
        <v>10.454378985659046</v>
      </c>
      <c r="BJ192" s="34">
        <f t="shared" si="114"/>
        <v>104.54378985659046</v>
      </c>
      <c r="BK192" s="34">
        <f t="shared" si="115"/>
        <v>34.499450652674852</v>
      </c>
      <c r="BL192" s="34">
        <f>IF(AD192=0,0,BK192/(1-UMIDADE))</f>
        <v>0</v>
      </c>
      <c r="BM192" s="45">
        <f>BL192*AJ192</f>
        <v>0</v>
      </c>
      <c r="BN192" s="48">
        <f>IF(AI192=0,0,BM192*(1-AI192*(1-AK192)))</f>
        <v>0</v>
      </c>
    </row>
    <row r="193" spans="1:66" ht="15">
      <c r="A193" s="32">
        <v>2</v>
      </c>
      <c r="B193" s="32">
        <f t="shared" si="116"/>
        <v>7</v>
      </c>
      <c r="C193" s="32">
        <v>2015</v>
      </c>
      <c r="D193" s="32">
        <v>2</v>
      </c>
      <c r="E193" s="33">
        <v>18.84</v>
      </c>
      <c r="F193" s="33">
        <v>96.7</v>
      </c>
      <c r="G193" s="46">
        <v>183</v>
      </c>
      <c r="H193" s="45">
        <f t="shared" si="117"/>
        <v>22.971941069086743</v>
      </c>
      <c r="I193" s="45">
        <f t="shared" si="90"/>
        <v>79.700152530884239</v>
      </c>
      <c r="J193" s="48">
        <f t="shared" si="118"/>
        <v>10.626687004117898</v>
      </c>
      <c r="K193" s="48">
        <f t="shared" si="119"/>
        <v>0.96700122234916319</v>
      </c>
      <c r="L193" s="48">
        <v>40</v>
      </c>
      <c r="M193" s="33">
        <v>1.2649999999999999</v>
      </c>
      <c r="N193" s="33">
        <v>25.17</v>
      </c>
      <c r="O193" s="33">
        <v>100</v>
      </c>
      <c r="P193" s="33">
        <v>8.4499999999999993</v>
      </c>
      <c r="Q193" s="33">
        <v>15.42</v>
      </c>
      <c r="R193" s="33">
        <v>74.8</v>
      </c>
      <c r="S193" s="33">
        <v>0</v>
      </c>
      <c r="T193" s="33">
        <v>14.24785</v>
      </c>
      <c r="U193" s="33">
        <v>4.5629999999999997</v>
      </c>
      <c r="V193" s="33">
        <f t="shared" si="91"/>
        <v>3.5318204081632651</v>
      </c>
      <c r="W193" s="36">
        <f t="shared" si="92"/>
        <v>0.61469749230451054</v>
      </c>
      <c r="X193" s="36">
        <f t="shared" si="93"/>
        <v>0.1922046238456766</v>
      </c>
      <c r="Y193" s="33">
        <f t="shared" si="120"/>
        <v>135.53609142857144</v>
      </c>
      <c r="Z193" s="33">
        <f t="shared" si="94"/>
        <v>125</v>
      </c>
      <c r="AA193" s="33">
        <f t="shared" si="121"/>
        <v>10.536091428571439</v>
      </c>
      <c r="AB193" s="36">
        <f t="shared" si="95"/>
        <v>0.25</v>
      </c>
      <c r="AC193" s="45">
        <f t="shared" si="96"/>
        <v>15.170000000000002</v>
      </c>
      <c r="AD193" s="49">
        <f t="shared" si="122"/>
        <v>0</v>
      </c>
      <c r="AE193" s="49">
        <f t="shared" si="97"/>
        <v>0.4</v>
      </c>
      <c r="AF193" s="48">
        <f t="shared" si="123"/>
        <v>1</v>
      </c>
      <c r="AG193" s="33">
        <f t="shared" si="98"/>
        <v>1.4127281632653061</v>
      </c>
      <c r="AH193" s="33">
        <f t="shared" si="99"/>
        <v>1.4127281632653061</v>
      </c>
      <c r="AI193" s="49">
        <f t="shared" si="100"/>
        <v>0</v>
      </c>
      <c r="AJ193" s="48">
        <f t="shared" si="101"/>
        <v>3.0228571428571427</v>
      </c>
      <c r="AK193" s="58">
        <f t="shared" si="124"/>
        <v>1</v>
      </c>
      <c r="AL193" s="58">
        <f t="shared" si="125"/>
        <v>2.1754568273706685</v>
      </c>
      <c r="AM193" s="58">
        <f t="shared" si="126"/>
        <v>1.6272417068732599</v>
      </c>
      <c r="AN193" s="58">
        <f t="shared" si="127"/>
        <v>0.54821512049740861</v>
      </c>
      <c r="AO193" s="34">
        <f t="shared" si="102"/>
        <v>7.1239249999999998</v>
      </c>
      <c r="AP193" s="34">
        <f t="shared" si="103"/>
        <v>0.49393047248462374</v>
      </c>
      <c r="AQ193" s="34">
        <f t="shared" si="104"/>
        <v>6.6299945275153762</v>
      </c>
      <c r="AR193" s="58">
        <f t="shared" si="105"/>
        <v>0.45118836390597361</v>
      </c>
      <c r="AS193" s="67">
        <f t="shared" si="106"/>
        <v>0.75198060650995602</v>
      </c>
      <c r="AT193" s="67">
        <f t="shared" si="107"/>
        <v>86.893830704677598</v>
      </c>
      <c r="AU193" s="68">
        <f t="shared" si="108"/>
        <v>0.98909558647393314</v>
      </c>
      <c r="AW193" s="68">
        <f t="shared" si="109"/>
        <v>0.31886857282045289</v>
      </c>
      <c r="AX193" s="68">
        <f t="shared" si="110"/>
        <v>2.7999999999999994E-2</v>
      </c>
      <c r="AZ193" s="69">
        <f t="shared" si="111"/>
        <v>1.0178571428571428</v>
      </c>
      <c r="BA193" s="70">
        <f t="shared" si="133"/>
        <v>0.58734114529818304</v>
      </c>
      <c r="BB193" s="60">
        <f t="shared" si="128"/>
        <v>2.2328360979655728</v>
      </c>
      <c r="BC193" s="70">
        <f t="shared" si="129"/>
        <v>1.5223882486128906</v>
      </c>
      <c r="BD193" s="48">
        <f t="shared" si="130"/>
        <v>1.1189553627304745</v>
      </c>
      <c r="BE193" s="59">
        <f t="shared" si="112"/>
        <v>1.2687408E-3</v>
      </c>
      <c r="BF193" s="60">
        <f t="shared" si="131"/>
        <v>0.23447645367477565</v>
      </c>
      <c r="BG193" s="46">
        <f t="shared" si="132"/>
        <v>8.8447890905569881</v>
      </c>
      <c r="BH193" s="46">
        <f t="shared" si="113"/>
        <v>0</v>
      </c>
      <c r="BI193" s="34">
        <f>AQ193*RUE</f>
        <v>25.459178985659044</v>
      </c>
      <c r="BJ193" s="34">
        <f t="shared" si="114"/>
        <v>254.59178985659042</v>
      </c>
      <c r="BK193" s="34">
        <f t="shared" si="115"/>
        <v>84.01529065267485</v>
      </c>
      <c r="BL193" s="34">
        <f>IF(AD193=0,0,BK193/(1-UMIDADE))</f>
        <v>0</v>
      </c>
      <c r="BM193" s="45">
        <f>BL193*AJ193</f>
        <v>0</v>
      </c>
      <c r="BN193" s="48">
        <f>IF(AI193=0,0,BM193*(1-AI193*(1-AK193)))</f>
        <v>0</v>
      </c>
    </row>
    <row r="194" spans="1:66" ht="15">
      <c r="A194" s="32">
        <v>3</v>
      </c>
      <c r="B194" s="32">
        <f t="shared" si="116"/>
        <v>7</v>
      </c>
      <c r="C194" s="32">
        <v>2015</v>
      </c>
      <c r="D194" s="32">
        <v>3</v>
      </c>
      <c r="E194" s="33">
        <v>19.8</v>
      </c>
      <c r="F194" s="33">
        <v>97</v>
      </c>
      <c r="G194" s="46">
        <v>184</v>
      </c>
      <c r="H194" s="45">
        <f t="shared" si="117"/>
        <v>22.887447412329035</v>
      </c>
      <c r="I194" s="45">
        <f t="shared" si="90"/>
        <v>79.74285497145317</v>
      </c>
      <c r="J194" s="48">
        <f t="shared" si="118"/>
        <v>10.632380662860422</v>
      </c>
      <c r="K194" s="48">
        <f t="shared" si="119"/>
        <v>0.96701100059915313</v>
      </c>
      <c r="L194" s="48">
        <v>40</v>
      </c>
      <c r="M194" s="33">
        <v>0.44800000000000001</v>
      </c>
      <c r="N194" s="33">
        <v>28.89</v>
      </c>
      <c r="O194" s="33">
        <v>100</v>
      </c>
      <c r="P194" s="33">
        <v>3.95</v>
      </c>
      <c r="Q194" s="33">
        <v>12.3</v>
      </c>
      <c r="R194" s="33">
        <v>68.400000000000006</v>
      </c>
      <c r="S194" s="33">
        <v>0.1</v>
      </c>
      <c r="T194" s="33">
        <v>16.887350000000001</v>
      </c>
      <c r="U194" s="33">
        <v>5.9189999999999996</v>
      </c>
      <c r="V194" s="33">
        <f t="shared" si="91"/>
        <v>4.3711346938775515</v>
      </c>
      <c r="W194" s="36">
        <f t="shared" si="92"/>
        <v>0.66597133685720555</v>
      </c>
      <c r="X194" s="36">
        <f t="shared" si="93"/>
        <v>0.19989570052858086</v>
      </c>
      <c r="Y194" s="33">
        <f t="shared" si="120"/>
        <v>123.5872718367347</v>
      </c>
      <c r="Z194" s="33">
        <f t="shared" si="94"/>
        <v>123.5872718367347</v>
      </c>
      <c r="AA194" s="33">
        <f t="shared" si="121"/>
        <v>0</v>
      </c>
      <c r="AB194" s="36">
        <f t="shared" si="95"/>
        <v>0.24717454367346939</v>
      </c>
      <c r="AC194" s="45">
        <f t="shared" si="96"/>
        <v>18.89</v>
      </c>
      <c r="AD194" s="49">
        <f t="shared" si="122"/>
        <v>0</v>
      </c>
      <c r="AE194" s="49">
        <f t="shared" si="97"/>
        <v>0.4</v>
      </c>
      <c r="AF194" s="48">
        <f t="shared" si="123"/>
        <v>1</v>
      </c>
      <c r="AG194" s="33">
        <f t="shared" si="98"/>
        <v>1.7484538775510208</v>
      </c>
      <c r="AH194" s="33">
        <f t="shared" si="99"/>
        <v>1.7484538775510208</v>
      </c>
      <c r="AI194" s="49">
        <f t="shared" si="100"/>
        <v>0</v>
      </c>
      <c r="AJ194" s="48">
        <f t="shared" si="101"/>
        <v>2.8857142857142857</v>
      </c>
      <c r="AK194" s="58">
        <f t="shared" si="124"/>
        <v>1</v>
      </c>
      <c r="AL194" s="58">
        <f t="shared" si="125"/>
        <v>2.3093794367076916</v>
      </c>
      <c r="AM194" s="58">
        <f t="shared" si="126"/>
        <v>1.5796155347080612</v>
      </c>
      <c r="AN194" s="58">
        <f t="shared" si="127"/>
        <v>0.72976390199963048</v>
      </c>
      <c r="AO194" s="34">
        <f t="shared" si="102"/>
        <v>8.4436750000000007</v>
      </c>
      <c r="AP194" s="34">
        <f t="shared" si="103"/>
        <v>0.49393047248462374</v>
      </c>
      <c r="AQ194" s="34">
        <f t="shared" si="104"/>
        <v>7.9497445275153771</v>
      </c>
      <c r="AR194" s="58">
        <f t="shared" si="105"/>
        <v>0.45118836390597361</v>
      </c>
      <c r="AS194" s="67">
        <f t="shared" si="106"/>
        <v>0.75198060650995602</v>
      </c>
      <c r="AT194" s="67">
        <f t="shared" si="107"/>
        <v>88.826496701379924</v>
      </c>
      <c r="AU194" s="68">
        <f t="shared" si="108"/>
        <v>0.98551071672957236</v>
      </c>
      <c r="AW194" s="68">
        <f t="shared" si="109"/>
        <v>0.38121660819385916</v>
      </c>
      <c r="AX194" s="68">
        <f t="shared" si="110"/>
        <v>0</v>
      </c>
      <c r="AZ194" s="69">
        <f t="shared" si="111"/>
        <v>1.0178571428571428</v>
      </c>
      <c r="BA194" s="70">
        <f t="shared" si="133"/>
        <v>0</v>
      </c>
      <c r="BB194" s="60">
        <f t="shared" si="128"/>
        <v>0</v>
      </c>
      <c r="BC194" s="70">
        <f t="shared" si="129"/>
        <v>0</v>
      </c>
      <c r="BD194" s="48">
        <f t="shared" si="130"/>
        <v>0</v>
      </c>
      <c r="BE194" s="59">
        <f t="shared" si="112"/>
        <v>1.309176E-3</v>
      </c>
      <c r="BF194" s="60">
        <f t="shared" si="131"/>
        <v>1.1579385602419036E-2</v>
      </c>
      <c r="BG194" s="46">
        <f t="shared" si="132"/>
        <v>-0.11579385602419036</v>
      </c>
      <c r="BH194" s="46">
        <f t="shared" si="113"/>
        <v>0</v>
      </c>
      <c r="BI194" s="34">
        <f>AQ194*RUE</f>
        <v>30.527018985659048</v>
      </c>
      <c r="BJ194" s="34">
        <f t="shared" si="114"/>
        <v>305.27018985659049</v>
      </c>
      <c r="BK194" s="34">
        <f t="shared" si="115"/>
        <v>100.73916265267486</v>
      </c>
      <c r="BL194" s="34">
        <f>IF(AD194=0,0,BK194/(1-UMIDADE))</f>
        <v>0</v>
      </c>
      <c r="BM194" s="45">
        <f>BL194*AJ194</f>
        <v>0</v>
      </c>
      <c r="BN194" s="48">
        <f>IF(AI194=0,0,BM194*(1-AI194*(1-AK194)))</f>
        <v>0</v>
      </c>
    </row>
    <row r="195" spans="1:66" ht="15">
      <c r="A195" s="32">
        <v>4</v>
      </c>
      <c r="B195" s="32">
        <f t="shared" si="116"/>
        <v>7</v>
      </c>
      <c r="C195" s="32">
        <v>2015</v>
      </c>
      <c r="D195" s="32">
        <v>4</v>
      </c>
      <c r="E195" s="33">
        <v>20.149999999999999</v>
      </c>
      <c r="F195" s="33">
        <v>94.1</v>
      </c>
      <c r="G195" s="46">
        <v>185</v>
      </c>
      <c r="H195" s="45">
        <f t="shared" si="117"/>
        <v>22.796171710951487</v>
      </c>
      <c r="I195" s="45">
        <f t="shared" si="90"/>
        <v>79.788918851806159</v>
      </c>
      <c r="J195" s="48">
        <f t="shared" si="118"/>
        <v>10.638522513574154</v>
      </c>
      <c r="K195" s="48">
        <f t="shared" si="119"/>
        <v>0.96703055420162642</v>
      </c>
      <c r="L195" s="48">
        <v>40</v>
      </c>
      <c r="M195" s="33">
        <v>0.40799999999999997</v>
      </c>
      <c r="N195" s="33">
        <v>28.29</v>
      </c>
      <c r="O195" s="33">
        <v>100</v>
      </c>
      <c r="P195" s="33">
        <v>4.7</v>
      </c>
      <c r="Q195" s="33">
        <v>12.75</v>
      </c>
      <c r="R195" s="33">
        <v>64.739999999999995</v>
      </c>
      <c r="S195" s="33">
        <v>0</v>
      </c>
      <c r="T195" s="33">
        <v>17.260909999999999</v>
      </c>
      <c r="U195" s="33">
        <v>6.0030000000000001</v>
      </c>
      <c r="V195" s="33">
        <f t="shared" si="91"/>
        <v>4.238889795918368</v>
      </c>
      <c r="W195" s="36">
        <f t="shared" si="92"/>
        <v>0.65839366866535221</v>
      </c>
      <c r="X195" s="36">
        <f t="shared" si="93"/>
        <v>0.19875905029980284</v>
      </c>
      <c r="Y195" s="33">
        <f t="shared" si="120"/>
        <v>121.93881795918368</v>
      </c>
      <c r="Z195" s="33">
        <f t="shared" si="94"/>
        <v>121.93881795918368</v>
      </c>
      <c r="AA195" s="33">
        <f t="shared" si="121"/>
        <v>0</v>
      </c>
      <c r="AB195" s="36">
        <f t="shared" si="95"/>
        <v>0.24387763591836736</v>
      </c>
      <c r="AC195" s="45">
        <f t="shared" si="96"/>
        <v>18.29</v>
      </c>
      <c r="AD195" s="49">
        <f t="shared" si="122"/>
        <v>0</v>
      </c>
      <c r="AE195" s="49">
        <f t="shared" si="97"/>
        <v>0.4</v>
      </c>
      <c r="AF195" s="48">
        <f t="shared" si="123"/>
        <v>1</v>
      </c>
      <c r="AG195" s="33">
        <f t="shared" si="98"/>
        <v>1.6955559183673472</v>
      </c>
      <c r="AH195" s="33">
        <f t="shared" si="99"/>
        <v>1.6955559183673472</v>
      </c>
      <c r="AI195" s="49">
        <f t="shared" si="100"/>
        <v>0</v>
      </c>
      <c r="AJ195" s="48">
        <f t="shared" si="101"/>
        <v>1</v>
      </c>
      <c r="AK195" s="58">
        <f t="shared" si="124"/>
        <v>1</v>
      </c>
      <c r="AL195" s="58">
        <f t="shared" si="125"/>
        <v>2.3599685436976867</v>
      </c>
      <c r="AM195" s="58">
        <f t="shared" si="126"/>
        <v>1.5278436351898821</v>
      </c>
      <c r="AN195" s="58">
        <f t="shared" si="127"/>
        <v>0.83212490850780463</v>
      </c>
      <c r="AO195" s="34">
        <f t="shared" si="102"/>
        <v>8.6304549999999995</v>
      </c>
      <c r="AP195" s="34">
        <f t="shared" si="103"/>
        <v>0.49393047248462374</v>
      </c>
      <c r="AQ195" s="34">
        <f t="shared" si="104"/>
        <v>8.136524527515375</v>
      </c>
      <c r="AR195" s="58">
        <f t="shared" si="105"/>
        <v>0.45118836390597361</v>
      </c>
      <c r="AS195" s="67">
        <f t="shared" si="106"/>
        <v>0.75198060650995602</v>
      </c>
      <c r="AT195" s="67">
        <f t="shared" si="107"/>
        <v>89.054919110779807</v>
      </c>
      <c r="AU195" s="68">
        <f t="shared" si="108"/>
        <v>0.98349522313525051</v>
      </c>
      <c r="AW195" s="68">
        <f t="shared" si="109"/>
        <v>0.40249940538176243</v>
      </c>
      <c r="AX195" s="68">
        <f t="shared" si="110"/>
        <v>0</v>
      </c>
      <c r="AZ195" s="69">
        <f t="shared" si="111"/>
        <v>1.0178571428571428</v>
      </c>
      <c r="BA195" s="70">
        <f t="shared" si="133"/>
        <v>0</v>
      </c>
      <c r="BB195" s="60">
        <f t="shared" si="128"/>
        <v>0</v>
      </c>
      <c r="BC195" s="70">
        <f t="shared" si="129"/>
        <v>0</v>
      </c>
      <c r="BD195" s="48">
        <f t="shared" si="130"/>
        <v>0</v>
      </c>
      <c r="BE195" s="59">
        <f t="shared" si="112"/>
        <v>1.3239180000000001E-3</v>
      </c>
      <c r="BF195" s="60">
        <f t="shared" si="131"/>
        <v>-1.5330157027983407E-4</v>
      </c>
      <c r="BG195" s="46">
        <f t="shared" si="132"/>
        <v>1.5330157027983408E-3</v>
      </c>
      <c r="BH195" s="46">
        <f t="shared" si="113"/>
        <v>0</v>
      </c>
      <c r="BI195" s="34">
        <f>AQ195*RUE</f>
        <v>31.244254185659038</v>
      </c>
      <c r="BJ195" s="34">
        <f t="shared" si="114"/>
        <v>312.44254185659037</v>
      </c>
      <c r="BK195" s="34">
        <f t="shared" si="115"/>
        <v>103.10603881267483</v>
      </c>
      <c r="BL195" s="34">
        <f>IF(AD195=0,0,BK195/(1-UMIDADE))</f>
        <v>0</v>
      </c>
      <c r="BM195" s="45">
        <f>BL195*AJ195</f>
        <v>0</v>
      </c>
      <c r="BN195" s="48">
        <f>IF(AI195=0,0,BM195*(1-AI195*(1-AK195)))</f>
        <v>0</v>
      </c>
    </row>
    <row r="196" spans="1:66" ht="15">
      <c r="A196" s="32">
        <v>5</v>
      </c>
      <c r="B196" s="32">
        <f t="shared" si="116"/>
        <v>7</v>
      </c>
      <c r="C196" s="32">
        <v>2015</v>
      </c>
      <c r="D196" s="32">
        <v>5</v>
      </c>
      <c r="E196" s="33">
        <v>20.97</v>
      </c>
      <c r="F196" s="33">
        <v>90</v>
      </c>
      <c r="G196" s="46">
        <v>186</v>
      </c>
      <c r="H196" s="45">
        <f t="shared" si="117"/>
        <v>22.698141011914306</v>
      </c>
      <c r="I196" s="45">
        <f t="shared" si="90"/>
        <v>79.8383157044602</v>
      </c>
      <c r="J196" s="48">
        <f t="shared" si="118"/>
        <v>10.645108760594693</v>
      </c>
      <c r="K196" s="48">
        <f t="shared" si="119"/>
        <v>0.96705987736242871</v>
      </c>
      <c r="L196" s="48">
        <v>40</v>
      </c>
      <c r="M196" s="33">
        <v>0.40200000000000002</v>
      </c>
      <c r="N196" s="33">
        <v>30.1</v>
      </c>
      <c r="O196" s="33">
        <v>100</v>
      </c>
      <c r="P196" s="33">
        <v>3.95</v>
      </c>
      <c r="Q196" s="33">
        <v>13.44</v>
      </c>
      <c r="R196" s="33">
        <v>51.6</v>
      </c>
      <c r="S196" s="33">
        <v>0</v>
      </c>
      <c r="T196" s="33">
        <v>17.095590000000001</v>
      </c>
      <c r="U196" s="33">
        <v>6.1079999999999997</v>
      </c>
      <c r="V196" s="33">
        <f t="shared" si="91"/>
        <v>4.5174857142857148</v>
      </c>
      <c r="W196" s="36">
        <f t="shared" si="92"/>
        <v>0.67413874746462044</v>
      </c>
      <c r="X196" s="36">
        <f t="shared" si="93"/>
        <v>0.20112081211969307</v>
      </c>
      <c r="Y196" s="33">
        <f t="shared" si="120"/>
        <v>120.24326204081633</v>
      </c>
      <c r="Z196" s="33">
        <f t="shared" si="94"/>
        <v>120.24326204081633</v>
      </c>
      <c r="AA196" s="33">
        <f t="shared" si="121"/>
        <v>0</v>
      </c>
      <c r="AB196" s="36">
        <f t="shared" si="95"/>
        <v>0.24048652408163268</v>
      </c>
      <c r="AC196" s="45">
        <f t="shared" si="96"/>
        <v>20.100000000000001</v>
      </c>
      <c r="AD196" s="49">
        <f t="shared" si="122"/>
        <v>0</v>
      </c>
      <c r="AE196" s="49">
        <f t="shared" si="97"/>
        <v>0.4</v>
      </c>
      <c r="AF196" s="48">
        <f t="shared" si="123"/>
        <v>1</v>
      </c>
      <c r="AG196" s="33">
        <f t="shared" si="98"/>
        <v>1.806994285714286</v>
      </c>
      <c r="AH196" s="33">
        <f t="shared" si="99"/>
        <v>1.806994285714286</v>
      </c>
      <c r="AI196" s="49">
        <f t="shared" si="100"/>
        <v>0</v>
      </c>
      <c r="AJ196" s="48">
        <f t="shared" si="101"/>
        <v>1</v>
      </c>
      <c r="AK196" s="58">
        <f t="shared" si="124"/>
        <v>1</v>
      </c>
      <c r="AL196" s="58">
        <f t="shared" si="125"/>
        <v>2.4823028869663597</v>
      </c>
      <c r="AM196" s="58">
        <f t="shared" si="126"/>
        <v>1.2808682896746415</v>
      </c>
      <c r="AN196" s="58">
        <f t="shared" si="127"/>
        <v>1.2014345972917182</v>
      </c>
      <c r="AO196" s="34">
        <f t="shared" si="102"/>
        <v>8.5477950000000007</v>
      </c>
      <c r="AP196" s="34">
        <f t="shared" si="103"/>
        <v>0.49393047248462374</v>
      </c>
      <c r="AQ196" s="34">
        <f t="shared" si="104"/>
        <v>8.0538645275153762</v>
      </c>
      <c r="AR196" s="58">
        <f t="shared" si="105"/>
        <v>0.45118836390597361</v>
      </c>
      <c r="AS196" s="67">
        <f t="shared" si="106"/>
        <v>0.75198060650995602</v>
      </c>
      <c r="AT196" s="67">
        <f t="shared" si="107"/>
        <v>88.954992677867835</v>
      </c>
      <c r="AU196" s="68">
        <f t="shared" si="108"/>
        <v>0.976257698623055</v>
      </c>
      <c r="AW196" s="68">
        <f t="shared" si="109"/>
        <v>0.44953945687382324</v>
      </c>
      <c r="AX196" s="68">
        <f t="shared" si="110"/>
        <v>0</v>
      </c>
      <c r="AZ196" s="69">
        <f t="shared" si="111"/>
        <v>1.0178571428571428</v>
      </c>
      <c r="BA196" s="70">
        <f t="shared" si="133"/>
        <v>0</v>
      </c>
      <c r="BB196" s="60">
        <f t="shared" si="128"/>
        <v>0</v>
      </c>
      <c r="BC196" s="70">
        <f t="shared" si="129"/>
        <v>0</v>
      </c>
      <c r="BD196" s="48">
        <f t="shared" si="130"/>
        <v>0</v>
      </c>
      <c r="BE196" s="59">
        <f t="shared" si="112"/>
        <v>1.3584564000000002E-3</v>
      </c>
      <c r="BF196" s="60">
        <f t="shared" si="131"/>
        <v>2.0825349927669043E-6</v>
      </c>
      <c r="BG196" s="46">
        <f t="shared" si="132"/>
        <v>-2.0825349927669043E-5</v>
      </c>
      <c r="BH196" s="46">
        <f t="shared" si="113"/>
        <v>0</v>
      </c>
      <c r="BI196" s="34">
        <f>AQ196*RUE</f>
        <v>30.926839785659045</v>
      </c>
      <c r="BJ196" s="34">
        <f t="shared" si="114"/>
        <v>309.26839785659047</v>
      </c>
      <c r="BK196" s="34">
        <f t="shared" si="115"/>
        <v>102.05857129267486</v>
      </c>
      <c r="BL196" s="34">
        <f>IF(AD196=0,0,BK196/(1-UMIDADE))</f>
        <v>0</v>
      </c>
      <c r="BM196" s="45">
        <f>BL196*AJ196</f>
        <v>0</v>
      </c>
      <c r="BN196" s="48">
        <f>IF(AI196=0,0,BM196*(1-AI196*(1-AK196)))</f>
        <v>0</v>
      </c>
    </row>
    <row r="197" spans="1:66" ht="15">
      <c r="A197" s="32">
        <v>6</v>
      </c>
      <c r="B197" s="32">
        <f t="shared" si="116"/>
        <v>7</v>
      </c>
      <c r="C197" s="32">
        <v>2015</v>
      </c>
      <c r="D197" s="32">
        <v>6</v>
      </c>
      <c r="E197" s="33">
        <v>21.09</v>
      </c>
      <c r="F197" s="33">
        <v>90.6</v>
      </c>
      <c r="G197" s="46">
        <v>187</v>
      </c>
      <c r="H197" s="45">
        <f t="shared" si="117"/>
        <v>22.593384363829287</v>
      </c>
      <c r="I197" s="45">
        <f t="shared" si="90"/>
        <v>79.891015214384581</v>
      </c>
      <c r="J197" s="48">
        <f t="shared" si="118"/>
        <v>10.652135361917944</v>
      </c>
      <c r="K197" s="48">
        <f t="shared" si="119"/>
        <v>0.96709896139247453</v>
      </c>
      <c r="L197" s="48">
        <v>40</v>
      </c>
      <c r="M197" s="33">
        <v>0.40899999999999997</v>
      </c>
      <c r="N197" s="33">
        <v>31.91</v>
      </c>
      <c r="O197" s="33">
        <v>100</v>
      </c>
      <c r="P197" s="33">
        <v>3.95</v>
      </c>
      <c r="Q197" s="33">
        <v>12.07</v>
      </c>
      <c r="R197" s="33">
        <v>53.6</v>
      </c>
      <c r="S197" s="33">
        <v>0</v>
      </c>
      <c r="T197" s="33">
        <v>17.45026</v>
      </c>
      <c r="U197" s="33">
        <v>6.1539999999999999</v>
      </c>
      <c r="V197" s="33">
        <f t="shared" si="91"/>
        <v>4.9171591836734683</v>
      </c>
      <c r="W197" s="36">
        <f t="shared" si="92"/>
        <v>0.69527360176556829</v>
      </c>
      <c r="X197" s="36">
        <f t="shared" si="93"/>
        <v>0.20429104026483524</v>
      </c>
      <c r="Y197" s="33">
        <f t="shared" si="120"/>
        <v>118.43626775510205</v>
      </c>
      <c r="Z197" s="33">
        <f t="shared" si="94"/>
        <v>118.43626775510205</v>
      </c>
      <c r="AA197" s="33">
        <f t="shared" si="121"/>
        <v>0</v>
      </c>
      <c r="AB197" s="36">
        <f t="shared" si="95"/>
        <v>0.2368725355102041</v>
      </c>
      <c r="AC197" s="45">
        <f t="shared" si="96"/>
        <v>21.91</v>
      </c>
      <c r="AD197" s="49">
        <f t="shared" si="122"/>
        <v>0</v>
      </c>
      <c r="AE197" s="49">
        <f t="shared" si="97"/>
        <v>0.4</v>
      </c>
      <c r="AF197" s="48">
        <f t="shared" si="123"/>
        <v>1</v>
      </c>
      <c r="AG197" s="33">
        <f t="shared" si="98"/>
        <v>1.9668636734693874</v>
      </c>
      <c r="AH197" s="33">
        <f t="shared" si="99"/>
        <v>1.9668636734693874</v>
      </c>
      <c r="AI197" s="49">
        <f t="shared" si="100"/>
        <v>0</v>
      </c>
      <c r="AJ197" s="48">
        <f t="shared" si="101"/>
        <v>1</v>
      </c>
      <c r="AK197" s="58">
        <f t="shared" si="124"/>
        <v>1</v>
      </c>
      <c r="AL197" s="58">
        <f t="shared" si="125"/>
        <v>2.5006624430629363</v>
      </c>
      <c r="AM197" s="58">
        <f t="shared" si="126"/>
        <v>1.3403550694817339</v>
      </c>
      <c r="AN197" s="58">
        <f t="shared" si="127"/>
        <v>1.1603073735812024</v>
      </c>
      <c r="AO197" s="34">
        <f t="shared" si="102"/>
        <v>8.7251300000000001</v>
      </c>
      <c r="AP197" s="34">
        <f t="shared" si="103"/>
        <v>0.49393047248462374</v>
      </c>
      <c r="AQ197" s="34">
        <f t="shared" si="104"/>
        <v>8.2311995275153755</v>
      </c>
      <c r="AR197" s="58">
        <f t="shared" si="105"/>
        <v>0.45118836390597361</v>
      </c>
      <c r="AS197" s="67">
        <f t="shared" si="106"/>
        <v>0.75198060650995602</v>
      </c>
      <c r="AT197" s="67">
        <f t="shared" si="107"/>
        <v>89.167171644169244</v>
      </c>
      <c r="AU197" s="68">
        <f t="shared" si="108"/>
        <v>0.97706104434696173</v>
      </c>
      <c r="AW197" s="68">
        <f t="shared" si="109"/>
        <v>0.45610550829041008</v>
      </c>
      <c r="AX197" s="68">
        <f t="shared" si="110"/>
        <v>0</v>
      </c>
      <c r="AZ197" s="69">
        <f t="shared" si="111"/>
        <v>1.0178571428571428</v>
      </c>
      <c r="BA197" s="70">
        <f t="shared" si="133"/>
        <v>0</v>
      </c>
      <c r="BB197" s="60">
        <f t="shared" si="128"/>
        <v>0</v>
      </c>
      <c r="BC197" s="70">
        <f t="shared" si="129"/>
        <v>0</v>
      </c>
      <c r="BD197" s="48">
        <f t="shared" si="130"/>
        <v>0</v>
      </c>
      <c r="BE197" s="59">
        <f t="shared" si="112"/>
        <v>1.3635108000000001E-3</v>
      </c>
      <c r="BF197" s="60">
        <f t="shared" si="131"/>
        <v>-2.8395589540155961E-8</v>
      </c>
      <c r="BG197" s="46">
        <f t="shared" si="132"/>
        <v>2.8395589540155963E-7</v>
      </c>
      <c r="BH197" s="46">
        <f t="shared" si="113"/>
        <v>0</v>
      </c>
      <c r="BI197" s="34">
        <f>AQ197*RUE</f>
        <v>31.60780618565904</v>
      </c>
      <c r="BJ197" s="34">
        <f t="shared" si="114"/>
        <v>316.07806185659041</v>
      </c>
      <c r="BK197" s="34">
        <f t="shared" si="115"/>
        <v>104.30576041267484</v>
      </c>
      <c r="BL197" s="34">
        <f>IF(AD197=0,0,BK197/(1-UMIDADE))</f>
        <v>0</v>
      </c>
      <c r="BM197" s="45">
        <f>BL197*AJ197</f>
        <v>0</v>
      </c>
      <c r="BN197" s="48">
        <f>IF(AI197=0,0,BM197*(1-AI197*(1-AK197)))</f>
        <v>0</v>
      </c>
    </row>
    <row r="198" spans="1:66" ht="15">
      <c r="A198" s="32">
        <v>7</v>
      </c>
      <c r="B198" s="32">
        <f t="shared" si="116"/>
        <v>7</v>
      </c>
      <c r="C198" s="32">
        <v>2015</v>
      </c>
      <c r="D198" s="32">
        <v>7</v>
      </c>
      <c r="E198" s="33">
        <v>20.89</v>
      </c>
      <c r="F198" s="33">
        <v>88.1</v>
      </c>
      <c r="G198" s="46">
        <v>188</v>
      </c>
      <c r="H198" s="45">
        <f t="shared" si="117"/>
        <v>22.481932808352099</v>
      </c>
      <c r="I198" s="45">
        <f t="shared" si="90"/>
        <v>79.946985280374207</v>
      </c>
      <c r="J198" s="48">
        <f t="shared" si="118"/>
        <v>10.659598037383228</v>
      </c>
      <c r="K198" s="48">
        <f t="shared" si="119"/>
        <v>0.96714779471032231</v>
      </c>
      <c r="L198" s="48">
        <v>40</v>
      </c>
      <c r="M198" s="33">
        <v>0.54500000000000004</v>
      </c>
      <c r="N198" s="33">
        <v>30.16</v>
      </c>
      <c r="O198" s="33">
        <v>100</v>
      </c>
      <c r="P198" s="33">
        <v>4.7</v>
      </c>
      <c r="Q198" s="33">
        <v>12.97</v>
      </c>
      <c r="R198" s="33">
        <v>51.4</v>
      </c>
      <c r="S198" s="33">
        <v>0</v>
      </c>
      <c r="T198" s="33">
        <v>17.639299999999999</v>
      </c>
      <c r="U198" s="33">
        <v>5.9020000000000001</v>
      </c>
      <c r="V198" s="33">
        <f t="shared" si="91"/>
        <v>4.5556897959183669</v>
      </c>
      <c r="W198" s="36">
        <f t="shared" si="92"/>
        <v>0.67623301037859296</v>
      </c>
      <c r="X198" s="36">
        <f t="shared" si="93"/>
        <v>0.20143495155678895</v>
      </c>
      <c r="Y198" s="33">
        <f t="shared" si="120"/>
        <v>116.46940408163266</v>
      </c>
      <c r="Z198" s="33">
        <f t="shared" si="94"/>
        <v>116.46940408163266</v>
      </c>
      <c r="AA198" s="33">
        <f t="shared" si="121"/>
        <v>0</v>
      </c>
      <c r="AB198" s="36">
        <f t="shared" si="95"/>
        <v>0.23293880816326532</v>
      </c>
      <c r="AC198" s="45">
        <f t="shared" si="96"/>
        <v>20.16</v>
      </c>
      <c r="AD198" s="49">
        <f t="shared" si="122"/>
        <v>0</v>
      </c>
      <c r="AE198" s="49">
        <f t="shared" si="97"/>
        <v>0.4</v>
      </c>
      <c r="AF198" s="48">
        <f t="shared" si="123"/>
        <v>1</v>
      </c>
      <c r="AG198" s="33">
        <f t="shared" si="98"/>
        <v>1.8222759183673469</v>
      </c>
      <c r="AH198" s="33">
        <f t="shared" si="99"/>
        <v>1.8222759183673469</v>
      </c>
      <c r="AI198" s="49">
        <f t="shared" si="100"/>
        <v>0</v>
      </c>
      <c r="AJ198" s="48">
        <f t="shared" si="101"/>
        <v>1</v>
      </c>
      <c r="AK198" s="58">
        <f t="shared" si="124"/>
        <v>1</v>
      </c>
      <c r="AL198" s="58">
        <f t="shared" si="125"/>
        <v>2.470128729515674</v>
      </c>
      <c r="AM198" s="58">
        <f t="shared" si="126"/>
        <v>1.2696461669710564</v>
      </c>
      <c r="AN198" s="58">
        <f t="shared" si="127"/>
        <v>1.2004825625446176</v>
      </c>
      <c r="AO198" s="34">
        <f t="shared" si="102"/>
        <v>8.8196499999999993</v>
      </c>
      <c r="AP198" s="34">
        <f t="shared" si="103"/>
        <v>0.49393047248462374</v>
      </c>
      <c r="AQ198" s="34">
        <f t="shared" si="104"/>
        <v>8.3257195275153748</v>
      </c>
      <c r="AR198" s="58">
        <f t="shared" si="105"/>
        <v>0.45118836390597361</v>
      </c>
      <c r="AS198" s="67">
        <f t="shared" si="106"/>
        <v>0.75198060650995602</v>
      </c>
      <c r="AT198" s="67">
        <f t="shared" si="107"/>
        <v>89.276966811520367</v>
      </c>
      <c r="AU198" s="68">
        <f t="shared" si="108"/>
        <v>0.97627628742505057</v>
      </c>
      <c r="AW198" s="68">
        <f t="shared" si="109"/>
        <v>0.4451181107247052</v>
      </c>
      <c r="AX198" s="68">
        <f t="shared" si="110"/>
        <v>0</v>
      </c>
      <c r="AZ198" s="69">
        <f t="shared" si="111"/>
        <v>1.0178571428571428</v>
      </c>
      <c r="BA198" s="70">
        <f t="shared" si="133"/>
        <v>0</v>
      </c>
      <c r="BB198" s="60">
        <f t="shared" si="128"/>
        <v>0</v>
      </c>
      <c r="BC198" s="70">
        <f t="shared" si="129"/>
        <v>0</v>
      </c>
      <c r="BD198" s="48">
        <f t="shared" si="130"/>
        <v>0</v>
      </c>
      <c r="BE198" s="59">
        <f t="shared" si="112"/>
        <v>1.3550868E-3</v>
      </c>
      <c r="BF198" s="60">
        <f t="shared" si="131"/>
        <v>3.8478488564083412E-10</v>
      </c>
      <c r="BG198" s="46">
        <f t="shared" si="132"/>
        <v>-3.8478488564083417E-9</v>
      </c>
      <c r="BH198" s="46">
        <f t="shared" si="113"/>
        <v>0</v>
      </c>
      <c r="BI198" s="34">
        <f>AQ198*RUE</f>
        <v>31.970762985659039</v>
      </c>
      <c r="BJ198" s="34">
        <f t="shared" si="114"/>
        <v>319.70762985659042</v>
      </c>
      <c r="BK198" s="34">
        <f t="shared" si="115"/>
        <v>105.50351785267485</v>
      </c>
      <c r="BL198" s="34">
        <f>IF(AD198=0,0,BK198/(1-UMIDADE))</f>
        <v>0</v>
      </c>
      <c r="BM198" s="45">
        <f>BL198*AJ198</f>
        <v>0</v>
      </c>
      <c r="BN198" s="48">
        <f>IF(AI198=0,0,BM198*(1-AI198*(1-AK198)))</f>
        <v>0</v>
      </c>
    </row>
    <row r="199" spans="1:66" ht="15">
      <c r="A199" s="32">
        <v>8</v>
      </c>
      <c r="B199" s="32">
        <f t="shared" si="116"/>
        <v>7</v>
      </c>
      <c r="C199" s="32">
        <v>2015</v>
      </c>
      <c r="D199" s="32">
        <v>8</v>
      </c>
      <c r="E199" s="33">
        <v>19.53</v>
      </c>
      <c r="F199" s="33">
        <v>96.5</v>
      </c>
      <c r="G199" s="46">
        <v>189</v>
      </c>
      <c r="H199" s="45">
        <f t="shared" si="117"/>
        <v>22.363819370983947</v>
      </c>
      <c r="I199" s="45">
        <f t="shared" si="90"/>
        <v>80.006192079301556</v>
      </c>
      <c r="J199" s="48">
        <f t="shared" si="118"/>
        <v>10.667492277240207</v>
      </c>
      <c r="K199" s="48">
        <f t="shared" si="119"/>
        <v>0.96720636284560613</v>
      </c>
      <c r="L199" s="48">
        <v>40</v>
      </c>
      <c r="M199" s="33">
        <v>1.377</v>
      </c>
      <c r="N199" s="33">
        <v>28.03</v>
      </c>
      <c r="O199" s="33">
        <v>100</v>
      </c>
      <c r="P199" s="33">
        <v>8.4499999999999993</v>
      </c>
      <c r="Q199" s="33">
        <v>13.16</v>
      </c>
      <c r="R199" s="33">
        <v>65.209999999999994</v>
      </c>
      <c r="S199" s="33">
        <v>0</v>
      </c>
      <c r="T199" s="33">
        <v>14.444290000000001</v>
      </c>
      <c r="U199" s="33">
        <v>4.5220000000000002</v>
      </c>
      <c r="V199" s="33">
        <f t="shared" si="91"/>
        <v>4.1689469387755107</v>
      </c>
      <c r="W199" s="36">
        <f t="shared" si="92"/>
        <v>0.65431012523650089</v>
      </c>
      <c r="X199" s="36">
        <f t="shared" si="93"/>
        <v>0.19814651878547512</v>
      </c>
      <c r="Y199" s="33">
        <f t="shared" si="120"/>
        <v>114.64712816326531</v>
      </c>
      <c r="Z199" s="33">
        <f t="shared" si="94"/>
        <v>114.64712816326531</v>
      </c>
      <c r="AA199" s="33">
        <f t="shared" si="121"/>
        <v>0</v>
      </c>
      <c r="AB199" s="36">
        <f t="shared" si="95"/>
        <v>0.22929425632653061</v>
      </c>
      <c r="AC199" s="45">
        <f t="shared" si="96"/>
        <v>18.03</v>
      </c>
      <c r="AD199" s="49">
        <f t="shared" si="122"/>
        <v>0</v>
      </c>
      <c r="AE199" s="49">
        <f t="shared" si="97"/>
        <v>0.4</v>
      </c>
      <c r="AF199" s="48">
        <f t="shared" si="123"/>
        <v>1</v>
      </c>
      <c r="AG199" s="33">
        <f t="shared" si="98"/>
        <v>1.6675787755102043</v>
      </c>
      <c r="AH199" s="33">
        <f t="shared" si="99"/>
        <v>1.6675787755102043</v>
      </c>
      <c r="AI199" s="49">
        <f t="shared" si="100"/>
        <v>0</v>
      </c>
      <c r="AJ199" s="48">
        <f t="shared" si="101"/>
        <v>2.9242857142857139</v>
      </c>
      <c r="AK199" s="58">
        <f t="shared" si="124"/>
        <v>1</v>
      </c>
      <c r="AL199" s="58">
        <f t="shared" si="125"/>
        <v>2.2710040899735646</v>
      </c>
      <c r="AM199" s="58">
        <f t="shared" si="126"/>
        <v>1.4809217670717612</v>
      </c>
      <c r="AN199" s="58">
        <f t="shared" si="127"/>
        <v>0.79008232290180347</v>
      </c>
      <c r="AO199" s="34">
        <f t="shared" si="102"/>
        <v>7.2221450000000003</v>
      </c>
      <c r="AP199" s="34">
        <f t="shared" si="103"/>
        <v>0.49393047248462374</v>
      </c>
      <c r="AQ199" s="34">
        <f t="shared" si="104"/>
        <v>6.7282145275153766</v>
      </c>
      <c r="AR199" s="58">
        <f t="shared" si="105"/>
        <v>0.45118836390597361</v>
      </c>
      <c r="AS199" s="67">
        <f t="shared" si="106"/>
        <v>0.75198060650995602</v>
      </c>
      <c r="AT199" s="67">
        <f t="shared" si="107"/>
        <v>87.060400608191969</v>
      </c>
      <c r="AU199" s="68">
        <f t="shared" si="108"/>
        <v>0.98432254455605706</v>
      </c>
      <c r="AW199" s="68">
        <f t="shared" si="109"/>
        <v>0.36428186637358584</v>
      </c>
      <c r="AX199" s="68">
        <f t="shared" si="110"/>
        <v>0</v>
      </c>
      <c r="AZ199" s="69">
        <f t="shared" si="111"/>
        <v>1.0178571428571428</v>
      </c>
      <c r="BA199" s="70">
        <f t="shared" si="133"/>
        <v>0</v>
      </c>
      <c r="BB199" s="60">
        <f t="shared" si="128"/>
        <v>0</v>
      </c>
      <c r="BC199" s="70">
        <f t="shared" si="129"/>
        <v>0</v>
      </c>
      <c r="BD199" s="48">
        <f t="shared" si="130"/>
        <v>0</v>
      </c>
      <c r="BE199" s="59">
        <f t="shared" si="112"/>
        <v>1.2978035999999999E-3</v>
      </c>
      <c r="BF199" s="60">
        <f t="shared" si="131"/>
        <v>-4.9937520981026284E-12</v>
      </c>
      <c r="BG199" s="46">
        <f t="shared" si="132"/>
        <v>4.9937520981026281E-11</v>
      </c>
      <c r="BH199" s="46">
        <f t="shared" si="113"/>
        <v>0</v>
      </c>
      <c r="BI199" s="34">
        <f>AQ199*RUE</f>
        <v>25.836343785659047</v>
      </c>
      <c r="BJ199" s="34">
        <f t="shared" si="114"/>
        <v>258.36343785659045</v>
      </c>
      <c r="BK199" s="34">
        <f t="shared" si="115"/>
        <v>85.259934492674859</v>
      </c>
      <c r="BL199" s="34">
        <f>IF(AD199=0,0,BK199/(1-UMIDADE))</f>
        <v>0</v>
      </c>
      <c r="BM199" s="45">
        <f>BL199*AJ199</f>
        <v>0</v>
      </c>
      <c r="BN199" s="48">
        <f>IF(AI199=0,0,BM199*(1-AI199*(1-AK199)))</f>
        <v>0</v>
      </c>
    </row>
    <row r="200" spans="1:66" ht="15">
      <c r="A200" s="32">
        <v>9</v>
      </c>
      <c r="B200" s="32">
        <f t="shared" si="116"/>
        <v>7</v>
      </c>
      <c r="C200" s="32">
        <v>2015</v>
      </c>
      <c r="D200" s="32">
        <v>9</v>
      </c>
      <c r="E200" s="33">
        <v>20.149999999999999</v>
      </c>
      <c r="F200" s="33">
        <v>93.9</v>
      </c>
      <c r="G200" s="46">
        <v>190</v>
      </c>
      <c r="H200" s="45">
        <f t="shared" si="117"/>
        <v>22.239079051285422</v>
      </c>
      <c r="I200" s="45">
        <f t="shared" si="90"/>
        <v>80.068600132991364</v>
      </c>
      <c r="J200" s="48">
        <f t="shared" si="118"/>
        <v>10.675813351065514</v>
      </c>
      <c r="K200" s="48">
        <f t="shared" si="119"/>
        <v>0.96727464844332345</v>
      </c>
      <c r="L200" s="48">
        <v>40</v>
      </c>
      <c r="M200" s="33">
        <v>1.6379999999999999</v>
      </c>
      <c r="N200" s="33">
        <v>26.98</v>
      </c>
      <c r="O200" s="33">
        <v>100</v>
      </c>
      <c r="P200" s="33">
        <v>6.95</v>
      </c>
      <c r="Q200" s="33">
        <v>15.23</v>
      </c>
      <c r="R200" s="33">
        <v>68.010000000000005</v>
      </c>
      <c r="S200" s="33">
        <v>0</v>
      </c>
      <c r="T200" s="33">
        <v>16.745039999999999</v>
      </c>
      <c r="U200" s="33">
        <v>5.5940000000000003</v>
      </c>
      <c r="V200" s="33">
        <f t="shared" si="91"/>
        <v>3.862138775510203</v>
      </c>
      <c r="W200" s="36">
        <f t="shared" si="92"/>
        <v>0.63577787498836547</v>
      </c>
      <c r="X200" s="36">
        <f t="shared" si="93"/>
        <v>0.19536668124825482</v>
      </c>
      <c r="Y200" s="33">
        <f t="shared" si="120"/>
        <v>112.9795493877551</v>
      </c>
      <c r="Z200" s="33">
        <f t="shared" si="94"/>
        <v>112.9795493877551</v>
      </c>
      <c r="AA200" s="33">
        <f t="shared" si="121"/>
        <v>0</v>
      </c>
      <c r="AB200" s="36">
        <f t="shared" si="95"/>
        <v>0.22595909877551021</v>
      </c>
      <c r="AC200" s="45">
        <f t="shared" si="96"/>
        <v>16.98</v>
      </c>
      <c r="AD200" s="49">
        <f t="shared" si="122"/>
        <v>0</v>
      </c>
      <c r="AE200" s="49">
        <f t="shared" si="97"/>
        <v>0.4</v>
      </c>
      <c r="AF200" s="48">
        <f t="shared" si="123"/>
        <v>1</v>
      </c>
      <c r="AG200" s="33">
        <f t="shared" si="98"/>
        <v>1.5448555102040813</v>
      </c>
      <c r="AH200" s="33">
        <f t="shared" si="99"/>
        <v>1.5448555102040813</v>
      </c>
      <c r="AI200" s="49">
        <f t="shared" si="100"/>
        <v>0</v>
      </c>
      <c r="AJ200" s="48">
        <f t="shared" si="101"/>
        <v>1</v>
      </c>
      <c r="AK200" s="58">
        <f t="shared" si="124"/>
        <v>1</v>
      </c>
      <c r="AL200" s="58">
        <f t="shared" si="125"/>
        <v>2.3599685436976867</v>
      </c>
      <c r="AM200" s="58">
        <f t="shared" si="126"/>
        <v>1.6050146065687969</v>
      </c>
      <c r="AN200" s="58">
        <f t="shared" si="127"/>
        <v>0.75495393712888981</v>
      </c>
      <c r="AO200" s="34">
        <f t="shared" si="102"/>
        <v>8.3725199999999997</v>
      </c>
      <c r="AP200" s="34">
        <f t="shared" si="103"/>
        <v>0.49393047248462374</v>
      </c>
      <c r="AQ200" s="34">
        <f t="shared" si="104"/>
        <v>7.8785895275153761</v>
      </c>
      <c r="AR200" s="58">
        <f t="shared" si="105"/>
        <v>0.45118836390597361</v>
      </c>
      <c r="AS200" s="67">
        <f t="shared" si="106"/>
        <v>0.75198060650995602</v>
      </c>
      <c r="AT200" s="67">
        <f t="shared" si="107"/>
        <v>88.736949749721731</v>
      </c>
      <c r="AU200" s="68">
        <f t="shared" si="108"/>
        <v>0.98501434078585226</v>
      </c>
      <c r="AW200" s="68">
        <f t="shared" si="109"/>
        <v>0.40249940538176243</v>
      </c>
      <c r="AX200" s="68">
        <f t="shared" si="110"/>
        <v>1.5333333333333362E-2</v>
      </c>
      <c r="AZ200" s="69">
        <f t="shared" si="111"/>
        <v>1.0178571428571428</v>
      </c>
      <c r="BA200" s="70">
        <f t="shared" si="133"/>
        <v>0.41289758113079444</v>
      </c>
      <c r="BB200" s="60">
        <f t="shared" si="128"/>
        <v>1.5696714444268283</v>
      </c>
      <c r="BC200" s="70">
        <f t="shared" si="129"/>
        <v>1.0702305302910193</v>
      </c>
      <c r="BD200" s="48">
        <f t="shared" si="130"/>
        <v>0.78661943976389914</v>
      </c>
      <c r="BE200" s="59">
        <f t="shared" si="112"/>
        <v>1.3239180000000001E-3</v>
      </c>
      <c r="BF200" s="60">
        <f t="shared" si="131"/>
        <v>0.110126721567012</v>
      </c>
      <c r="BG200" s="46">
        <f t="shared" si="132"/>
        <v>6.7649271819688721</v>
      </c>
      <c r="BH200" s="46">
        <f t="shared" si="113"/>
        <v>0</v>
      </c>
      <c r="BI200" s="34">
        <f>AQ200*RUE</f>
        <v>30.253783785659042</v>
      </c>
      <c r="BJ200" s="34">
        <f t="shared" si="114"/>
        <v>302.53783785659044</v>
      </c>
      <c r="BK200" s="34">
        <f t="shared" si="115"/>
        <v>99.837486492674856</v>
      </c>
      <c r="BL200" s="34">
        <f>IF(AD200=0,0,BK200/(1-UMIDADE))</f>
        <v>0</v>
      </c>
      <c r="BM200" s="45">
        <f>BL200*AJ200</f>
        <v>0</v>
      </c>
      <c r="BN200" s="48">
        <f>IF(AI200=0,0,BM200*(1-AI200*(1-AK200)))</f>
        <v>0</v>
      </c>
    </row>
    <row r="201" spans="1:66" ht="15">
      <c r="A201" s="32">
        <v>10</v>
      </c>
      <c r="B201" s="32">
        <f t="shared" si="116"/>
        <v>7</v>
      </c>
      <c r="C201" s="32">
        <v>2015</v>
      </c>
      <c r="D201" s="32">
        <v>10</v>
      </c>
      <c r="E201" s="33">
        <v>19.850000000000001</v>
      </c>
      <c r="F201" s="33">
        <v>94.8</v>
      </c>
      <c r="G201" s="46">
        <v>191</v>
      </c>
      <c r="H201" s="45">
        <f t="shared" si="117"/>
        <v>22.107748812505363</v>
      </c>
      <c r="I201" s="45">
        <f t="shared" si="90"/>
        <v>80.134172377455116</v>
      </c>
      <c r="J201" s="48">
        <f t="shared" si="118"/>
        <v>10.684556316994016</v>
      </c>
      <c r="K201" s="48">
        <f t="shared" si="119"/>
        <v>0.96735263126897786</v>
      </c>
      <c r="L201" s="48">
        <v>40</v>
      </c>
      <c r="M201" s="33">
        <v>0.52700000000000002</v>
      </c>
      <c r="N201" s="33">
        <v>28.15</v>
      </c>
      <c r="O201" s="33">
        <v>100</v>
      </c>
      <c r="P201" s="33">
        <v>6.95</v>
      </c>
      <c r="Q201" s="33">
        <v>13.37</v>
      </c>
      <c r="R201" s="33">
        <v>63.6</v>
      </c>
      <c r="S201" s="33">
        <v>0</v>
      </c>
      <c r="T201" s="33">
        <v>16.45675</v>
      </c>
      <c r="U201" s="33">
        <v>5.8170000000000002</v>
      </c>
      <c r="V201" s="33">
        <f t="shared" si="91"/>
        <v>4.1777632653061207</v>
      </c>
      <c r="W201" s="36">
        <f t="shared" si="92"/>
        <v>0.654827746166873</v>
      </c>
      <c r="X201" s="36">
        <f t="shared" si="93"/>
        <v>0.19822416192503095</v>
      </c>
      <c r="Y201" s="33">
        <f t="shared" si="120"/>
        <v>111.43469387755101</v>
      </c>
      <c r="Z201" s="33">
        <f t="shared" si="94"/>
        <v>111.43469387755101</v>
      </c>
      <c r="AA201" s="33">
        <f t="shared" si="121"/>
        <v>0</v>
      </c>
      <c r="AB201" s="36">
        <f t="shared" si="95"/>
        <v>0.22286938775510204</v>
      </c>
      <c r="AC201" s="45">
        <f t="shared" si="96"/>
        <v>18.149999999999999</v>
      </c>
      <c r="AD201" s="49">
        <f t="shared" si="122"/>
        <v>0</v>
      </c>
      <c r="AE201" s="49">
        <f t="shared" si="97"/>
        <v>0.4</v>
      </c>
      <c r="AF201" s="48">
        <f t="shared" si="123"/>
        <v>1</v>
      </c>
      <c r="AG201" s="33">
        <f t="shared" si="98"/>
        <v>1.6711053061224483</v>
      </c>
      <c r="AH201" s="33">
        <f t="shared" si="99"/>
        <v>1.6711053061224483</v>
      </c>
      <c r="AI201" s="49">
        <f t="shared" si="100"/>
        <v>0</v>
      </c>
      <c r="AJ201" s="48">
        <f t="shared" si="101"/>
        <v>2.8785714285714286</v>
      </c>
      <c r="AK201" s="58">
        <f t="shared" si="124"/>
        <v>1</v>
      </c>
      <c r="AL201" s="58">
        <f t="shared" si="125"/>
        <v>2.3165478749882675</v>
      </c>
      <c r="AM201" s="58">
        <f t="shared" si="126"/>
        <v>1.4733244484925381</v>
      </c>
      <c r="AN201" s="58">
        <f t="shared" si="127"/>
        <v>0.84322342649572946</v>
      </c>
      <c r="AO201" s="34">
        <f t="shared" si="102"/>
        <v>8.2283749999999998</v>
      </c>
      <c r="AP201" s="34">
        <f t="shared" si="103"/>
        <v>0.49393047248462374</v>
      </c>
      <c r="AQ201" s="34">
        <f t="shared" si="104"/>
        <v>7.7344445275153761</v>
      </c>
      <c r="AR201" s="58">
        <f t="shared" si="105"/>
        <v>0.45118836390597361</v>
      </c>
      <c r="AS201" s="67">
        <f t="shared" si="106"/>
        <v>0.75198060650995602</v>
      </c>
      <c r="AT201" s="67">
        <f t="shared" si="107"/>
        <v>88.551075035741718</v>
      </c>
      <c r="AU201" s="68">
        <f t="shared" si="108"/>
        <v>0.98327694057377601</v>
      </c>
      <c r="AW201" s="68">
        <f t="shared" si="109"/>
        <v>0.38430280323571497</v>
      </c>
      <c r="AX201" s="68">
        <f t="shared" si="110"/>
        <v>0</v>
      </c>
      <c r="AZ201" s="69">
        <f t="shared" si="111"/>
        <v>1.0178571428571428</v>
      </c>
      <c r="BA201" s="70">
        <f t="shared" si="133"/>
        <v>0</v>
      </c>
      <c r="BB201" s="60">
        <f t="shared" si="128"/>
        <v>0</v>
      </c>
      <c r="BC201" s="70">
        <f t="shared" si="129"/>
        <v>0</v>
      </c>
      <c r="BD201" s="48">
        <f t="shared" si="130"/>
        <v>0</v>
      </c>
      <c r="BE201" s="59">
        <f t="shared" si="112"/>
        <v>1.3112820000000004E-3</v>
      </c>
      <c r="BF201" s="60">
        <f t="shared" si="131"/>
        <v>8.8707272450265096E-3</v>
      </c>
      <c r="BG201" s="46">
        <f t="shared" si="132"/>
        <v>-8.8707272450265093E-2</v>
      </c>
      <c r="BH201" s="46">
        <f t="shared" si="113"/>
        <v>0</v>
      </c>
      <c r="BI201" s="34">
        <f>AQ201*RUE</f>
        <v>29.700266985659042</v>
      </c>
      <c r="BJ201" s="34">
        <f t="shared" si="114"/>
        <v>297.00266985659039</v>
      </c>
      <c r="BK201" s="34">
        <f t="shared" si="115"/>
        <v>98.010881052674833</v>
      </c>
      <c r="BL201" s="34">
        <f>IF(AD201=0,0,BK201/(1-UMIDADE))</f>
        <v>0</v>
      </c>
      <c r="BM201" s="45">
        <f>BL201*AJ201</f>
        <v>0</v>
      </c>
      <c r="BN201" s="48">
        <f>IF(AI201=0,0,BM201*(1-AI201*(1-AK201)))</f>
        <v>0</v>
      </c>
    </row>
    <row r="202" spans="1:66" ht="15">
      <c r="A202" s="32">
        <v>11</v>
      </c>
      <c r="B202" s="32">
        <f t="shared" si="116"/>
        <v>7</v>
      </c>
      <c r="C202" s="32">
        <v>2015</v>
      </c>
      <c r="D202" s="32">
        <v>11</v>
      </c>
      <c r="E202" s="33">
        <v>18.09</v>
      </c>
      <c r="F202" s="33">
        <v>97.7</v>
      </c>
      <c r="G202" s="46">
        <v>192</v>
      </c>
      <c r="H202" s="45">
        <f t="shared" si="117"/>
        <v>21.969867570627869</v>
      </c>
      <c r="I202" s="45">
        <f t="shared" si="90"/>
        <v>80.202870234217741</v>
      </c>
      <c r="J202" s="48">
        <f t="shared" si="118"/>
        <v>10.693716031229032</v>
      </c>
      <c r="K202" s="48">
        <f t="shared" si="119"/>
        <v>0.96744028821457528</v>
      </c>
      <c r="L202" s="48">
        <v>40</v>
      </c>
      <c r="M202" s="33">
        <v>0.313</v>
      </c>
      <c r="N202" s="33">
        <v>26.73</v>
      </c>
      <c r="O202" s="33">
        <v>100</v>
      </c>
      <c r="P202" s="33">
        <v>3.2</v>
      </c>
      <c r="Q202" s="33">
        <v>13.14</v>
      </c>
      <c r="R202" s="33">
        <v>61.48</v>
      </c>
      <c r="S202" s="33">
        <v>0.1</v>
      </c>
      <c r="T202" s="33">
        <v>14.911289999999999</v>
      </c>
      <c r="U202" s="33">
        <v>4.702</v>
      </c>
      <c r="V202" s="33">
        <f t="shared" si="91"/>
        <v>3.9408979591836726</v>
      </c>
      <c r="W202" s="36">
        <f t="shared" si="92"/>
        <v>0.6406314666331695</v>
      </c>
      <c r="X202" s="36">
        <f t="shared" si="93"/>
        <v>0.19609471999497541</v>
      </c>
      <c r="Y202" s="33">
        <f t="shared" si="120"/>
        <v>109.76358857142857</v>
      </c>
      <c r="Z202" s="33">
        <f t="shared" si="94"/>
        <v>109.76358857142857</v>
      </c>
      <c r="AA202" s="33">
        <f t="shared" si="121"/>
        <v>0</v>
      </c>
      <c r="AB202" s="36">
        <f t="shared" si="95"/>
        <v>0.21952717714285713</v>
      </c>
      <c r="AC202" s="45">
        <f t="shared" si="96"/>
        <v>16.73</v>
      </c>
      <c r="AD202" s="49">
        <f t="shared" si="122"/>
        <v>0</v>
      </c>
      <c r="AE202" s="49">
        <f t="shared" si="97"/>
        <v>0.4</v>
      </c>
      <c r="AF202" s="48">
        <f t="shared" si="123"/>
        <v>1</v>
      </c>
      <c r="AG202" s="33">
        <f t="shared" si="98"/>
        <v>1.5763591836734692</v>
      </c>
      <c r="AH202" s="33">
        <f t="shared" si="99"/>
        <v>1.5763591836734692</v>
      </c>
      <c r="AI202" s="49">
        <f t="shared" si="100"/>
        <v>0</v>
      </c>
      <c r="AJ202" s="48">
        <f t="shared" si="101"/>
        <v>3.13</v>
      </c>
      <c r="AK202" s="58">
        <f t="shared" si="124"/>
        <v>1</v>
      </c>
      <c r="AL202" s="58">
        <f t="shared" si="125"/>
        <v>2.0756081032514095</v>
      </c>
      <c r="AM202" s="58">
        <f t="shared" si="126"/>
        <v>1.2760838618789665</v>
      </c>
      <c r="AN202" s="58">
        <f t="shared" si="127"/>
        <v>0.79952424137244305</v>
      </c>
      <c r="AO202" s="34">
        <f t="shared" si="102"/>
        <v>7.4556449999999996</v>
      </c>
      <c r="AP202" s="34">
        <f t="shared" si="103"/>
        <v>0.49393047248462374</v>
      </c>
      <c r="AQ202" s="34">
        <f t="shared" si="104"/>
        <v>6.961714527515376</v>
      </c>
      <c r="AR202" s="58">
        <f t="shared" si="105"/>
        <v>0.45118836390597361</v>
      </c>
      <c r="AS202" s="67">
        <f t="shared" si="106"/>
        <v>0.75198060650995602</v>
      </c>
      <c r="AT202" s="67">
        <f t="shared" si="107"/>
        <v>87.439891287937556</v>
      </c>
      <c r="AU202" s="68">
        <f t="shared" si="108"/>
        <v>0.98413668424109857</v>
      </c>
      <c r="AW202" s="68">
        <f t="shared" si="109"/>
        <v>0.26581922997373664</v>
      </c>
      <c r="AX202" s="68">
        <f t="shared" si="110"/>
        <v>0</v>
      </c>
      <c r="AZ202" s="69">
        <f t="shared" si="111"/>
        <v>1.0178571428571428</v>
      </c>
      <c r="BA202" s="70">
        <f t="shared" si="133"/>
        <v>0</v>
      </c>
      <c r="BB202" s="60">
        <f t="shared" si="128"/>
        <v>0</v>
      </c>
      <c r="BC202" s="70">
        <f t="shared" si="129"/>
        <v>0</v>
      </c>
      <c r="BD202" s="48">
        <f t="shared" si="130"/>
        <v>0</v>
      </c>
      <c r="BE202" s="59">
        <f t="shared" si="112"/>
        <v>1.2371508000000001E-3</v>
      </c>
      <c r="BF202" s="60">
        <f t="shared" si="131"/>
        <v>-1.0974427307766343E-4</v>
      </c>
      <c r="BG202" s="46">
        <f t="shared" si="132"/>
        <v>1.0974427307766342E-3</v>
      </c>
      <c r="BH202" s="46">
        <f t="shared" si="113"/>
        <v>0</v>
      </c>
      <c r="BI202" s="34">
        <f>AQ202*RUE</f>
        <v>26.732983785659044</v>
      </c>
      <c r="BJ202" s="34">
        <f t="shared" si="114"/>
        <v>267.32983785659042</v>
      </c>
      <c r="BK202" s="34">
        <f t="shared" si="115"/>
        <v>88.218846492674842</v>
      </c>
      <c r="BL202" s="34">
        <f>IF(AD202=0,0,BK202/(1-UMIDADE))</f>
        <v>0</v>
      </c>
      <c r="BM202" s="45">
        <f>BL202*AJ202</f>
        <v>0</v>
      </c>
      <c r="BN202" s="48">
        <f>IF(AI202=0,0,BM202*(1-AI202*(1-AK202)))</f>
        <v>0</v>
      </c>
    </row>
    <row r="203" spans="1:66" ht="15">
      <c r="A203" s="32">
        <v>12</v>
      </c>
      <c r="B203" s="32">
        <f t="shared" si="116"/>
        <v>7</v>
      </c>
      <c r="C203" s="32">
        <v>2015</v>
      </c>
      <c r="D203" s="32">
        <v>12</v>
      </c>
      <c r="E203" s="33">
        <v>19.09</v>
      </c>
      <c r="F203" s="33">
        <v>91.2</v>
      </c>
      <c r="G203" s="46">
        <v>193</v>
      </c>
      <c r="H203" s="45">
        <f t="shared" si="117"/>
        <v>21.825476182840614</v>
      </c>
      <c r="I203" s="45">
        <f t="shared" ref="I203:I266" si="134">ACOS(-TAN(RADIANS(lat))*(TAN(RADIANS(H203))))*(180/PI())</f>
        <v>80.2746536834659</v>
      </c>
      <c r="J203" s="48">
        <f t="shared" si="118"/>
        <v>10.703287157795453</v>
      </c>
      <c r="K203" s="48">
        <f t="shared" si="119"/>
        <v>0.96753759330547084</v>
      </c>
      <c r="L203" s="48">
        <v>40</v>
      </c>
      <c r="M203" s="33">
        <v>0.42899999999999999</v>
      </c>
      <c r="N203" s="33">
        <v>29.03</v>
      </c>
      <c r="O203" s="33">
        <v>100</v>
      </c>
      <c r="P203" s="33">
        <v>4.7</v>
      </c>
      <c r="Q203" s="33">
        <v>11.15</v>
      </c>
      <c r="R203" s="33">
        <v>52.21</v>
      </c>
      <c r="S203" s="33">
        <v>0</v>
      </c>
      <c r="T203" s="33">
        <v>16.093119999999999</v>
      </c>
      <c r="U203" s="33">
        <v>5.3869999999999996</v>
      </c>
      <c r="V203" s="33">
        <f t="shared" ref="V203:V266" si="135">0.36*(3*N203-Q203)*0.01*L203/2.45</f>
        <v>4.4634122448979587</v>
      </c>
      <c r="W203" s="36">
        <f t="shared" ref="W203:W266" si="136">($F$4*(V203^2)+$F$5*V203+$F$6)</f>
        <v>0.67114781480272279</v>
      </c>
      <c r="X203" s="36">
        <f t="shared" ref="X203:X266" si="137">pmp+(W203)*(cc-pmp)</f>
        <v>0.20067217222040842</v>
      </c>
      <c r="Y203" s="33">
        <f t="shared" si="120"/>
        <v>108.28722938775509</v>
      </c>
      <c r="Z203" s="33">
        <f t="shared" ref="Z203:Z266" si="138">IF(Y203&gt;armmax,armmax,Y203)</f>
        <v>108.28722938775509</v>
      </c>
      <c r="AA203" s="33">
        <f t="shared" si="121"/>
        <v>0</v>
      </c>
      <c r="AB203" s="36">
        <f t="shared" ref="AB203:AB266" si="139">Z203/ze/1000</f>
        <v>0.21657445877551018</v>
      </c>
      <c r="AC203" s="45">
        <f t="shared" ref="AC203:AC266" si="140">MAX((N203-Tb))</f>
        <v>19.03</v>
      </c>
      <c r="AD203" s="49">
        <f t="shared" si="122"/>
        <v>0</v>
      </c>
      <c r="AE203" s="49">
        <f t="shared" ref="AE203:AE266" si="141">IF($AD203=0,0.4,IF(AND($AD203&gt;0,$AD203&lt;=$AR$3),$AT$3,IF(AND($AD203&gt;$AR$3,$AD203&lt;=$AR$4),$AT$4,IF(AND($AD203&gt;$AR$4,$AD203&lt;=$AR$5),$AT$5,IF(AND($AD203&gt;$AR$5,$AD203&lt;=$AR$6),$AT$6,IF(AND($AD203&gt;$AR$6,$AD203&lt;=$AR$7),$AT$7))))))</f>
        <v>0.4</v>
      </c>
      <c r="AF203" s="48">
        <f t="shared" si="123"/>
        <v>1</v>
      </c>
      <c r="AG203" s="33">
        <f t="shared" ref="AG203:AG266" si="142">V203*AE203</f>
        <v>1.7853648979591836</v>
      </c>
      <c r="AH203" s="33">
        <f t="shared" ref="AH203:AH266" si="143">IF(AB203&gt;X203,AG203,AG203*((AB203-pmp)/(X203-pmp)))</f>
        <v>1.7853648979591836</v>
      </c>
      <c r="AI203" s="49">
        <f t="shared" ref="AI203:AI266" si="144">IF($AD203=0,0,IF($AD203&lt;$AR$3,$AV$3,IF(AND($AD203&gt;$AR$3,$AD203&lt;=$AR$4),$AV$4,IF(AND($AD203&gt;$AR$4,$AD203&lt;=$AR$5),$AV$5,IF(AND($AD203&gt;$AR$5,$AD203&lt;=$AR$6),$AV$6,IF(AND($AD203&gt;$AR$6,$AD203&lt;=$AR$7),$AV$7,IF(AND($AD203&gt;$AR$7,$AD203&lt;=$AR$8),)))))))</f>
        <v>0</v>
      </c>
      <c r="AJ203" s="48">
        <f t="shared" ref="AJ203:AJ266" si="145">IF(OR(E203&gt;tbs,E203&lt;Tb),0,IF(AND(E203&lt;TOs,E203&gt;TO),1,IF(AND(E203&gt;Tb,E203&gt;TO),(E203-Tb)/(TO-Tb),(E203-tbs)/(TOs-tbs))))</f>
        <v>2.9871428571428571</v>
      </c>
      <c r="AK203" s="58">
        <f t="shared" si="124"/>
        <v>1</v>
      </c>
      <c r="AL203" s="58">
        <f t="shared" si="125"/>
        <v>2.2096609671022667</v>
      </c>
      <c r="AM203" s="58">
        <f t="shared" si="126"/>
        <v>1.1536639909240933</v>
      </c>
      <c r="AN203" s="58">
        <f t="shared" si="127"/>
        <v>1.0559969761781733</v>
      </c>
      <c r="AO203" s="34">
        <f t="shared" ref="AO203:AO266" si="146">0.5*T203</f>
        <v>8.0465599999999995</v>
      </c>
      <c r="AP203" s="34">
        <f t="shared" ref="AP203:AP266" si="147">AF203*(1-ALBEDO)*EXP(-K*AF203)</f>
        <v>0.49393047248462374</v>
      </c>
      <c r="AQ203" s="34">
        <f t="shared" ref="AQ203:AQ266" si="148">AO203-AP203</f>
        <v>7.5526295275153759</v>
      </c>
      <c r="AR203" s="58">
        <f t="shared" ref="AR203:AR266" si="149">1-EXP(-K*AF203)</f>
        <v>0.45118836390597361</v>
      </c>
      <c r="AS203" s="67">
        <f t="shared" ref="AS203:AS266" si="150">1/K*(1-EXP(-K*AF203))</f>
        <v>0.75198060650995602</v>
      </c>
      <c r="AT203" s="67">
        <f t="shared" ref="AT203:AT266" si="151" xml:space="preserve"> Pmax*AQ203/(AQ203+ B)</f>
        <v>88.307689503177755</v>
      </c>
      <c r="AU203" s="68">
        <f t="shared" ref="AU203:AU266" si="152" xml:space="preserve"> EXP(-H*AN203)</f>
        <v>0.97910152455637522</v>
      </c>
      <c r="AW203" s="68">
        <f t="shared" ref="AW203:AW266" si="153">1-EXP(ct*(E203-too))</f>
        <v>0.33568576767778324</v>
      </c>
      <c r="AX203" s="68">
        <f t="shared" ref="AX203:AX266" si="154">MAX(0,MIN(1,(Q203-TOmin)/TOmin))</f>
        <v>0</v>
      </c>
      <c r="AZ203" s="69">
        <f t="shared" ref="AZ203:AZ266" si="155">(CO2A-gama)/(CO2A+ gama+kkco2) * (co2ref+gama+ kkco2)/(co2ref-gama)</f>
        <v>1.0178571428571428</v>
      </c>
      <c r="BA203" s="70">
        <f t="shared" si="133"/>
        <v>0</v>
      </c>
      <c r="BB203" s="60">
        <f t="shared" si="128"/>
        <v>0</v>
      </c>
      <c r="BC203" s="70">
        <f t="shared" si="129"/>
        <v>0</v>
      </c>
      <c r="BD203" s="48">
        <f t="shared" si="130"/>
        <v>0</v>
      </c>
      <c r="BE203" s="59">
        <f t="shared" ref="BE203:BE266" si="156">(0.044+0.0019*E203+0.001*(E203*2))*0.0108</f>
        <v>1.2792708000000002E-3</v>
      </c>
      <c r="BF203" s="60">
        <f t="shared" si="131"/>
        <v>1.4039264401548097E-6</v>
      </c>
      <c r="BG203" s="46">
        <f t="shared" si="132"/>
        <v>-1.4039264401548096E-5</v>
      </c>
      <c r="BH203" s="46">
        <f t="shared" ref="BH203:BH266" si="157">IF(AD203=0,0,BG203*IC/(1-UMIDADE))</f>
        <v>0</v>
      </c>
      <c r="BI203" s="34">
        <f>AQ203*RUE</f>
        <v>29.002097385659042</v>
      </c>
      <c r="BJ203" s="34">
        <f t="shared" ref="BJ203:BJ266" si="158">BI203*10</f>
        <v>290.02097385659044</v>
      </c>
      <c r="BK203" s="34">
        <f t="shared" ref="BK203:BK266" si="159">BJ203*IC</f>
        <v>95.706921372674856</v>
      </c>
      <c r="BL203" s="34">
        <f>IF(AD203=0,0,BK203/(1-UMIDADE))</f>
        <v>0</v>
      </c>
      <c r="BM203" s="45">
        <f>BL203*AJ203</f>
        <v>0</v>
      </c>
      <c r="BN203" s="48">
        <f>IF(AI203=0,0,BM203*(1-AI203*(1-AK203)))</f>
        <v>0</v>
      </c>
    </row>
    <row r="204" spans="1:66" ht="15">
      <c r="A204" s="32">
        <v>13</v>
      </c>
      <c r="B204" s="32">
        <f t="shared" ref="B204:B267" si="160">IF(A204=1,B203+1,B203)</f>
        <v>7</v>
      </c>
      <c r="C204" s="32">
        <v>2015</v>
      </c>
      <c r="D204" s="32">
        <v>13</v>
      </c>
      <c r="E204" s="33">
        <v>20.71</v>
      </c>
      <c r="F204" s="33">
        <v>90.3</v>
      </c>
      <c r="G204" s="46">
        <v>194</v>
      </c>
      <c r="H204" s="45">
        <f t="shared" ref="H204:H267" si="161">23.45*SIN(RADIANS(360*((G204-80)/365)))</f>
        <v>21.674617435428036</v>
      </c>
      <c r="I204" s="45">
        <f t="shared" si="134"/>
        <v>80.349481338744482</v>
      </c>
      <c r="J204" s="48">
        <f t="shared" ref="J204:J267" si="162">I204*(2/15)</f>
        <v>10.713264178499264</v>
      </c>
      <c r="K204" s="48">
        <f t="shared" ref="K204:K267" si="163">1+((0.033)*(COS(RADIANS(G204*(360/365)))))</f>
        <v>0.96764451770806614</v>
      </c>
      <c r="L204" s="48">
        <v>40</v>
      </c>
      <c r="M204" s="33">
        <v>0.54100000000000004</v>
      </c>
      <c r="N204" s="33">
        <v>29.65</v>
      </c>
      <c r="O204" s="33">
        <v>100</v>
      </c>
      <c r="P204" s="33">
        <v>6.2</v>
      </c>
      <c r="Q204" s="33">
        <v>13.25</v>
      </c>
      <c r="R204" s="33">
        <v>57.07</v>
      </c>
      <c r="S204" s="33">
        <v>0</v>
      </c>
      <c r="T204" s="33">
        <v>15.9627</v>
      </c>
      <c r="U204" s="33">
        <v>5.8639999999999999</v>
      </c>
      <c r="V204" s="33">
        <f t="shared" si="135"/>
        <v>4.4493061224489789</v>
      </c>
      <c r="W204" s="36">
        <f t="shared" si="136"/>
        <v>0.67036241652138273</v>
      </c>
      <c r="X204" s="36">
        <f t="shared" si="137"/>
        <v>0.2005543624782074</v>
      </c>
      <c r="Y204" s="33">
        <f t="shared" ref="Y204:Y267" si="164">Z203+S203-AH203</f>
        <v>106.50186448979591</v>
      </c>
      <c r="Z204" s="33">
        <f t="shared" si="138"/>
        <v>106.50186448979591</v>
      </c>
      <c r="AA204" s="33">
        <f t="shared" ref="AA204:AA267" si="165">Y204-Z204</f>
        <v>0</v>
      </c>
      <c r="AB204" s="36">
        <f t="shared" si="139"/>
        <v>0.2130037289795918</v>
      </c>
      <c r="AC204" s="45">
        <f t="shared" si="140"/>
        <v>19.649999999999999</v>
      </c>
      <c r="AD204" s="49">
        <f t="shared" ref="AD204:AD267" si="166">IF(OR(AD203&gt;0,G204=$AX$3),IF(AC204+AD203&gt;=$AW$3,0,AC204+AD203),0)</f>
        <v>0</v>
      </c>
      <c r="AE204" s="49">
        <f t="shared" si="141"/>
        <v>0.4</v>
      </c>
      <c r="AF204" s="48">
        <f t="shared" ref="AF204:AF267" si="167">IF($AD204=0,1,IF(AND($AD204&gt;0,$AD204&lt;=$AR$3),$AS$3,IF(AND($AD204&gt;$AR$3,$AD204&lt;=$AR$4),$AS$4,IF(AND($AD204&gt;$AR$4,$AD204&lt;=$AR$5),$AS$5,IF(AND($AD204&gt;$AR$5,$AD204&lt;=$AR$6),$AS$6,IF(AND($AD204&gt;$AR$6,$AD204&lt;=$AR$7),$AS$7))))))</f>
        <v>1</v>
      </c>
      <c r="AG204" s="33">
        <f t="shared" si="142"/>
        <v>1.7797224489795918</v>
      </c>
      <c r="AH204" s="33">
        <f t="shared" si="143"/>
        <v>1.7797224489795918</v>
      </c>
      <c r="AI204" s="49">
        <f t="shared" si="144"/>
        <v>0</v>
      </c>
      <c r="AJ204" s="48">
        <f t="shared" si="145"/>
        <v>1</v>
      </c>
      <c r="AK204" s="58">
        <f t="shared" ref="AK204:AK267" si="168">AH204/AG204</f>
        <v>1</v>
      </c>
      <c r="AL204" s="58">
        <f t="shared" ref="AL204:AL267" si="169">0.6108*10^((7.5*E204)/(237.3+E204))</f>
        <v>2.4429274996484778</v>
      </c>
      <c r="AM204" s="58">
        <f t="shared" ref="AM204:AM267" si="170">(0.6108*10^((7.5*E204)/(237.3+E204)))*R204/100</f>
        <v>1.3941787240493864</v>
      </c>
      <c r="AN204" s="58">
        <f t="shared" ref="AN204:AN267" si="171">IF(AM204&gt;AL204,0,AL204-AM204)</f>
        <v>1.0487487755990914</v>
      </c>
      <c r="AO204" s="34">
        <f t="shared" si="146"/>
        <v>7.9813499999999999</v>
      </c>
      <c r="AP204" s="34">
        <f t="shared" si="147"/>
        <v>0.49393047248462374</v>
      </c>
      <c r="AQ204" s="34">
        <f t="shared" si="148"/>
        <v>7.4874195275153763</v>
      </c>
      <c r="AR204" s="58">
        <f t="shared" si="149"/>
        <v>0.45118836390597361</v>
      </c>
      <c r="AS204" s="67">
        <f t="shared" si="150"/>
        <v>0.75198060650995602</v>
      </c>
      <c r="AT204" s="67">
        <f t="shared" si="151"/>
        <v>88.217855889436137</v>
      </c>
      <c r="AU204" s="68">
        <f t="shared" si="152"/>
        <v>0.97924346932931383</v>
      </c>
      <c r="AW204" s="68">
        <f t="shared" si="153"/>
        <v>0.43503980407067377</v>
      </c>
      <c r="AX204" s="68">
        <f t="shared" si="154"/>
        <v>0</v>
      </c>
      <c r="AZ204" s="69">
        <f t="shared" si="155"/>
        <v>1.0178571428571428</v>
      </c>
      <c r="BA204" s="70">
        <f t="shared" si="133"/>
        <v>0</v>
      </c>
      <c r="BB204" s="60">
        <f t="shared" ref="BB204:BB267" si="172">BA204/1000000*44*86400</f>
        <v>0</v>
      </c>
      <c r="BC204" s="70">
        <f t="shared" ref="BC204:BC267" si="173">BB204*180/264</f>
        <v>0</v>
      </c>
      <c r="BD204" s="48">
        <f t="shared" ref="BD204:BD267" si="174">BC204*0.735</f>
        <v>0</v>
      </c>
      <c r="BE204" s="59">
        <f t="shared" si="156"/>
        <v>1.3475052000000002E-3</v>
      </c>
      <c r="BF204" s="60">
        <f t="shared" ref="BF204:BF267" si="175" xml:space="preserve"> (0.14 *BD204 + BE204*BG203)/AF204</f>
        <v>-1.891798178526095E-8</v>
      </c>
      <c r="BG204" s="46">
        <f t="shared" ref="BG204:BG267" si="176">(BD204-BF204)*10</f>
        <v>1.891798178526095E-7</v>
      </c>
      <c r="BH204" s="46">
        <f t="shared" si="157"/>
        <v>0</v>
      </c>
      <c r="BI204" s="34">
        <f>AQ204*RUE</f>
        <v>28.751690985659042</v>
      </c>
      <c r="BJ204" s="34">
        <f t="shared" si="158"/>
        <v>287.51690985659042</v>
      </c>
      <c r="BK204" s="34">
        <f t="shared" si="159"/>
        <v>94.880580252674847</v>
      </c>
      <c r="BL204" s="34">
        <f>IF(AD204=0,0,BK204/(1-UMIDADE))</f>
        <v>0</v>
      </c>
      <c r="BM204" s="45">
        <f>BL204*AJ204</f>
        <v>0</v>
      </c>
      <c r="BN204" s="48">
        <f>IF(AI204=0,0,BM204*(1-AI204*(1-AK204)))</f>
        <v>0</v>
      </c>
    </row>
    <row r="205" spans="1:66" ht="15">
      <c r="A205" s="32">
        <v>14</v>
      </c>
      <c r="B205" s="32">
        <f t="shared" si="160"/>
        <v>7</v>
      </c>
      <c r="C205" s="32">
        <v>2015</v>
      </c>
      <c r="D205" s="32">
        <v>14</v>
      </c>
      <c r="E205" s="33">
        <v>19.670000000000002</v>
      </c>
      <c r="F205" s="33">
        <v>99.9</v>
      </c>
      <c r="G205" s="46">
        <v>195</v>
      </c>
      <c r="H205" s="45">
        <f t="shared" si="161"/>
        <v>21.517336031092785</v>
      </c>
      <c r="I205" s="45">
        <f t="shared" si="134"/>
        <v>80.427310522928764</v>
      </c>
      <c r="J205" s="48">
        <f t="shared" si="162"/>
        <v>10.723641403057169</v>
      </c>
      <c r="K205" s="48">
        <f t="shared" si="163"/>
        <v>0.96776102973835298</v>
      </c>
      <c r="L205" s="48">
        <v>40</v>
      </c>
      <c r="M205" s="33">
        <v>0.49</v>
      </c>
      <c r="N205" s="33">
        <v>29.84</v>
      </c>
      <c r="O205" s="33">
        <v>100</v>
      </c>
      <c r="P205" s="33">
        <v>10.7</v>
      </c>
      <c r="Q205" s="33">
        <v>14.01</v>
      </c>
      <c r="R205" s="33">
        <v>64.14</v>
      </c>
      <c r="S205" s="33">
        <v>3.2</v>
      </c>
      <c r="T205" s="33">
        <v>12.345000000000001</v>
      </c>
      <c r="U205" s="33">
        <v>3.07</v>
      </c>
      <c r="V205" s="33">
        <f t="shared" si="135"/>
        <v>4.4381387755102031</v>
      </c>
      <c r="W205" s="36">
        <f t="shared" si="136"/>
        <v>0.6697391300884471</v>
      </c>
      <c r="X205" s="36">
        <f t="shared" si="137"/>
        <v>0.20046086951326708</v>
      </c>
      <c r="Y205" s="33">
        <f t="shared" si="164"/>
        <v>104.72214204081631</v>
      </c>
      <c r="Z205" s="33">
        <f t="shared" si="138"/>
        <v>104.72214204081631</v>
      </c>
      <c r="AA205" s="33">
        <f t="shared" si="165"/>
        <v>0</v>
      </c>
      <c r="AB205" s="36">
        <f t="shared" si="139"/>
        <v>0.20944428408163263</v>
      </c>
      <c r="AC205" s="45">
        <f t="shared" si="140"/>
        <v>19.84</v>
      </c>
      <c r="AD205" s="49">
        <f t="shared" si="166"/>
        <v>0</v>
      </c>
      <c r="AE205" s="49">
        <f t="shared" si="141"/>
        <v>0.4</v>
      </c>
      <c r="AF205" s="48">
        <f t="shared" si="167"/>
        <v>1</v>
      </c>
      <c r="AG205" s="33">
        <f t="shared" si="142"/>
        <v>1.7752555102040812</v>
      </c>
      <c r="AH205" s="33">
        <f t="shared" si="143"/>
        <v>1.7752555102040812</v>
      </c>
      <c r="AI205" s="49">
        <f t="shared" si="144"/>
        <v>0</v>
      </c>
      <c r="AJ205" s="48">
        <f t="shared" si="145"/>
        <v>2.9042857142857139</v>
      </c>
      <c r="AK205" s="58">
        <f t="shared" si="168"/>
        <v>1</v>
      </c>
      <c r="AL205" s="58">
        <f t="shared" si="169"/>
        <v>2.2908322089272843</v>
      </c>
      <c r="AM205" s="58">
        <f t="shared" si="170"/>
        <v>1.4693397788059601</v>
      </c>
      <c r="AN205" s="58">
        <f t="shared" si="171"/>
        <v>0.82149243012132422</v>
      </c>
      <c r="AO205" s="34">
        <f t="shared" si="146"/>
        <v>6.1725000000000003</v>
      </c>
      <c r="AP205" s="34">
        <f t="shared" si="147"/>
        <v>0.49393047248462374</v>
      </c>
      <c r="AQ205" s="34">
        <f t="shared" si="148"/>
        <v>5.6785695275153767</v>
      </c>
      <c r="AR205" s="58">
        <f t="shared" si="149"/>
        <v>0.45118836390597361</v>
      </c>
      <c r="AS205" s="67">
        <f t="shared" si="150"/>
        <v>0.75198060650995602</v>
      </c>
      <c r="AT205" s="67">
        <f t="shared" si="151"/>
        <v>85.026733705772628</v>
      </c>
      <c r="AU205" s="68">
        <f t="shared" si="152"/>
        <v>0.98370438520763837</v>
      </c>
      <c r="AW205" s="68">
        <f t="shared" si="153"/>
        <v>0.37311990958762309</v>
      </c>
      <c r="AX205" s="68">
        <f t="shared" si="154"/>
        <v>0</v>
      </c>
      <c r="AZ205" s="69">
        <f t="shared" si="155"/>
        <v>1.0178571428571428</v>
      </c>
      <c r="BA205" s="70">
        <f t="shared" si="133"/>
        <v>0</v>
      </c>
      <c r="BB205" s="60">
        <f t="shared" si="172"/>
        <v>0</v>
      </c>
      <c r="BC205" s="70">
        <f t="shared" si="173"/>
        <v>0</v>
      </c>
      <c r="BD205" s="48">
        <f t="shared" si="174"/>
        <v>0</v>
      </c>
      <c r="BE205" s="59">
        <f t="shared" si="156"/>
        <v>1.3037004000000002E-3</v>
      </c>
      <c r="BF205" s="60">
        <f t="shared" si="175"/>
        <v>2.4663380420637417E-10</v>
      </c>
      <c r="BG205" s="46">
        <f t="shared" si="176"/>
        <v>-2.4663380420637419E-9</v>
      </c>
      <c r="BH205" s="46">
        <f t="shared" si="157"/>
        <v>0</v>
      </c>
      <c r="BI205" s="34">
        <f>AQ205*RUE</f>
        <v>21.805706985659047</v>
      </c>
      <c r="BJ205" s="34">
        <f t="shared" si="158"/>
        <v>218.05706985659046</v>
      </c>
      <c r="BK205" s="34">
        <f t="shared" si="159"/>
        <v>71.958833052674848</v>
      </c>
      <c r="BL205" s="34">
        <f>IF(AD205=0,0,BK205/(1-UMIDADE))</f>
        <v>0</v>
      </c>
      <c r="BM205" s="45">
        <f>BL205*AJ205</f>
        <v>0</v>
      </c>
      <c r="BN205" s="48">
        <f>IF(AI205=0,0,BM205*(1-AI205*(1-AK205)))</f>
        <v>0</v>
      </c>
    </row>
    <row r="206" spans="1:66" ht="15">
      <c r="A206" s="32">
        <v>15</v>
      </c>
      <c r="B206" s="32">
        <f t="shared" si="160"/>
        <v>7</v>
      </c>
      <c r="C206" s="32">
        <v>2015</v>
      </c>
      <c r="D206" s="32">
        <v>15</v>
      </c>
      <c r="E206" s="33">
        <v>20.47</v>
      </c>
      <c r="F206" s="33">
        <v>92.6</v>
      </c>
      <c r="G206" s="46">
        <v>196</v>
      </c>
      <c r="H206" s="45">
        <f t="shared" si="161"/>
        <v>21.35367857570937</v>
      </c>
      <c r="I206" s="45">
        <f t="shared" si="134"/>
        <v>80.50809734519963</v>
      </c>
      <c r="J206" s="48">
        <f t="shared" si="162"/>
        <v>10.73441297935995</v>
      </c>
      <c r="K206" s="48">
        <f t="shared" si="163"/>
        <v>0.96788709487130231</v>
      </c>
      <c r="L206" s="48">
        <v>40</v>
      </c>
      <c r="M206" s="33">
        <v>0.54400000000000004</v>
      </c>
      <c r="N206" s="33">
        <v>29.51</v>
      </c>
      <c r="O206" s="33">
        <v>100</v>
      </c>
      <c r="P206" s="33">
        <v>4.7</v>
      </c>
      <c r="Q206" s="33">
        <v>12.73</v>
      </c>
      <c r="R206" s="33">
        <v>57.74</v>
      </c>
      <c r="S206" s="33">
        <v>0.3</v>
      </c>
      <c r="T206" s="33">
        <v>16.740849999999998</v>
      </c>
      <c r="U206" s="33">
        <v>6.2089999999999996</v>
      </c>
      <c r="V206" s="33">
        <f t="shared" si="135"/>
        <v>4.4551836734693868</v>
      </c>
      <c r="W206" s="36">
        <f t="shared" si="136"/>
        <v>0.67068992503550184</v>
      </c>
      <c r="X206" s="36">
        <f t="shared" si="137"/>
        <v>0.2006034887553253</v>
      </c>
      <c r="Y206" s="33">
        <f t="shared" si="164"/>
        <v>106.14688653061224</v>
      </c>
      <c r="Z206" s="33">
        <f t="shared" si="138"/>
        <v>106.14688653061224</v>
      </c>
      <c r="AA206" s="33">
        <f t="shared" si="165"/>
        <v>0</v>
      </c>
      <c r="AB206" s="36">
        <f t="shared" si="139"/>
        <v>0.21229377306122446</v>
      </c>
      <c r="AC206" s="45">
        <f t="shared" si="140"/>
        <v>19.510000000000002</v>
      </c>
      <c r="AD206" s="49">
        <f t="shared" si="166"/>
        <v>0</v>
      </c>
      <c r="AE206" s="49">
        <f t="shared" si="141"/>
        <v>0.4</v>
      </c>
      <c r="AF206" s="48">
        <f t="shared" si="167"/>
        <v>1</v>
      </c>
      <c r="AG206" s="33">
        <f t="shared" si="142"/>
        <v>1.7820734693877549</v>
      </c>
      <c r="AH206" s="33">
        <f t="shared" si="143"/>
        <v>1.7820734693877549</v>
      </c>
      <c r="AI206" s="49">
        <f t="shared" si="144"/>
        <v>0</v>
      </c>
      <c r="AJ206" s="48">
        <f t="shared" si="145"/>
        <v>1</v>
      </c>
      <c r="AK206" s="58">
        <f t="shared" si="168"/>
        <v>1</v>
      </c>
      <c r="AL206" s="58">
        <f t="shared" si="169"/>
        <v>2.4070666704025747</v>
      </c>
      <c r="AM206" s="58">
        <f t="shared" si="170"/>
        <v>1.3898402954904467</v>
      </c>
      <c r="AN206" s="58">
        <f t="shared" si="171"/>
        <v>1.017226374912128</v>
      </c>
      <c r="AO206" s="34">
        <f t="shared" si="146"/>
        <v>8.3704249999999991</v>
      </c>
      <c r="AP206" s="34">
        <f t="shared" si="147"/>
        <v>0.49393047248462374</v>
      </c>
      <c r="AQ206" s="34">
        <f t="shared" si="148"/>
        <v>7.8764945275153755</v>
      </c>
      <c r="AR206" s="58">
        <f t="shared" si="149"/>
        <v>0.45118836390597361</v>
      </c>
      <c r="AS206" s="67">
        <f t="shared" si="150"/>
        <v>0.75198060650995602</v>
      </c>
      <c r="AT206" s="67">
        <f t="shared" si="151"/>
        <v>88.734291482970008</v>
      </c>
      <c r="AU206" s="68">
        <f t="shared" si="152"/>
        <v>0.9798610260777777</v>
      </c>
      <c r="AW206" s="68">
        <f t="shared" si="153"/>
        <v>0.42131674131600261</v>
      </c>
      <c r="AX206" s="68">
        <f t="shared" si="154"/>
        <v>0</v>
      </c>
      <c r="AZ206" s="69">
        <f t="shared" si="155"/>
        <v>1.0178571428571428</v>
      </c>
      <c r="BA206" s="70">
        <f t="shared" si="133"/>
        <v>0</v>
      </c>
      <c r="BB206" s="60">
        <f t="shared" si="172"/>
        <v>0</v>
      </c>
      <c r="BC206" s="70">
        <f t="shared" si="173"/>
        <v>0</v>
      </c>
      <c r="BD206" s="48">
        <f t="shared" si="174"/>
        <v>0</v>
      </c>
      <c r="BE206" s="59">
        <f t="shared" si="156"/>
        <v>1.3373964000000002E-3</v>
      </c>
      <c r="BF206" s="60">
        <f t="shared" si="175"/>
        <v>-3.2984716186390973E-12</v>
      </c>
      <c r="BG206" s="46">
        <f t="shared" si="176"/>
        <v>3.2984716186390973E-11</v>
      </c>
      <c r="BH206" s="46">
        <f t="shared" si="157"/>
        <v>0</v>
      </c>
      <c r="BI206" s="34">
        <f>AQ206*RUE</f>
        <v>30.245738985659042</v>
      </c>
      <c r="BJ206" s="34">
        <f t="shared" si="158"/>
        <v>302.4573898565904</v>
      </c>
      <c r="BK206" s="34">
        <f t="shared" si="159"/>
        <v>99.810938652674835</v>
      </c>
      <c r="BL206" s="34">
        <f>IF(AD206=0,0,BK206/(1-UMIDADE))</f>
        <v>0</v>
      </c>
      <c r="BM206" s="45">
        <f>BL206*AJ206</f>
        <v>0</v>
      </c>
      <c r="BN206" s="48">
        <f>IF(AI206=0,0,BM206*(1-AI206*(1-AK206)))</f>
        <v>0</v>
      </c>
    </row>
    <row r="207" spans="1:66" ht="15">
      <c r="A207" s="32">
        <v>16</v>
      </c>
      <c r="B207" s="32">
        <f t="shared" si="160"/>
        <v>7</v>
      </c>
      <c r="C207" s="32">
        <v>2015</v>
      </c>
      <c r="D207" s="32">
        <v>16</v>
      </c>
      <c r="E207" s="33">
        <v>19.02</v>
      </c>
      <c r="F207" s="33">
        <v>97.7</v>
      </c>
      <c r="G207" s="46">
        <v>197</v>
      </c>
      <c r="H207" s="45">
        <f t="shared" si="161"/>
        <v>21.183693564513849</v>
      </c>
      <c r="I207" s="45">
        <f t="shared" si="134"/>
        <v>80.591796778752766</v>
      </c>
      <c r="J207" s="48">
        <f t="shared" si="162"/>
        <v>10.745572903833702</v>
      </c>
      <c r="K207" s="48">
        <f t="shared" si="163"/>
        <v>0.96802267575109457</v>
      </c>
      <c r="L207" s="48">
        <v>40</v>
      </c>
      <c r="M207" s="33">
        <v>0.45900000000000002</v>
      </c>
      <c r="N207" s="33">
        <v>26.04</v>
      </c>
      <c r="O207" s="33">
        <v>100</v>
      </c>
      <c r="P207" s="33">
        <v>3.95</v>
      </c>
      <c r="Q207" s="33">
        <v>14.75</v>
      </c>
      <c r="R207" s="33">
        <v>69.94</v>
      </c>
      <c r="S207" s="33">
        <v>0</v>
      </c>
      <c r="T207" s="33">
        <v>16.573840000000001</v>
      </c>
      <c r="U207" s="33">
        <v>6.2839999999999998</v>
      </c>
      <c r="V207" s="33">
        <f t="shared" si="135"/>
        <v>3.7246040816326533</v>
      </c>
      <c r="W207" s="36">
        <f t="shared" si="136"/>
        <v>0.62714275121695562</v>
      </c>
      <c r="X207" s="36">
        <f t="shared" si="137"/>
        <v>0.19407141268254335</v>
      </c>
      <c r="Y207" s="33">
        <f t="shared" si="164"/>
        <v>104.66481306122448</v>
      </c>
      <c r="Z207" s="33">
        <f t="shared" si="138"/>
        <v>104.66481306122448</v>
      </c>
      <c r="AA207" s="33">
        <f t="shared" si="165"/>
        <v>0</v>
      </c>
      <c r="AB207" s="36">
        <f t="shared" si="139"/>
        <v>0.20932962612244896</v>
      </c>
      <c r="AC207" s="45">
        <f t="shared" si="140"/>
        <v>16.04</v>
      </c>
      <c r="AD207" s="49">
        <f t="shared" si="166"/>
        <v>0</v>
      </c>
      <c r="AE207" s="49">
        <f t="shared" si="141"/>
        <v>0.4</v>
      </c>
      <c r="AF207" s="48">
        <f t="shared" si="167"/>
        <v>1</v>
      </c>
      <c r="AG207" s="33">
        <f t="shared" si="142"/>
        <v>1.4898416326530615</v>
      </c>
      <c r="AH207" s="33">
        <f t="shared" si="143"/>
        <v>1.4898416326530615</v>
      </c>
      <c r="AI207" s="49">
        <f t="shared" si="144"/>
        <v>0</v>
      </c>
      <c r="AJ207" s="48">
        <f t="shared" si="145"/>
        <v>2.9971428571428573</v>
      </c>
      <c r="AK207" s="58">
        <f t="shared" si="168"/>
        <v>1</v>
      </c>
      <c r="AL207" s="58">
        <f t="shared" si="169"/>
        <v>2.200036708497453</v>
      </c>
      <c r="AM207" s="58">
        <f t="shared" si="170"/>
        <v>1.5387056739231186</v>
      </c>
      <c r="AN207" s="58">
        <f t="shared" si="171"/>
        <v>0.6613310345743344</v>
      </c>
      <c r="AO207" s="34">
        <f t="shared" si="146"/>
        <v>8.2869200000000003</v>
      </c>
      <c r="AP207" s="34">
        <f t="shared" si="147"/>
        <v>0.49393047248462374</v>
      </c>
      <c r="AQ207" s="34">
        <f t="shared" si="148"/>
        <v>7.7929895275153767</v>
      </c>
      <c r="AR207" s="58">
        <f t="shared" si="149"/>
        <v>0.45118836390597361</v>
      </c>
      <c r="AS207" s="67">
        <f t="shared" si="150"/>
        <v>0.75198060650995602</v>
      </c>
      <c r="AT207" s="67">
        <f t="shared" si="151"/>
        <v>88.627303639214389</v>
      </c>
      <c r="AU207" s="68">
        <f t="shared" si="152"/>
        <v>0.9868604666759484</v>
      </c>
      <c r="AW207" s="68">
        <f t="shared" si="153"/>
        <v>0.33101925430965329</v>
      </c>
      <c r="AX207" s="68">
        <f t="shared" si="154"/>
        <v>0</v>
      </c>
      <c r="AZ207" s="69">
        <f t="shared" si="155"/>
        <v>1.0178571428571428</v>
      </c>
      <c r="BA207" s="70">
        <f t="shared" si="133"/>
        <v>0</v>
      </c>
      <c r="BB207" s="60">
        <f t="shared" si="172"/>
        <v>0</v>
      </c>
      <c r="BC207" s="70">
        <f t="shared" si="173"/>
        <v>0</v>
      </c>
      <c r="BD207" s="48">
        <f t="shared" si="174"/>
        <v>0</v>
      </c>
      <c r="BE207" s="59">
        <f t="shared" si="156"/>
        <v>1.2763223999999998E-3</v>
      </c>
      <c r="BF207" s="60">
        <f t="shared" si="175"/>
        <v>4.209913212633337E-14</v>
      </c>
      <c r="BG207" s="46">
        <f t="shared" si="176"/>
        <v>-4.2099132126333373E-13</v>
      </c>
      <c r="BH207" s="46">
        <f t="shared" si="157"/>
        <v>0</v>
      </c>
      <c r="BI207" s="34">
        <f>AQ207*RUE</f>
        <v>29.925079785659044</v>
      </c>
      <c r="BJ207" s="34">
        <f t="shared" si="158"/>
        <v>299.25079785659045</v>
      </c>
      <c r="BK207" s="34">
        <f t="shared" si="159"/>
        <v>98.752763292674857</v>
      </c>
      <c r="BL207" s="34">
        <f>IF(AD207=0,0,BK207/(1-UMIDADE))</f>
        <v>0</v>
      </c>
      <c r="BM207" s="45">
        <f>BL207*AJ207</f>
        <v>0</v>
      </c>
      <c r="BN207" s="48">
        <f>IF(AI207=0,0,BM207*(1-AI207*(1-AK207)))</f>
        <v>0</v>
      </c>
    </row>
    <row r="208" spans="1:66" ht="15">
      <c r="A208" s="32">
        <v>17</v>
      </c>
      <c r="B208" s="32">
        <f t="shared" si="160"/>
        <v>7</v>
      </c>
      <c r="C208" s="32">
        <v>2015</v>
      </c>
      <c r="D208" s="32">
        <v>17</v>
      </c>
      <c r="E208" s="33">
        <v>18.22</v>
      </c>
      <c r="F208" s="33">
        <v>94</v>
      </c>
      <c r="G208" s="46">
        <v>198</v>
      </c>
      <c r="H208" s="45">
        <f t="shared" si="161"/>
        <v>21.007431367733616</v>
      </c>
      <c r="I208" s="45">
        <f t="shared" si="134"/>
        <v>80.678362738975949</v>
      </c>
      <c r="J208" s="48">
        <f t="shared" si="162"/>
        <v>10.75711503186346</v>
      </c>
      <c r="K208" s="48">
        <f t="shared" si="163"/>
        <v>0.96816773220218899</v>
      </c>
      <c r="L208" s="48">
        <v>40</v>
      </c>
      <c r="M208" s="33">
        <v>0.48099999999999998</v>
      </c>
      <c r="N208" s="33">
        <v>28.52</v>
      </c>
      <c r="O208" s="33">
        <v>100</v>
      </c>
      <c r="P208" s="33">
        <v>3.2</v>
      </c>
      <c r="Q208" s="33">
        <v>11.27</v>
      </c>
      <c r="R208" s="33">
        <v>56.41</v>
      </c>
      <c r="S208" s="33">
        <v>0.2</v>
      </c>
      <c r="T208" s="33">
        <v>17.033059999999999</v>
      </c>
      <c r="U208" s="33">
        <v>5.82</v>
      </c>
      <c r="V208" s="33">
        <f t="shared" si="135"/>
        <v>4.3664326530612243</v>
      </c>
      <c r="W208" s="36">
        <f t="shared" si="136"/>
        <v>0.66570512310964824</v>
      </c>
      <c r="X208" s="36">
        <f t="shared" si="137"/>
        <v>0.19985576846644726</v>
      </c>
      <c r="Y208" s="33">
        <f t="shared" si="164"/>
        <v>103.17497142857141</v>
      </c>
      <c r="Z208" s="33">
        <f t="shared" si="138"/>
        <v>103.17497142857141</v>
      </c>
      <c r="AA208" s="33">
        <f t="shared" si="165"/>
        <v>0</v>
      </c>
      <c r="AB208" s="36">
        <f t="shared" si="139"/>
        <v>0.20634994285714281</v>
      </c>
      <c r="AC208" s="45">
        <f t="shared" si="140"/>
        <v>18.52</v>
      </c>
      <c r="AD208" s="49">
        <f t="shared" si="166"/>
        <v>0</v>
      </c>
      <c r="AE208" s="49">
        <f t="shared" si="141"/>
        <v>0.4</v>
      </c>
      <c r="AF208" s="48">
        <f t="shared" si="167"/>
        <v>1</v>
      </c>
      <c r="AG208" s="33">
        <f t="shared" si="142"/>
        <v>1.7465730612244899</v>
      </c>
      <c r="AH208" s="33">
        <f t="shared" si="143"/>
        <v>1.7465730612244899</v>
      </c>
      <c r="AI208" s="49">
        <f t="shared" si="144"/>
        <v>0</v>
      </c>
      <c r="AJ208" s="48">
        <f t="shared" si="145"/>
        <v>3.1114285714285717</v>
      </c>
      <c r="AK208" s="58">
        <f t="shared" si="168"/>
        <v>1</v>
      </c>
      <c r="AL208" s="58">
        <f t="shared" si="169"/>
        <v>2.0926221864918819</v>
      </c>
      <c r="AM208" s="58">
        <f t="shared" si="170"/>
        <v>1.1804481754000704</v>
      </c>
      <c r="AN208" s="58">
        <f t="shared" si="171"/>
        <v>0.91217401109181151</v>
      </c>
      <c r="AO208" s="34">
        <f t="shared" si="146"/>
        <v>8.5165299999999995</v>
      </c>
      <c r="AP208" s="34">
        <f t="shared" si="147"/>
        <v>0.49393047248462374</v>
      </c>
      <c r="AQ208" s="34">
        <f t="shared" si="148"/>
        <v>8.022599527515375</v>
      </c>
      <c r="AR208" s="58">
        <f t="shared" si="149"/>
        <v>0.45118836390597361</v>
      </c>
      <c r="AS208" s="67">
        <f t="shared" si="150"/>
        <v>0.75198060650995602</v>
      </c>
      <c r="AT208" s="67">
        <f t="shared" si="151"/>
        <v>88.916719655456347</v>
      </c>
      <c r="AU208" s="68">
        <f t="shared" si="152"/>
        <v>0.98192192468243944</v>
      </c>
      <c r="AW208" s="68">
        <f t="shared" si="153"/>
        <v>0.2753018096700971</v>
      </c>
      <c r="AX208" s="68">
        <f t="shared" si="154"/>
        <v>0</v>
      </c>
      <c r="AZ208" s="69">
        <f t="shared" si="155"/>
        <v>1.0178571428571428</v>
      </c>
      <c r="BA208" s="70">
        <f t="shared" si="133"/>
        <v>0</v>
      </c>
      <c r="BB208" s="60">
        <f t="shared" si="172"/>
        <v>0</v>
      </c>
      <c r="BC208" s="70">
        <f t="shared" si="173"/>
        <v>0</v>
      </c>
      <c r="BD208" s="48">
        <f t="shared" si="174"/>
        <v>0</v>
      </c>
      <c r="BE208" s="59">
        <f t="shared" si="156"/>
        <v>1.2426264000000001E-3</v>
      </c>
      <c r="BF208" s="60">
        <f t="shared" si="175"/>
        <v>-5.2313492997269987E-16</v>
      </c>
      <c r="BG208" s="46">
        <f t="shared" si="176"/>
        <v>5.2313492997269991E-15</v>
      </c>
      <c r="BH208" s="46">
        <f t="shared" si="157"/>
        <v>0</v>
      </c>
      <c r="BI208" s="34">
        <f>AQ208*RUE</f>
        <v>30.806782185659038</v>
      </c>
      <c r="BJ208" s="34">
        <f t="shared" si="158"/>
        <v>308.0678218565904</v>
      </c>
      <c r="BK208" s="34">
        <f t="shared" si="159"/>
        <v>101.66238121267483</v>
      </c>
      <c r="BL208" s="34">
        <f>IF(AD208=0,0,BK208/(1-UMIDADE))</f>
        <v>0</v>
      </c>
      <c r="BM208" s="45">
        <f>BL208*AJ208</f>
        <v>0</v>
      </c>
      <c r="BN208" s="48">
        <f>IF(AI208=0,0,BM208*(1-AI208*(1-AK208)))</f>
        <v>0</v>
      </c>
    </row>
    <row r="209" spans="1:66" ht="15">
      <c r="A209" s="32">
        <v>18</v>
      </c>
      <c r="B209" s="32">
        <f t="shared" si="160"/>
        <v>7</v>
      </c>
      <c r="C209" s="32">
        <v>2015</v>
      </c>
      <c r="D209" s="32">
        <v>18</v>
      </c>
      <c r="E209" s="33">
        <v>20.73</v>
      </c>
      <c r="F209" s="33">
        <v>85.1</v>
      </c>
      <c r="G209" s="46">
        <v>199</v>
      </c>
      <c r="H209" s="45">
        <f t="shared" si="161"/>
        <v>20.824944215661613</v>
      </c>
      <c r="I209" s="45">
        <f t="shared" si="134"/>
        <v>80.767748161833836</v>
      </c>
      <c r="J209" s="48">
        <f t="shared" si="162"/>
        <v>10.769033088244511</v>
      </c>
      <c r="K209" s="48">
        <f t="shared" si="163"/>
        <v>0.96832222124122846</v>
      </c>
      <c r="L209" s="48">
        <v>40</v>
      </c>
      <c r="M209" s="33">
        <v>0.71199999999999997</v>
      </c>
      <c r="N209" s="33">
        <v>31.94</v>
      </c>
      <c r="O209" s="33">
        <v>100</v>
      </c>
      <c r="P209" s="33">
        <v>6.2</v>
      </c>
      <c r="Q209" s="33">
        <v>10.78</v>
      </c>
      <c r="R209" s="33">
        <v>43.2</v>
      </c>
      <c r="S209" s="33">
        <v>0</v>
      </c>
      <c r="T209" s="33">
        <v>17.835840000000001</v>
      </c>
      <c r="U209" s="33">
        <v>6.3090000000000002</v>
      </c>
      <c r="V209" s="33">
        <f t="shared" si="135"/>
        <v>4.9982693877551023</v>
      </c>
      <c r="W209" s="36">
        <f t="shared" si="136"/>
        <v>0.69935371292629145</v>
      </c>
      <c r="X209" s="36">
        <f t="shared" si="137"/>
        <v>0.20490305693894373</v>
      </c>
      <c r="Y209" s="33">
        <f t="shared" si="164"/>
        <v>101.62839836734692</v>
      </c>
      <c r="Z209" s="33">
        <f t="shared" si="138"/>
        <v>101.62839836734692</v>
      </c>
      <c r="AA209" s="33">
        <f t="shared" si="165"/>
        <v>0</v>
      </c>
      <c r="AB209" s="36">
        <f t="shared" si="139"/>
        <v>0.20325679673469382</v>
      </c>
      <c r="AC209" s="45">
        <f t="shared" si="140"/>
        <v>21.94</v>
      </c>
      <c r="AD209" s="49">
        <f t="shared" si="166"/>
        <v>0</v>
      </c>
      <c r="AE209" s="49">
        <f t="shared" si="141"/>
        <v>0.4</v>
      </c>
      <c r="AF209" s="48">
        <f t="shared" si="167"/>
        <v>1</v>
      </c>
      <c r="AG209" s="33">
        <f t="shared" si="142"/>
        <v>1.9993077551020411</v>
      </c>
      <c r="AH209" s="33">
        <f t="shared" si="143"/>
        <v>1.9679323034296614</v>
      </c>
      <c r="AI209" s="49">
        <f t="shared" si="144"/>
        <v>0</v>
      </c>
      <c r="AJ209" s="48">
        <f t="shared" si="145"/>
        <v>1</v>
      </c>
      <c r="AK209" s="58">
        <f t="shared" si="168"/>
        <v>0.98430684240967281</v>
      </c>
      <c r="AL209" s="58">
        <f t="shared" si="169"/>
        <v>2.4459368717006287</v>
      </c>
      <c r="AM209" s="58">
        <f t="shared" si="170"/>
        <v>1.0566447285746716</v>
      </c>
      <c r="AN209" s="58">
        <f t="shared" si="171"/>
        <v>1.3892921431259571</v>
      </c>
      <c r="AO209" s="34">
        <f t="shared" si="146"/>
        <v>8.9179200000000005</v>
      </c>
      <c r="AP209" s="34">
        <f t="shared" si="147"/>
        <v>0.49393047248462374</v>
      </c>
      <c r="AQ209" s="34">
        <f t="shared" si="148"/>
        <v>8.423989527515376</v>
      </c>
      <c r="AR209" s="58">
        <f t="shared" si="149"/>
        <v>0.45118836390597361</v>
      </c>
      <c r="AS209" s="67">
        <f t="shared" si="150"/>
        <v>0.75198060650995602</v>
      </c>
      <c r="AT209" s="67">
        <f t="shared" si="151"/>
        <v>89.388782775274919</v>
      </c>
      <c r="AU209" s="68">
        <f t="shared" si="152"/>
        <v>0.9725966330104524</v>
      </c>
      <c r="AW209" s="68">
        <f t="shared" si="153"/>
        <v>0.43616859529504437</v>
      </c>
      <c r="AX209" s="68">
        <f t="shared" si="154"/>
        <v>0</v>
      </c>
      <c r="AZ209" s="69">
        <f t="shared" si="155"/>
        <v>1.0178571428571428</v>
      </c>
      <c r="BA209" s="70">
        <f t="shared" si="133"/>
        <v>0</v>
      </c>
      <c r="BB209" s="60">
        <f t="shared" si="172"/>
        <v>0</v>
      </c>
      <c r="BC209" s="70">
        <f t="shared" si="173"/>
        <v>0</v>
      </c>
      <c r="BD209" s="48">
        <f t="shared" si="174"/>
        <v>0</v>
      </c>
      <c r="BE209" s="59">
        <f t="shared" si="156"/>
        <v>1.3483475999999999E-3</v>
      </c>
      <c r="BF209" s="60">
        <f t="shared" si="175"/>
        <v>7.0536772730485793E-18</v>
      </c>
      <c r="BG209" s="46">
        <f t="shared" si="176"/>
        <v>-7.053677273048579E-17</v>
      </c>
      <c r="BH209" s="46">
        <f t="shared" si="157"/>
        <v>0</v>
      </c>
      <c r="BI209" s="34">
        <f>AQ209*RUE</f>
        <v>32.348119785659044</v>
      </c>
      <c r="BJ209" s="34">
        <f t="shared" si="158"/>
        <v>323.48119785659043</v>
      </c>
      <c r="BK209" s="34">
        <f t="shared" si="159"/>
        <v>106.74879529267484</v>
      </c>
      <c r="BL209" s="34">
        <f>IF(AD209=0,0,BK209/(1-UMIDADE))</f>
        <v>0</v>
      </c>
      <c r="BM209" s="45">
        <f>BL209*AJ209</f>
        <v>0</v>
      </c>
      <c r="BN209" s="48">
        <f>IF(AI209=0,0,BM209*(1-AI209*(1-AK209)))</f>
        <v>0</v>
      </c>
    </row>
    <row r="210" spans="1:66" ht="15">
      <c r="A210" s="32">
        <v>19</v>
      </c>
      <c r="B210" s="32">
        <f t="shared" si="160"/>
        <v>7</v>
      </c>
      <c r="C210" s="32">
        <v>2015</v>
      </c>
      <c r="D210" s="32">
        <v>19</v>
      </c>
      <c r="E210" s="33">
        <v>19.09</v>
      </c>
      <c r="F210" s="33">
        <v>99.9</v>
      </c>
      <c r="G210" s="46">
        <v>200</v>
      </c>
      <c r="H210" s="45">
        <f t="shared" si="161"/>
        <v>20.636286183179411</v>
      </c>
      <c r="I210" s="45">
        <f t="shared" si="134"/>
        <v>80.859905082206296</v>
      </c>
      <c r="J210" s="48">
        <f t="shared" si="162"/>
        <v>10.781320677627505</v>
      </c>
      <c r="K210" s="48">
        <f t="shared" si="163"/>
        <v>0.96848609708977662</v>
      </c>
      <c r="L210" s="48">
        <v>40</v>
      </c>
      <c r="M210" s="33">
        <v>1.07</v>
      </c>
      <c r="N210" s="33">
        <v>31.04</v>
      </c>
      <c r="O210" s="33">
        <v>100</v>
      </c>
      <c r="P210" s="33">
        <v>12.2</v>
      </c>
      <c r="Q210" s="33">
        <v>14.07</v>
      </c>
      <c r="R210" s="33">
        <v>61.61</v>
      </c>
      <c r="S210" s="33">
        <v>2.1</v>
      </c>
      <c r="T210" s="33">
        <v>9.5205000000000002</v>
      </c>
      <c r="U210" s="33">
        <v>1.891</v>
      </c>
      <c r="V210" s="33">
        <f t="shared" si="135"/>
        <v>4.6462040816326526</v>
      </c>
      <c r="W210" s="36">
        <f t="shared" si="136"/>
        <v>0.68113235395145355</v>
      </c>
      <c r="X210" s="36">
        <f t="shared" si="137"/>
        <v>0.20216985309271804</v>
      </c>
      <c r="Y210" s="33">
        <f t="shared" si="164"/>
        <v>99.660466063917255</v>
      </c>
      <c r="Z210" s="33">
        <f t="shared" si="138"/>
        <v>99.660466063917255</v>
      </c>
      <c r="AA210" s="33">
        <f t="shared" si="165"/>
        <v>0</v>
      </c>
      <c r="AB210" s="36">
        <f t="shared" si="139"/>
        <v>0.1993209321278345</v>
      </c>
      <c r="AC210" s="45">
        <f t="shared" si="140"/>
        <v>21.04</v>
      </c>
      <c r="AD210" s="49">
        <f t="shared" si="166"/>
        <v>0</v>
      </c>
      <c r="AE210" s="49">
        <f t="shared" si="141"/>
        <v>0.4</v>
      </c>
      <c r="AF210" s="48">
        <f t="shared" si="167"/>
        <v>1</v>
      </c>
      <c r="AG210" s="33">
        <f t="shared" si="142"/>
        <v>1.8584816326530611</v>
      </c>
      <c r="AH210" s="33">
        <f t="shared" si="143"/>
        <v>1.8066594255553232</v>
      </c>
      <c r="AI210" s="49">
        <f t="shared" si="144"/>
        <v>0</v>
      </c>
      <c r="AJ210" s="48">
        <f t="shared" si="145"/>
        <v>2.9871428571428571</v>
      </c>
      <c r="AK210" s="58">
        <f t="shared" si="168"/>
        <v>0.97211583575148952</v>
      </c>
      <c r="AL210" s="58">
        <f t="shared" si="169"/>
        <v>2.2096609671022667</v>
      </c>
      <c r="AM210" s="58">
        <f t="shared" si="170"/>
        <v>1.3613721218317065</v>
      </c>
      <c r="AN210" s="58">
        <f t="shared" si="171"/>
        <v>0.84828884527056014</v>
      </c>
      <c r="AO210" s="34">
        <f t="shared" si="146"/>
        <v>4.7602500000000001</v>
      </c>
      <c r="AP210" s="34">
        <f t="shared" si="147"/>
        <v>0.49393047248462374</v>
      </c>
      <c r="AQ210" s="34">
        <f t="shared" si="148"/>
        <v>4.2663195275153765</v>
      </c>
      <c r="AR210" s="58">
        <f t="shared" si="149"/>
        <v>0.45118836390597361</v>
      </c>
      <c r="AS210" s="67">
        <f t="shared" si="150"/>
        <v>0.75198060650995602</v>
      </c>
      <c r="AT210" s="67">
        <f t="shared" si="151"/>
        <v>81.011406642243841</v>
      </c>
      <c r="AU210" s="68">
        <f t="shared" si="152"/>
        <v>0.98317733142996877</v>
      </c>
      <c r="AW210" s="68">
        <f t="shared" si="153"/>
        <v>0.33568576767778324</v>
      </c>
      <c r="AX210" s="68">
        <f t="shared" si="154"/>
        <v>0</v>
      </c>
      <c r="AZ210" s="69">
        <f t="shared" si="155"/>
        <v>1.0178571428571428</v>
      </c>
      <c r="BA210" s="70">
        <f t="shared" si="133"/>
        <v>0</v>
      </c>
      <c r="BB210" s="60">
        <f t="shared" si="172"/>
        <v>0</v>
      </c>
      <c r="BC210" s="70">
        <f t="shared" si="173"/>
        <v>0</v>
      </c>
      <c r="BD210" s="48">
        <f t="shared" si="174"/>
        <v>0</v>
      </c>
      <c r="BE210" s="59">
        <f t="shared" si="156"/>
        <v>1.2792708000000002E-3</v>
      </c>
      <c r="BF210" s="60">
        <f t="shared" si="175"/>
        <v>-9.0235633680346754E-20</v>
      </c>
      <c r="BG210" s="46">
        <f t="shared" si="176"/>
        <v>9.0235633680346747E-19</v>
      </c>
      <c r="BH210" s="46">
        <f t="shared" si="157"/>
        <v>0</v>
      </c>
      <c r="BI210" s="34">
        <f>AQ210*RUE</f>
        <v>16.382666985659046</v>
      </c>
      <c r="BJ210" s="34">
        <f t="shared" si="158"/>
        <v>163.82666985659046</v>
      </c>
      <c r="BK210" s="34">
        <f t="shared" si="159"/>
        <v>54.06280105267485</v>
      </c>
      <c r="BL210" s="34">
        <f>IF(AD210=0,0,BK210/(1-UMIDADE))</f>
        <v>0</v>
      </c>
      <c r="BM210" s="45">
        <f>BL210*AJ210</f>
        <v>0</v>
      </c>
      <c r="BN210" s="48">
        <f>IF(AI210=0,0,BM210*(1-AI210*(1-AK210)))</f>
        <v>0</v>
      </c>
    </row>
    <row r="211" spans="1:66" ht="15">
      <c r="A211" s="32">
        <v>20</v>
      </c>
      <c r="B211" s="32">
        <f t="shared" si="160"/>
        <v>7</v>
      </c>
      <c r="C211" s="32">
        <v>2015</v>
      </c>
      <c r="D211" s="32">
        <v>20</v>
      </c>
      <c r="E211" s="33">
        <v>23.39</v>
      </c>
      <c r="F211" s="33">
        <v>93</v>
      </c>
      <c r="G211" s="46">
        <v>201</v>
      </c>
      <c r="H211" s="45">
        <f t="shared" si="161"/>
        <v>20.441513173733597</v>
      </c>
      <c r="I211" s="45">
        <f t="shared" si="134"/>
        <v>80.954784711933058</v>
      </c>
      <c r="J211" s="48">
        <f t="shared" si="162"/>
        <v>10.793971294924408</v>
      </c>
      <c r="K211" s="48">
        <f t="shared" si="163"/>
        <v>0.96865931118788273</v>
      </c>
      <c r="L211" s="48">
        <v>40</v>
      </c>
      <c r="M211" s="33">
        <v>1.401</v>
      </c>
      <c r="N211" s="33">
        <v>31.88</v>
      </c>
      <c r="O211" s="33">
        <v>100</v>
      </c>
      <c r="P211" s="33">
        <v>9.1999999999999993</v>
      </c>
      <c r="Q211" s="33">
        <v>15.96</v>
      </c>
      <c r="R211" s="33">
        <v>67</v>
      </c>
      <c r="S211" s="33">
        <v>0.1</v>
      </c>
      <c r="T211" s="33">
        <v>15.9809</v>
      </c>
      <c r="U211" s="33">
        <v>6.78</v>
      </c>
      <c r="V211" s="33">
        <f t="shared" si="135"/>
        <v>4.6832326530612249</v>
      </c>
      <c r="W211" s="36">
        <f t="shared" si="136"/>
        <v>0.68311131703591776</v>
      </c>
      <c r="X211" s="36">
        <f t="shared" si="137"/>
        <v>0.20246669755538765</v>
      </c>
      <c r="Y211" s="33">
        <f t="shared" si="164"/>
        <v>99.953806638361925</v>
      </c>
      <c r="Z211" s="33">
        <f t="shared" si="138"/>
        <v>99.953806638361925</v>
      </c>
      <c r="AA211" s="33">
        <f t="shared" si="165"/>
        <v>0</v>
      </c>
      <c r="AB211" s="36">
        <f t="shared" si="139"/>
        <v>0.19990761327672385</v>
      </c>
      <c r="AC211" s="45">
        <f t="shared" si="140"/>
        <v>21.88</v>
      </c>
      <c r="AD211" s="49">
        <f t="shared" si="166"/>
        <v>0</v>
      </c>
      <c r="AE211" s="49">
        <f t="shared" si="141"/>
        <v>0.4</v>
      </c>
      <c r="AF211" s="48">
        <f t="shared" si="167"/>
        <v>1</v>
      </c>
      <c r="AG211" s="33">
        <f t="shared" si="142"/>
        <v>1.87329306122449</v>
      </c>
      <c r="AH211" s="33">
        <f t="shared" si="143"/>
        <v>1.8265079599507978</v>
      </c>
      <c r="AI211" s="49">
        <f t="shared" si="144"/>
        <v>0</v>
      </c>
      <c r="AJ211" s="48">
        <f t="shared" si="145"/>
        <v>1</v>
      </c>
      <c r="AK211" s="58">
        <f t="shared" si="168"/>
        <v>0.97502520975382745</v>
      </c>
      <c r="AL211" s="58">
        <f t="shared" si="169"/>
        <v>2.8762373762617957</v>
      </c>
      <c r="AM211" s="58">
        <f t="shared" si="170"/>
        <v>1.9270790420954031</v>
      </c>
      <c r="AN211" s="58">
        <f t="shared" si="171"/>
        <v>0.9491583341663925</v>
      </c>
      <c r="AO211" s="34">
        <f t="shared" si="146"/>
        <v>7.9904500000000001</v>
      </c>
      <c r="AP211" s="34">
        <f t="shared" si="147"/>
        <v>0.49393047248462374</v>
      </c>
      <c r="AQ211" s="34">
        <f t="shared" si="148"/>
        <v>7.4965195275153764</v>
      </c>
      <c r="AR211" s="58">
        <f t="shared" si="149"/>
        <v>0.45118836390597361</v>
      </c>
      <c r="AS211" s="67">
        <f t="shared" si="150"/>
        <v>0.75198060650995602</v>
      </c>
      <c r="AT211" s="67">
        <f t="shared" si="151"/>
        <v>88.230474881372658</v>
      </c>
      <c r="AU211" s="68">
        <f t="shared" si="152"/>
        <v>0.98119587888473736</v>
      </c>
      <c r="AW211" s="68">
        <f t="shared" si="153"/>
        <v>0.56785755012025985</v>
      </c>
      <c r="AX211" s="68">
        <f t="shared" si="154"/>
        <v>6.4000000000000057E-2</v>
      </c>
      <c r="AZ211" s="69">
        <f t="shared" si="155"/>
        <v>1.0178571428571428</v>
      </c>
      <c r="BA211" s="70">
        <f t="shared" si="133"/>
        <v>2.4081702095757609</v>
      </c>
      <c r="BB211" s="60">
        <f t="shared" si="172"/>
        <v>9.1548998687232128</v>
      </c>
      <c r="BC211" s="70">
        <f t="shared" si="173"/>
        <v>6.2419771832203725</v>
      </c>
      <c r="BD211" s="48">
        <f t="shared" si="174"/>
        <v>4.5878532296669734</v>
      </c>
      <c r="BE211" s="59">
        <f t="shared" si="156"/>
        <v>1.4603867999999998E-3</v>
      </c>
      <c r="BF211" s="60">
        <f t="shared" si="175"/>
        <v>0.64229945215337636</v>
      </c>
      <c r="BG211" s="46">
        <f t="shared" si="176"/>
        <v>39.455537775135966</v>
      </c>
      <c r="BH211" s="46">
        <f t="shared" si="157"/>
        <v>0</v>
      </c>
      <c r="BI211" s="34">
        <f>AQ211*RUE</f>
        <v>28.786634985659045</v>
      </c>
      <c r="BJ211" s="34">
        <f t="shared" si="158"/>
        <v>287.86634985659043</v>
      </c>
      <c r="BK211" s="34">
        <f t="shared" si="159"/>
        <v>94.995895452674844</v>
      </c>
      <c r="BL211" s="34">
        <f>IF(AD211=0,0,BK211/(1-UMIDADE))</f>
        <v>0</v>
      </c>
      <c r="BM211" s="45">
        <f>BL211*AJ211</f>
        <v>0</v>
      </c>
      <c r="BN211" s="48">
        <f>IF(AI211=0,0,BM211*(1-AI211*(1-AK211)))</f>
        <v>0</v>
      </c>
    </row>
    <row r="212" spans="1:66" ht="15">
      <c r="A212" s="32">
        <v>21</v>
      </c>
      <c r="B212" s="32">
        <f t="shared" si="160"/>
        <v>7</v>
      </c>
      <c r="C212" s="32">
        <v>2015</v>
      </c>
      <c r="D212" s="32">
        <v>21</v>
      </c>
      <c r="E212" s="33">
        <v>24.52</v>
      </c>
      <c r="F212" s="33">
        <v>91.1</v>
      </c>
      <c r="G212" s="46">
        <v>202</v>
      </c>
      <c r="H212" s="45">
        <f t="shared" si="161"/>
        <v>20.240682902770423</v>
      </c>
      <c r="I212" s="45">
        <f t="shared" si="134"/>
        <v>81.052337517326492</v>
      </c>
      <c r="J212" s="48">
        <f t="shared" si="162"/>
        <v>10.806978335643532</v>
      </c>
      <c r="K212" s="48">
        <f t="shared" si="163"/>
        <v>0.96884181220847143</v>
      </c>
      <c r="L212" s="48">
        <v>40</v>
      </c>
      <c r="M212" s="33">
        <v>1.665</v>
      </c>
      <c r="N212" s="33">
        <v>31.31</v>
      </c>
      <c r="O212" s="33">
        <v>100</v>
      </c>
      <c r="P212" s="33">
        <v>29.45</v>
      </c>
      <c r="Q212" s="33">
        <v>19.97</v>
      </c>
      <c r="R212" s="33">
        <v>68.680000000000007</v>
      </c>
      <c r="S212" s="33">
        <v>12.3</v>
      </c>
      <c r="T212" s="33">
        <v>10.56592</v>
      </c>
      <c r="U212" s="33">
        <v>3.2509999999999999</v>
      </c>
      <c r="V212" s="33">
        <f t="shared" si="135"/>
        <v>4.3470367346938756</v>
      </c>
      <c r="W212" s="36">
        <f t="shared" si="136"/>
        <v>0.66460448612599143</v>
      </c>
      <c r="X212" s="36">
        <f t="shared" si="137"/>
        <v>0.19969067291889872</v>
      </c>
      <c r="Y212" s="33">
        <f t="shared" si="164"/>
        <v>98.227298678411117</v>
      </c>
      <c r="Z212" s="33">
        <f t="shared" si="138"/>
        <v>98.227298678411117</v>
      </c>
      <c r="AA212" s="33">
        <f t="shared" si="165"/>
        <v>0</v>
      </c>
      <c r="AB212" s="36">
        <f t="shared" si="139"/>
        <v>0.19645459735682225</v>
      </c>
      <c r="AC212" s="45">
        <f t="shared" si="140"/>
        <v>21.31</v>
      </c>
      <c r="AD212" s="49">
        <f t="shared" si="166"/>
        <v>0</v>
      </c>
      <c r="AE212" s="49">
        <f t="shared" si="141"/>
        <v>0.4</v>
      </c>
      <c r="AF212" s="48">
        <f t="shared" si="167"/>
        <v>1</v>
      </c>
      <c r="AG212" s="33">
        <f t="shared" si="142"/>
        <v>1.7388146938775504</v>
      </c>
      <c r="AH212" s="33">
        <f t="shared" si="143"/>
        <v>1.6823707400643957</v>
      </c>
      <c r="AI212" s="49">
        <f t="shared" si="144"/>
        <v>0</v>
      </c>
      <c r="AJ212" s="48">
        <f t="shared" si="145"/>
        <v>1</v>
      </c>
      <c r="AK212" s="58">
        <f t="shared" si="168"/>
        <v>0.96753883319947975</v>
      </c>
      <c r="AL212" s="58">
        <f t="shared" si="169"/>
        <v>3.0781514499637654</v>
      </c>
      <c r="AM212" s="58">
        <f t="shared" si="170"/>
        <v>2.1140744158351144</v>
      </c>
      <c r="AN212" s="58">
        <f t="shared" si="171"/>
        <v>0.96407703412865109</v>
      </c>
      <c r="AO212" s="34">
        <f t="shared" si="146"/>
        <v>5.2829600000000001</v>
      </c>
      <c r="AP212" s="34">
        <f t="shared" si="147"/>
        <v>0.49393047248462374</v>
      </c>
      <c r="AQ212" s="34">
        <f t="shared" si="148"/>
        <v>4.7890295275153765</v>
      </c>
      <c r="AR212" s="58">
        <f t="shared" si="149"/>
        <v>0.45118836390597361</v>
      </c>
      <c r="AS212" s="67">
        <f t="shared" si="150"/>
        <v>0.75198060650995602</v>
      </c>
      <c r="AT212" s="67">
        <f t="shared" si="151"/>
        <v>82.725947496951278</v>
      </c>
      <c r="AU212" s="68">
        <f t="shared" si="152"/>
        <v>0.98090315921845206</v>
      </c>
      <c r="AW212" s="68">
        <f t="shared" si="153"/>
        <v>0.61403168562575783</v>
      </c>
      <c r="AX212" s="68">
        <f t="shared" si="154"/>
        <v>0.33133333333333326</v>
      </c>
      <c r="AZ212" s="69">
        <f t="shared" si="155"/>
        <v>1.0178571428571428</v>
      </c>
      <c r="BA212" s="70">
        <f t="shared" si="133"/>
        <v>12.636222500523118</v>
      </c>
      <c r="BB212" s="60">
        <f t="shared" si="172"/>
        <v>48.037863457988692</v>
      </c>
      <c r="BC212" s="70">
        <f t="shared" si="173"/>
        <v>32.75308872135593</v>
      </c>
      <c r="BD212" s="48">
        <f t="shared" si="174"/>
        <v>24.073520210196609</v>
      </c>
      <c r="BE212" s="59">
        <f t="shared" si="156"/>
        <v>1.5079824000000001E-3</v>
      </c>
      <c r="BF212" s="60">
        <f t="shared" si="175"/>
        <v>3.4297910859749656</v>
      </c>
      <c r="BG212" s="46">
        <f t="shared" si="176"/>
        <v>206.43729124221642</v>
      </c>
      <c r="BH212" s="46">
        <f t="shared" si="157"/>
        <v>0</v>
      </c>
      <c r="BI212" s="34">
        <f>AQ212*RUE</f>
        <v>18.389873385659044</v>
      </c>
      <c r="BJ212" s="34">
        <f t="shared" si="158"/>
        <v>183.89873385659044</v>
      </c>
      <c r="BK212" s="34">
        <f t="shared" si="159"/>
        <v>60.686582172674846</v>
      </c>
      <c r="BL212" s="34">
        <f>IF(AD212=0,0,BK212/(1-UMIDADE))</f>
        <v>0</v>
      </c>
      <c r="BM212" s="45">
        <f>BL212*AJ212</f>
        <v>0</v>
      </c>
      <c r="BN212" s="48">
        <f>IF(AI212=0,0,BM212*(1-AI212*(1-AK212)))</f>
        <v>0</v>
      </c>
    </row>
    <row r="213" spans="1:66" ht="15">
      <c r="A213" s="32">
        <v>22</v>
      </c>
      <c r="B213" s="32">
        <f t="shared" si="160"/>
        <v>7</v>
      </c>
      <c r="C213" s="32">
        <v>2015</v>
      </c>
      <c r="D213" s="32">
        <v>22</v>
      </c>
      <c r="E213" s="33">
        <v>21.87</v>
      </c>
      <c r="F213" s="33">
        <v>99.9</v>
      </c>
      <c r="G213" s="46">
        <v>203</v>
      </c>
      <c r="H213" s="45">
        <f t="shared" si="161"/>
        <v>20.033854880633438</v>
      </c>
      <c r="I213" s="45">
        <f t="shared" si="134"/>
        <v>81.152513295923384</v>
      </c>
      <c r="J213" s="48">
        <f t="shared" si="162"/>
        <v>10.820335106123117</v>
      </c>
      <c r="K213" s="48">
        <f t="shared" si="163"/>
        <v>0.96903354607255143</v>
      </c>
      <c r="L213" s="48">
        <v>40</v>
      </c>
      <c r="M213" s="33">
        <v>1.2889999999999999</v>
      </c>
      <c r="N213" s="33">
        <v>26.15</v>
      </c>
      <c r="O213" s="33">
        <v>100</v>
      </c>
      <c r="P213" s="33">
        <v>6.95</v>
      </c>
      <c r="Q213" s="33">
        <v>18.53</v>
      </c>
      <c r="R213" s="33">
        <v>89.3</v>
      </c>
      <c r="S213" s="33">
        <v>0.2</v>
      </c>
      <c r="T213" s="33">
        <v>10.730169999999999</v>
      </c>
      <c r="U213" s="33">
        <v>3.99</v>
      </c>
      <c r="V213" s="33">
        <f t="shared" si="135"/>
        <v>3.5218285714285704</v>
      </c>
      <c r="W213" s="36">
        <f t="shared" si="136"/>
        <v>0.61404160374648153</v>
      </c>
      <c r="X213" s="36">
        <f t="shared" si="137"/>
        <v>0.19210624056197223</v>
      </c>
      <c r="Y213" s="33">
        <f t="shared" si="164"/>
        <v>108.84492793834671</v>
      </c>
      <c r="Z213" s="33">
        <f t="shared" si="138"/>
        <v>108.84492793834671</v>
      </c>
      <c r="AA213" s="33">
        <f t="shared" si="165"/>
        <v>0</v>
      </c>
      <c r="AB213" s="36">
        <f t="shared" si="139"/>
        <v>0.21768985587669343</v>
      </c>
      <c r="AC213" s="45">
        <f t="shared" si="140"/>
        <v>16.149999999999999</v>
      </c>
      <c r="AD213" s="49">
        <f t="shared" si="166"/>
        <v>0</v>
      </c>
      <c r="AE213" s="49">
        <f t="shared" si="141"/>
        <v>0.4</v>
      </c>
      <c r="AF213" s="48">
        <f t="shared" si="167"/>
        <v>1</v>
      </c>
      <c r="AG213" s="33">
        <f t="shared" si="142"/>
        <v>1.4087314285714283</v>
      </c>
      <c r="AH213" s="33">
        <f t="shared" si="143"/>
        <v>1.4087314285714283</v>
      </c>
      <c r="AI213" s="49">
        <f t="shared" si="144"/>
        <v>0</v>
      </c>
      <c r="AJ213" s="48">
        <f t="shared" si="145"/>
        <v>1</v>
      </c>
      <c r="AK213" s="58">
        <f t="shared" si="168"/>
        <v>1</v>
      </c>
      <c r="AL213" s="58">
        <f t="shared" si="169"/>
        <v>2.6229183958797506</v>
      </c>
      <c r="AM213" s="58">
        <f t="shared" si="170"/>
        <v>2.3422661275206171</v>
      </c>
      <c r="AN213" s="58">
        <f t="shared" si="171"/>
        <v>0.28065226835913348</v>
      </c>
      <c r="AO213" s="34">
        <f t="shared" si="146"/>
        <v>5.3650849999999997</v>
      </c>
      <c r="AP213" s="34">
        <f t="shared" si="147"/>
        <v>0.49393047248462374</v>
      </c>
      <c r="AQ213" s="34">
        <f t="shared" si="148"/>
        <v>4.871154527515376</v>
      </c>
      <c r="AR213" s="58">
        <f t="shared" si="149"/>
        <v>0.45118836390597361</v>
      </c>
      <c r="AS213" s="67">
        <f t="shared" si="150"/>
        <v>0.75198060650995602</v>
      </c>
      <c r="AT213" s="67">
        <f t="shared" si="151"/>
        <v>82.967574855789195</v>
      </c>
      <c r="AU213" s="68">
        <f t="shared" si="152"/>
        <v>0.9944026783389166</v>
      </c>
      <c r="AW213" s="68">
        <f t="shared" si="153"/>
        <v>0.4969169433756494</v>
      </c>
      <c r="AX213" s="68">
        <f t="shared" si="154"/>
        <v>0.23533333333333342</v>
      </c>
      <c r="AZ213" s="69">
        <f t="shared" si="155"/>
        <v>1.0178571428571428</v>
      </c>
      <c r="BA213" s="70">
        <f t="shared" si="133"/>
        <v>7.3846752539479548</v>
      </c>
      <c r="BB213" s="60">
        <f t="shared" si="172"/>
        <v>28.073581445408546</v>
      </c>
      <c r="BC213" s="70">
        <f t="shared" si="173"/>
        <v>19.141078258233101</v>
      </c>
      <c r="BD213" s="48">
        <f t="shared" si="174"/>
        <v>14.06869251980133</v>
      </c>
      <c r="BE213" s="59">
        <f t="shared" si="156"/>
        <v>1.3963643999999999E-3</v>
      </c>
      <c r="BF213" s="60">
        <f t="shared" si="175"/>
        <v>2.2578786370952493</v>
      </c>
      <c r="BG213" s="46">
        <f t="shared" si="176"/>
        <v>118.1081388270608</v>
      </c>
      <c r="BH213" s="46">
        <f t="shared" si="157"/>
        <v>0</v>
      </c>
      <c r="BI213" s="34">
        <f>AQ213*RUE</f>
        <v>18.705233385659042</v>
      </c>
      <c r="BJ213" s="34">
        <f t="shared" si="158"/>
        <v>187.05233385659042</v>
      </c>
      <c r="BK213" s="34">
        <f t="shared" si="159"/>
        <v>61.727270172674842</v>
      </c>
      <c r="BL213" s="34">
        <f>IF(AD213=0,0,BK213/(1-UMIDADE))</f>
        <v>0</v>
      </c>
      <c r="BM213" s="45">
        <f>BL213*AJ213</f>
        <v>0</v>
      </c>
      <c r="BN213" s="48">
        <f>IF(AI213=0,0,BM213*(1-AI213*(1-AK213)))</f>
        <v>0</v>
      </c>
    </row>
    <row r="214" spans="1:66" ht="15">
      <c r="A214" s="32">
        <v>23</v>
      </c>
      <c r="B214" s="32">
        <f t="shared" si="160"/>
        <v>7</v>
      </c>
      <c r="C214" s="32">
        <v>2015</v>
      </c>
      <c r="D214" s="32">
        <v>23</v>
      </c>
      <c r="E214" s="33">
        <v>14.55</v>
      </c>
      <c r="F214" s="33">
        <v>99.9</v>
      </c>
      <c r="G214" s="46">
        <v>204</v>
      </c>
      <c r="H214" s="45">
        <f t="shared" si="161"/>
        <v>19.821090394929335</v>
      </c>
      <c r="I214" s="45">
        <f t="shared" si="134"/>
        <v>81.255261252256432</v>
      </c>
      <c r="J214" s="48">
        <f t="shared" si="162"/>
        <v>10.83403483363419</v>
      </c>
      <c r="K214" s="48">
        <f t="shared" si="163"/>
        <v>0.96923445596524105</v>
      </c>
      <c r="L214" s="48">
        <v>40</v>
      </c>
      <c r="M214" s="33">
        <v>1.0109999999999999</v>
      </c>
      <c r="N214" s="33">
        <v>20.3</v>
      </c>
      <c r="O214" s="33">
        <v>100</v>
      </c>
      <c r="P214" s="33">
        <v>7.7</v>
      </c>
      <c r="Q214" s="33">
        <v>9.74</v>
      </c>
      <c r="R214" s="33">
        <v>99.9</v>
      </c>
      <c r="S214" s="33">
        <v>1.8</v>
      </c>
      <c r="T214" s="33">
        <v>2.7544599999999999</v>
      </c>
      <c r="U214" s="33">
        <v>-0.61599999999999999</v>
      </c>
      <c r="V214" s="33">
        <f t="shared" si="135"/>
        <v>3.0069551020408163</v>
      </c>
      <c r="W214" s="36">
        <f t="shared" si="136"/>
        <v>0.57879556994282777</v>
      </c>
      <c r="X214" s="36">
        <f t="shared" si="137"/>
        <v>0.18681933549142415</v>
      </c>
      <c r="Y214" s="33">
        <f t="shared" si="164"/>
        <v>107.63619650977529</v>
      </c>
      <c r="Z214" s="33">
        <f t="shared" si="138"/>
        <v>107.63619650977529</v>
      </c>
      <c r="AA214" s="33">
        <f t="shared" si="165"/>
        <v>0</v>
      </c>
      <c r="AB214" s="36">
        <f t="shared" si="139"/>
        <v>0.21527239301955059</v>
      </c>
      <c r="AC214" s="45">
        <f t="shared" si="140"/>
        <v>10.3</v>
      </c>
      <c r="AD214" s="49">
        <f t="shared" si="166"/>
        <v>0</v>
      </c>
      <c r="AE214" s="49">
        <f t="shared" si="141"/>
        <v>0.4</v>
      </c>
      <c r="AF214" s="48">
        <f t="shared" si="167"/>
        <v>1</v>
      </c>
      <c r="AG214" s="33">
        <f t="shared" si="142"/>
        <v>1.2027820408163266</v>
      </c>
      <c r="AH214" s="33">
        <f t="shared" si="143"/>
        <v>1.2027820408163266</v>
      </c>
      <c r="AI214" s="49">
        <f t="shared" si="144"/>
        <v>0</v>
      </c>
      <c r="AJ214" s="48">
        <f t="shared" si="145"/>
        <v>3.6357142857142857</v>
      </c>
      <c r="AK214" s="58">
        <f t="shared" si="168"/>
        <v>1</v>
      </c>
      <c r="AL214" s="58">
        <f t="shared" si="169"/>
        <v>1.6565046355398751</v>
      </c>
      <c r="AM214" s="58">
        <f t="shared" si="170"/>
        <v>1.6548481309043352</v>
      </c>
      <c r="AN214" s="58">
        <f t="shared" si="171"/>
        <v>1.6565046355399016E-3</v>
      </c>
      <c r="AO214" s="34">
        <f t="shared" si="146"/>
        <v>1.37723</v>
      </c>
      <c r="AP214" s="34">
        <f t="shared" si="147"/>
        <v>0.49393047248462374</v>
      </c>
      <c r="AQ214" s="34">
        <f t="shared" si="148"/>
        <v>0.88329952751537621</v>
      </c>
      <c r="AR214" s="58">
        <f t="shared" si="149"/>
        <v>0.45118836390597361</v>
      </c>
      <c r="AS214" s="67">
        <f t="shared" si="150"/>
        <v>0.75198060650995602</v>
      </c>
      <c r="AT214" s="67">
        <f t="shared" si="151"/>
        <v>46.901701753236615</v>
      </c>
      <c r="AU214" s="68">
        <f t="shared" si="152"/>
        <v>0.99996687045608468</v>
      </c>
      <c r="AW214" s="68">
        <f t="shared" si="153"/>
        <v>-4.6027859908716939E-2</v>
      </c>
      <c r="AX214" s="68">
        <f t="shared" si="154"/>
        <v>0</v>
      </c>
      <c r="AZ214" s="69">
        <f t="shared" si="155"/>
        <v>1.0178571428571428</v>
      </c>
      <c r="BA214" s="70">
        <f t="shared" si="133"/>
        <v>0</v>
      </c>
      <c r="BB214" s="60">
        <f t="shared" si="172"/>
        <v>0</v>
      </c>
      <c r="BC214" s="70">
        <f t="shared" si="173"/>
        <v>0</v>
      </c>
      <c r="BD214" s="48">
        <f t="shared" si="174"/>
        <v>0</v>
      </c>
      <c r="BE214" s="59">
        <f t="shared" si="156"/>
        <v>1.0880460000000001E-3</v>
      </c>
      <c r="BF214" s="60">
        <f t="shared" si="175"/>
        <v>0.12850708801822819</v>
      </c>
      <c r="BG214" s="46">
        <f t="shared" si="176"/>
        <v>-1.2850708801822819</v>
      </c>
      <c r="BH214" s="46">
        <f t="shared" si="157"/>
        <v>0</v>
      </c>
      <c r="BI214" s="34">
        <f>AQ214*RUE</f>
        <v>3.3918701856590445</v>
      </c>
      <c r="BJ214" s="34">
        <f t="shared" si="158"/>
        <v>33.918701856590445</v>
      </c>
      <c r="BK214" s="34">
        <f t="shared" si="159"/>
        <v>11.193171612674847</v>
      </c>
      <c r="BL214" s="34">
        <f>IF(AD214=0,0,BK214/(1-UMIDADE))</f>
        <v>0</v>
      </c>
      <c r="BM214" s="45">
        <f>BL214*AJ214</f>
        <v>0</v>
      </c>
      <c r="BN214" s="48">
        <f>IF(AI214=0,0,BM214*(1-AI214*(1-AK214)))</f>
        <v>0</v>
      </c>
    </row>
    <row r="215" spans="1:66" ht="15">
      <c r="A215" s="32">
        <v>24</v>
      </c>
      <c r="B215" s="32">
        <f t="shared" si="160"/>
        <v>7</v>
      </c>
      <c r="C215" s="32">
        <v>2015</v>
      </c>
      <c r="D215" s="32">
        <v>24</v>
      </c>
      <c r="E215" s="33">
        <v>11.24</v>
      </c>
      <c r="F215" s="33">
        <v>98.6</v>
      </c>
      <c r="G215" s="46">
        <v>205</v>
      </c>
      <c r="H215" s="45">
        <f t="shared" si="161"/>
        <v>19.602452492367039</v>
      </c>
      <c r="I215" s="45">
        <f t="shared" si="134"/>
        <v>81.360530072437584</v>
      </c>
      <c r="J215" s="48">
        <f t="shared" si="162"/>
        <v>10.848070676325012</v>
      </c>
      <c r="K215" s="48">
        <f t="shared" si="163"/>
        <v>0.96944448235260294</v>
      </c>
      <c r="L215" s="48">
        <v>40</v>
      </c>
      <c r="M215" s="33">
        <v>0.97599999999999998</v>
      </c>
      <c r="N215" s="33">
        <v>14.55</v>
      </c>
      <c r="O215" s="33">
        <v>100</v>
      </c>
      <c r="P215" s="33">
        <v>6.95</v>
      </c>
      <c r="Q215" s="33">
        <v>8.6999999999999993</v>
      </c>
      <c r="R215" s="33">
        <v>85.4</v>
      </c>
      <c r="S215" s="33">
        <v>2.2999999999999998</v>
      </c>
      <c r="T215" s="33">
        <v>6.9156899999999997</v>
      </c>
      <c r="U215" s="33">
        <v>2.4009999999999998</v>
      </c>
      <c r="V215" s="33">
        <f t="shared" si="135"/>
        <v>2.0542040816326534</v>
      </c>
      <c r="W215" s="36">
        <f t="shared" si="136"/>
        <v>0.50607952861267813</v>
      </c>
      <c r="X215" s="36">
        <f t="shared" si="137"/>
        <v>0.17591192929190172</v>
      </c>
      <c r="Y215" s="33">
        <f t="shared" si="164"/>
        <v>108.23341446895896</v>
      </c>
      <c r="Z215" s="33">
        <f t="shared" si="138"/>
        <v>108.23341446895896</v>
      </c>
      <c r="AA215" s="33">
        <f t="shared" si="165"/>
        <v>0</v>
      </c>
      <c r="AB215" s="36">
        <f t="shared" si="139"/>
        <v>0.21646682893791791</v>
      </c>
      <c r="AC215" s="45">
        <f t="shared" si="140"/>
        <v>4.5500000000000007</v>
      </c>
      <c r="AD215" s="49">
        <f t="shared" si="166"/>
        <v>0</v>
      </c>
      <c r="AE215" s="49">
        <f t="shared" si="141"/>
        <v>0.4</v>
      </c>
      <c r="AF215" s="48">
        <f t="shared" si="167"/>
        <v>1</v>
      </c>
      <c r="AG215" s="33">
        <f t="shared" si="142"/>
        <v>0.82168163265306138</v>
      </c>
      <c r="AH215" s="33">
        <f t="shared" si="143"/>
        <v>0.82168163265306138</v>
      </c>
      <c r="AI215" s="49">
        <f t="shared" si="144"/>
        <v>0</v>
      </c>
      <c r="AJ215" s="48">
        <f t="shared" si="145"/>
        <v>4.1085714285714285</v>
      </c>
      <c r="AK215" s="58">
        <f t="shared" si="168"/>
        <v>1</v>
      </c>
      <c r="AL215" s="58">
        <f t="shared" si="169"/>
        <v>1.333766620495308</v>
      </c>
      <c r="AM215" s="58">
        <f t="shared" si="170"/>
        <v>1.1390366939029932</v>
      </c>
      <c r="AN215" s="58">
        <f t="shared" si="171"/>
        <v>0.19472992659231481</v>
      </c>
      <c r="AO215" s="34">
        <f t="shared" si="146"/>
        <v>3.4578449999999998</v>
      </c>
      <c r="AP215" s="34">
        <f t="shared" si="147"/>
        <v>0.49393047248462374</v>
      </c>
      <c r="AQ215" s="34">
        <f t="shared" si="148"/>
        <v>2.9639145275153762</v>
      </c>
      <c r="AR215" s="58">
        <f t="shared" si="149"/>
        <v>0.45118836390597361</v>
      </c>
      <c r="AS215" s="67">
        <f t="shared" si="150"/>
        <v>0.75198060650995602</v>
      </c>
      <c r="AT215" s="67">
        <f t="shared" si="151"/>
        <v>74.772412647686153</v>
      </c>
      <c r="AU215" s="68">
        <f t="shared" si="152"/>
        <v>0.99611297558111567</v>
      </c>
      <c r="AW215" s="68">
        <f t="shared" si="153"/>
        <v>-0.45644713377108603</v>
      </c>
      <c r="AX215" s="68">
        <f t="shared" si="154"/>
        <v>0</v>
      </c>
      <c r="AZ215" s="69">
        <f t="shared" si="155"/>
        <v>1.0178571428571428</v>
      </c>
      <c r="BA215" s="70">
        <f t="shared" si="133"/>
        <v>0</v>
      </c>
      <c r="BB215" s="60">
        <f t="shared" si="172"/>
        <v>0</v>
      </c>
      <c r="BC215" s="70">
        <f t="shared" si="173"/>
        <v>0</v>
      </c>
      <c r="BD215" s="48">
        <f t="shared" si="174"/>
        <v>0</v>
      </c>
      <c r="BE215" s="59">
        <f t="shared" si="156"/>
        <v>9.4862880000000003E-4</v>
      </c>
      <c r="BF215" s="60">
        <f t="shared" si="175"/>
        <v>-1.2190552469822618E-3</v>
      </c>
      <c r="BG215" s="46">
        <f t="shared" si="176"/>
        <v>1.2190552469822619E-2</v>
      </c>
      <c r="BH215" s="46">
        <f t="shared" si="157"/>
        <v>0</v>
      </c>
      <c r="BI215" s="34">
        <f>AQ215*RUE</f>
        <v>11.381431785659045</v>
      </c>
      <c r="BJ215" s="34">
        <f t="shared" si="158"/>
        <v>113.81431785659045</v>
      </c>
      <c r="BK215" s="34">
        <f t="shared" si="159"/>
        <v>37.558724892674853</v>
      </c>
      <c r="BL215" s="34">
        <f>IF(AD215=0,0,BK215/(1-UMIDADE))</f>
        <v>0</v>
      </c>
      <c r="BM215" s="45">
        <f>BL215*AJ215</f>
        <v>0</v>
      </c>
      <c r="BN215" s="48">
        <f>IF(AI215=0,0,BM215*(1-AI215*(1-AK215)))</f>
        <v>0</v>
      </c>
    </row>
    <row r="216" spans="1:66" ht="15">
      <c r="A216" s="32">
        <v>25</v>
      </c>
      <c r="B216" s="32">
        <f t="shared" si="160"/>
        <v>7</v>
      </c>
      <c r="C216" s="32">
        <v>2015</v>
      </c>
      <c r="D216" s="32">
        <v>25</v>
      </c>
      <c r="E216" s="33">
        <v>11.4</v>
      </c>
      <c r="F216" s="33">
        <v>99.9</v>
      </c>
      <c r="G216" s="46">
        <v>206</v>
      </c>
      <c r="H216" s="45">
        <f t="shared" si="161"/>
        <v>19.378005960075679</v>
      </c>
      <c r="I216" s="45">
        <f t="shared" si="134"/>
        <v>81.468267997356293</v>
      </c>
      <c r="J216" s="48">
        <f t="shared" si="162"/>
        <v>10.862435732980838</v>
      </c>
      <c r="K216" s="48">
        <f t="shared" si="163"/>
        <v>0.9696635629992858</v>
      </c>
      <c r="L216" s="48">
        <v>40</v>
      </c>
      <c r="M216" s="33">
        <v>0.70399999999999996</v>
      </c>
      <c r="N216" s="33">
        <v>14.78</v>
      </c>
      <c r="O216" s="33">
        <v>100</v>
      </c>
      <c r="P216" s="33">
        <v>6.2</v>
      </c>
      <c r="Q216" s="33">
        <v>8.98</v>
      </c>
      <c r="R216" s="33">
        <v>90.3</v>
      </c>
      <c r="S216" s="33">
        <v>7.2</v>
      </c>
      <c r="T216" s="33">
        <v>6.14236</v>
      </c>
      <c r="U216" s="33">
        <v>0.46400000000000002</v>
      </c>
      <c r="V216" s="33">
        <f t="shared" si="135"/>
        <v>2.0783020408163262</v>
      </c>
      <c r="W216" s="36">
        <f t="shared" si="136"/>
        <v>0.50803868708391242</v>
      </c>
      <c r="X216" s="36">
        <f t="shared" si="137"/>
        <v>0.17620580306258687</v>
      </c>
      <c r="Y216" s="33">
        <f t="shared" si="164"/>
        <v>109.71173283630588</v>
      </c>
      <c r="Z216" s="33">
        <f t="shared" si="138"/>
        <v>109.71173283630588</v>
      </c>
      <c r="AA216" s="33">
        <f t="shared" si="165"/>
        <v>0</v>
      </c>
      <c r="AB216" s="36">
        <f t="shared" si="139"/>
        <v>0.21942346567261176</v>
      </c>
      <c r="AC216" s="45">
        <f t="shared" si="140"/>
        <v>4.7799999999999994</v>
      </c>
      <c r="AD216" s="49">
        <f t="shared" si="166"/>
        <v>0</v>
      </c>
      <c r="AE216" s="49">
        <f t="shared" si="141"/>
        <v>0.4</v>
      </c>
      <c r="AF216" s="48">
        <f t="shared" si="167"/>
        <v>1</v>
      </c>
      <c r="AG216" s="33">
        <f t="shared" si="142"/>
        <v>0.83132081632653054</v>
      </c>
      <c r="AH216" s="33">
        <f t="shared" si="143"/>
        <v>0.83132081632653054</v>
      </c>
      <c r="AI216" s="49">
        <f t="shared" si="144"/>
        <v>0</v>
      </c>
      <c r="AJ216" s="48">
        <f t="shared" si="145"/>
        <v>4.0857142857142863</v>
      </c>
      <c r="AK216" s="58">
        <f t="shared" si="168"/>
        <v>1</v>
      </c>
      <c r="AL216" s="58">
        <f t="shared" si="169"/>
        <v>1.347990167563494</v>
      </c>
      <c r="AM216" s="58">
        <f t="shared" si="170"/>
        <v>1.2172351213098351</v>
      </c>
      <c r="AN216" s="58">
        <f t="shared" si="171"/>
        <v>0.13075504625365886</v>
      </c>
      <c r="AO216" s="34">
        <f t="shared" si="146"/>
        <v>3.07118</v>
      </c>
      <c r="AP216" s="34">
        <f t="shared" si="147"/>
        <v>0.49393047248462374</v>
      </c>
      <c r="AQ216" s="34">
        <f t="shared" si="148"/>
        <v>2.5772495275153764</v>
      </c>
      <c r="AR216" s="58">
        <f t="shared" si="149"/>
        <v>0.45118836390597361</v>
      </c>
      <c r="AS216" s="67">
        <f t="shared" si="150"/>
        <v>0.75198060650995602</v>
      </c>
      <c r="AT216" s="67">
        <f t="shared" si="151"/>
        <v>72.045562035630127</v>
      </c>
      <c r="AU216" s="68">
        <f t="shared" si="152"/>
        <v>0.99738831547262718</v>
      </c>
      <c r="AW216" s="68">
        <f t="shared" si="153"/>
        <v>-0.43332941456034013</v>
      </c>
      <c r="AX216" s="68">
        <f t="shared" si="154"/>
        <v>0</v>
      </c>
      <c r="AZ216" s="69">
        <f t="shared" si="155"/>
        <v>1.0178571428571428</v>
      </c>
      <c r="BA216" s="70">
        <f t="shared" si="133"/>
        <v>0</v>
      </c>
      <c r="BB216" s="60">
        <f t="shared" si="172"/>
        <v>0</v>
      </c>
      <c r="BC216" s="70">
        <f t="shared" si="173"/>
        <v>0</v>
      </c>
      <c r="BD216" s="48">
        <f t="shared" si="174"/>
        <v>0</v>
      </c>
      <c r="BE216" s="59">
        <f t="shared" si="156"/>
        <v>9.5536800000000006E-4</v>
      </c>
      <c r="BF216" s="60">
        <f t="shared" si="175"/>
        <v>1.1646463731989496E-5</v>
      </c>
      <c r="BG216" s="46">
        <f t="shared" si="176"/>
        <v>-1.1646463731989497E-4</v>
      </c>
      <c r="BH216" s="46">
        <f t="shared" si="157"/>
        <v>0</v>
      </c>
      <c r="BI216" s="34">
        <f>AQ216*RUE</f>
        <v>9.8966381856590449</v>
      </c>
      <c r="BJ216" s="34">
        <f t="shared" si="158"/>
        <v>98.966381856590445</v>
      </c>
      <c r="BK216" s="34">
        <f t="shared" si="159"/>
        <v>32.658906012674848</v>
      </c>
      <c r="BL216" s="34">
        <f>IF(AD216=0,0,BK216/(1-UMIDADE))</f>
        <v>0</v>
      </c>
      <c r="BM216" s="45">
        <f>BL216*AJ216</f>
        <v>0</v>
      </c>
      <c r="BN216" s="48">
        <f>IF(AI216=0,0,BM216*(1-AI216*(1-AK216)))</f>
        <v>0</v>
      </c>
    </row>
    <row r="217" spans="1:66" ht="15">
      <c r="A217" s="32">
        <v>26</v>
      </c>
      <c r="B217" s="32">
        <f t="shared" si="160"/>
        <v>7</v>
      </c>
      <c r="C217" s="32">
        <v>2015</v>
      </c>
      <c r="D217" s="32">
        <v>26</v>
      </c>
      <c r="E217" s="33">
        <v>13.32</v>
      </c>
      <c r="F217" s="33">
        <v>99.7</v>
      </c>
      <c r="G217" s="46">
        <v>207</v>
      </c>
      <c r="H217" s="45">
        <f t="shared" si="161"/>
        <v>19.147817306406733</v>
      </c>
      <c r="I217" s="45">
        <f t="shared" si="134"/>
        <v>81.578422894307622</v>
      </c>
      <c r="J217" s="48">
        <f t="shared" si="162"/>
        <v>10.877123052574349</v>
      </c>
      <c r="K217" s="48">
        <f t="shared" si="163"/>
        <v>0.96989163298696601</v>
      </c>
      <c r="L217" s="48">
        <v>40</v>
      </c>
      <c r="M217" s="33">
        <v>1.7030000000000001</v>
      </c>
      <c r="N217" s="33">
        <v>19.47</v>
      </c>
      <c r="O217" s="33">
        <v>100</v>
      </c>
      <c r="P217" s="33">
        <v>7.7</v>
      </c>
      <c r="Q217" s="33">
        <v>7.13</v>
      </c>
      <c r="R217" s="33">
        <v>81.7</v>
      </c>
      <c r="S217" s="33">
        <v>0</v>
      </c>
      <c r="T217" s="33">
        <v>9.0006699999999995</v>
      </c>
      <c r="U217" s="33">
        <v>1.8480000000000001</v>
      </c>
      <c r="V217" s="33">
        <f t="shared" si="135"/>
        <v>3.0140081632653053</v>
      </c>
      <c r="W217" s="36">
        <f t="shared" si="136"/>
        <v>0.57929759017368365</v>
      </c>
      <c r="X217" s="36">
        <f t="shared" si="137"/>
        <v>0.18689463852605254</v>
      </c>
      <c r="Y217" s="33">
        <f t="shared" si="164"/>
        <v>116.08041201997936</v>
      </c>
      <c r="Z217" s="33">
        <f t="shared" si="138"/>
        <v>116.08041201997936</v>
      </c>
      <c r="AA217" s="33">
        <f t="shared" si="165"/>
        <v>0</v>
      </c>
      <c r="AB217" s="36">
        <f t="shared" si="139"/>
        <v>0.23216082403995872</v>
      </c>
      <c r="AC217" s="45">
        <f t="shared" si="140"/>
        <v>9.4699999999999989</v>
      </c>
      <c r="AD217" s="49">
        <f t="shared" si="166"/>
        <v>0</v>
      </c>
      <c r="AE217" s="49">
        <f t="shared" si="141"/>
        <v>0.4</v>
      </c>
      <c r="AF217" s="48">
        <f t="shared" si="167"/>
        <v>1</v>
      </c>
      <c r="AG217" s="33">
        <f t="shared" si="142"/>
        <v>1.2056032653061222</v>
      </c>
      <c r="AH217" s="33">
        <f t="shared" si="143"/>
        <v>1.2056032653061222</v>
      </c>
      <c r="AI217" s="49">
        <f t="shared" si="144"/>
        <v>0</v>
      </c>
      <c r="AJ217" s="48">
        <f t="shared" si="145"/>
        <v>3.8114285714285714</v>
      </c>
      <c r="AK217" s="58">
        <f t="shared" si="168"/>
        <v>1</v>
      </c>
      <c r="AL217" s="58">
        <f t="shared" si="169"/>
        <v>1.5293626230069051</v>
      </c>
      <c r="AM217" s="58">
        <f t="shared" si="170"/>
        <v>1.2494892629966414</v>
      </c>
      <c r="AN217" s="58">
        <f t="shared" si="171"/>
        <v>0.27987336001026364</v>
      </c>
      <c r="AO217" s="34">
        <f t="shared" si="146"/>
        <v>4.5003349999999998</v>
      </c>
      <c r="AP217" s="34">
        <f t="shared" si="147"/>
        <v>0.49393047248462374</v>
      </c>
      <c r="AQ217" s="34">
        <f t="shared" si="148"/>
        <v>4.0064045275153761</v>
      </c>
      <c r="AR217" s="58">
        <f t="shared" si="149"/>
        <v>0.45118836390597361</v>
      </c>
      <c r="AS217" s="67">
        <f t="shared" si="150"/>
        <v>0.75198060650995602</v>
      </c>
      <c r="AT217" s="67">
        <f t="shared" si="151"/>
        <v>80.025585337661695</v>
      </c>
      <c r="AU217" s="68">
        <f t="shared" si="152"/>
        <v>0.99441816943054362</v>
      </c>
      <c r="AW217" s="68">
        <f t="shared" si="153"/>
        <v>-0.18293661064781075</v>
      </c>
      <c r="AX217" s="68">
        <f t="shared" si="154"/>
        <v>0</v>
      </c>
      <c r="AZ217" s="69">
        <f t="shared" si="155"/>
        <v>1.0178571428571428</v>
      </c>
      <c r="BA217" s="70">
        <f t="shared" ref="BA217:BA280" si="177">AZ217*AX217*AW217*AU217*AT217*AS217</f>
        <v>0</v>
      </c>
      <c r="BB217" s="60">
        <f t="shared" si="172"/>
        <v>0</v>
      </c>
      <c r="BC217" s="70">
        <f t="shared" si="173"/>
        <v>0</v>
      </c>
      <c r="BD217" s="48">
        <f t="shared" si="174"/>
        <v>0</v>
      </c>
      <c r="BE217" s="59">
        <f t="shared" si="156"/>
        <v>1.0362384E-3</v>
      </c>
      <c r="BF217" s="60">
        <f t="shared" si="175"/>
        <v>-1.2068512943294825E-7</v>
      </c>
      <c r="BG217" s="46">
        <f t="shared" si="176"/>
        <v>1.2068512943294827E-6</v>
      </c>
      <c r="BH217" s="46">
        <f t="shared" si="157"/>
        <v>0</v>
      </c>
      <c r="BI217" s="34">
        <f>AQ217*RUE</f>
        <v>15.384593385659043</v>
      </c>
      <c r="BJ217" s="34">
        <f t="shared" si="158"/>
        <v>153.84593385659042</v>
      </c>
      <c r="BK217" s="34">
        <f t="shared" si="159"/>
        <v>50.769158172674842</v>
      </c>
      <c r="BL217" s="34">
        <f>IF(AD217=0,0,BK217/(1-UMIDADE))</f>
        <v>0</v>
      </c>
      <c r="BM217" s="45">
        <f>BL217*AJ217</f>
        <v>0</v>
      </c>
      <c r="BN217" s="48">
        <f>IF(AI217=0,0,BM217*(1-AI217*(1-AK217)))</f>
        <v>0</v>
      </c>
    </row>
    <row r="218" spans="1:66" ht="15">
      <c r="A218" s="32">
        <v>27</v>
      </c>
      <c r="B218" s="32">
        <f t="shared" si="160"/>
        <v>7</v>
      </c>
      <c r="C218" s="32">
        <v>2015</v>
      </c>
      <c r="D218" s="32">
        <v>27</v>
      </c>
      <c r="E218" s="33">
        <v>15.74</v>
      </c>
      <c r="F218" s="33">
        <v>89</v>
      </c>
      <c r="G218" s="46">
        <v>208</v>
      </c>
      <c r="H218" s="45">
        <f t="shared" si="161"/>
        <v>18.91195474122615</v>
      </c>
      <c r="I218" s="45">
        <f t="shared" si="134"/>
        <v>81.6909423268783</v>
      </c>
      <c r="J218" s="48">
        <f t="shared" si="162"/>
        <v>10.892125643583773</v>
      </c>
      <c r="K218" s="48">
        <f t="shared" si="163"/>
        <v>0.97012862473358386</v>
      </c>
      <c r="L218" s="48">
        <v>40</v>
      </c>
      <c r="M218" s="33">
        <v>0.71399999999999997</v>
      </c>
      <c r="N218" s="33">
        <v>25.4</v>
      </c>
      <c r="O218" s="33">
        <v>100</v>
      </c>
      <c r="P218" s="33">
        <v>6.95</v>
      </c>
      <c r="Q218" s="33">
        <v>6.9059999999999997</v>
      </c>
      <c r="R218" s="33">
        <v>41.27</v>
      </c>
      <c r="S218" s="33">
        <v>0.1</v>
      </c>
      <c r="T218" s="33">
        <v>19.879580000000001</v>
      </c>
      <c r="U218" s="33">
        <v>6.44</v>
      </c>
      <c r="V218" s="33">
        <f t="shared" si="135"/>
        <v>4.0727902040816311</v>
      </c>
      <c r="W218" s="36">
        <f t="shared" si="136"/>
        <v>0.64861050316320146</v>
      </c>
      <c r="X218" s="36">
        <f t="shared" si="137"/>
        <v>0.19729157547448023</v>
      </c>
      <c r="Y218" s="33">
        <f t="shared" si="164"/>
        <v>114.87480875467324</v>
      </c>
      <c r="Z218" s="33">
        <f t="shared" si="138"/>
        <v>114.87480875467324</v>
      </c>
      <c r="AA218" s="33">
        <f t="shared" si="165"/>
        <v>0</v>
      </c>
      <c r="AB218" s="36">
        <f t="shared" si="139"/>
        <v>0.22974961750934647</v>
      </c>
      <c r="AC218" s="45">
        <f t="shared" si="140"/>
        <v>15.399999999999999</v>
      </c>
      <c r="AD218" s="49">
        <f t="shared" si="166"/>
        <v>0</v>
      </c>
      <c r="AE218" s="49">
        <f t="shared" si="141"/>
        <v>0.4</v>
      </c>
      <c r="AF218" s="48">
        <f t="shared" si="167"/>
        <v>1</v>
      </c>
      <c r="AG218" s="33">
        <f t="shared" si="142"/>
        <v>1.6291160816326524</v>
      </c>
      <c r="AH218" s="33">
        <f t="shared" si="143"/>
        <v>1.6291160816326524</v>
      </c>
      <c r="AI218" s="49">
        <f t="shared" si="144"/>
        <v>0</v>
      </c>
      <c r="AJ218" s="48">
        <f t="shared" si="145"/>
        <v>3.4657142857142853</v>
      </c>
      <c r="AK218" s="58">
        <f t="shared" si="168"/>
        <v>1</v>
      </c>
      <c r="AL218" s="58">
        <f t="shared" si="169"/>
        <v>1.7882410482302205</v>
      </c>
      <c r="AM218" s="58">
        <f t="shared" si="170"/>
        <v>0.73800708060461206</v>
      </c>
      <c r="AN218" s="58">
        <f t="shared" si="171"/>
        <v>1.0502339676256085</v>
      </c>
      <c r="AO218" s="34">
        <f t="shared" si="146"/>
        <v>9.9397900000000003</v>
      </c>
      <c r="AP218" s="34">
        <f t="shared" si="147"/>
        <v>0.49393047248462374</v>
      </c>
      <c r="AQ218" s="34">
        <f t="shared" si="148"/>
        <v>9.4458595275153758</v>
      </c>
      <c r="AR218" s="58">
        <f t="shared" si="149"/>
        <v>0.45118836390597361</v>
      </c>
      <c r="AS218" s="67">
        <f t="shared" si="150"/>
        <v>0.75198060650995602</v>
      </c>
      <c r="AT218" s="67">
        <f t="shared" si="151"/>
        <v>90.426828952027293</v>
      </c>
      <c r="AU218" s="68">
        <f t="shared" si="152"/>
        <v>0.97921438246945836</v>
      </c>
      <c r="AW218" s="68">
        <f t="shared" si="153"/>
        <v>7.1328306158712884E-2</v>
      </c>
      <c r="AX218" s="68">
        <f t="shared" si="154"/>
        <v>0</v>
      </c>
      <c r="AZ218" s="69">
        <f t="shared" si="155"/>
        <v>1.0178571428571428</v>
      </c>
      <c r="BA218" s="70">
        <f t="shared" si="177"/>
        <v>0</v>
      </c>
      <c r="BB218" s="60">
        <f t="shared" si="172"/>
        <v>0</v>
      </c>
      <c r="BC218" s="70">
        <f t="shared" si="173"/>
        <v>0</v>
      </c>
      <c r="BD218" s="48">
        <f t="shared" si="174"/>
        <v>0</v>
      </c>
      <c r="BE218" s="59">
        <f t="shared" si="156"/>
        <v>1.1381688000000002E-3</v>
      </c>
      <c r="BF218" s="60">
        <f t="shared" si="175"/>
        <v>1.3736004894454343E-9</v>
      </c>
      <c r="BG218" s="46">
        <f t="shared" si="176"/>
        <v>-1.3736004894454344E-8</v>
      </c>
      <c r="BH218" s="46">
        <f t="shared" si="157"/>
        <v>0</v>
      </c>
      <c r="BI218" s="34">
        <f>AQ218*RUE</f>
        <v>36.272100585659039</v>
      </c>
      <c r="BJ218" s="34">
        <f t="shared" si="158"/>
        <v>362.72100585659041</v>
      </c>
      <c r="BK218" s="34">
        <f t="shared" si="159"/>
        <v>119.69793193267483</v>
      </c>
      <c r="BL218" s="34">
        <f>IF(AD218=0,0,BK218/(1-UMIDADE))</f>
        <v>0</v>
      </c>
      <c r="BM218" s="45">
        <f>BL218*AJ218</f>
        <v>0</v>
      </c>
      <c r="BN218" s="48">
        <f>IF(AI218=0,0,BM218*(1-AI218*(1-AK218)))</f>
        <v>0</v>
      </c>
    </row>
    <row r="219" spans="1:66" ht="15">
      <c r="A219" s="32">
        <v>28</v>
      </c>
      <c r="B219" s="32">
        <f t="shared" si="160"/>
        <v>7</v>
      </c>
      <c r="C219" s="32">
        <v>2015</v>
      </c>
      <c r="D219" s="32">
        <v>28</v>
      </c>
      <c r="E219" s="33">
        <v>14.62</v>
      </c>
      <c r="F219" s="33">
        <v>92.6</v>
      </c>
      <c r="G219" s="46">
        <v>209</v>
      </c>
      <c r="H219" s="45">
        <f t="shared" si="161"/>
        <v>18.670488155702341</v>
      </c>
      <c r="I219" s="45">
        <f t="shared" si="134"/>
        <v>81.805773622930133</v>
      </c>
      <c r="J219" s="48">
        <f t="shared" si="162"/>
        <v>10.907436483057351</v>
      </c>
      <c r="K219" s="48">
        <f t="shared" si="163"/>
        <v>0.97037446801337024</v>
      </c>
      <c r="L219" s="48">
        <v>40</v>
      </c>
      <c r="M219" s="33">
        <v>0.46500000000000002</v>
      </c>
      <c r="N219" s="33">
        <v>24.49</v>
      </c>
      <c r="O219" s="33">
        <v>100</v>
      </c>
      <c r="P219" s="33">
        <v>3.2</v>
      </c>
      <c r="Q219" s="33">
        <v>6.593</v>
      </c>
      <c r="R219" s="33">
        <v>53.94</v>
      </c>
      <c r="S219" s="33">
        <v>0.1</v>
      </c>
      <c r="T219" s="33">
        <v>19.082889999999999</v>
      </c>
      <c r="U219" s="33">
        <v>6.0289999999999999</v>
      </c>
      <c r="V219" s="33">
        <f t="shared" si="135"/>
        <v>3.9307297959183662</v>
      </c>
      <c r="W219" s="36">
        <f t="shared" si="136"/>
        <v>0.64000858452288534</v>
      </c>
      <c r="X219" s="36">
        <f t="shared" si="137"/>
        <v>0.19600128767843281</v>
      </c>
      <c r="Y219" s="33">
        <f t="shared" si="164"/>
        <v>113.34569267304059</v>
      </c>
      <c r="Z219" s="33">
        <f t="shared" si="138"/>
        <v>113.34569267304059</v>
      </c>
      <c r="AA219" s="33">
        <f t="shared" si="165"/>
        <v>0</v>
      </c>
      <c r="AB219" s="36">
        <f t="shared" si="139"/>
        <v>0.22669138534608119</v>
      </c>
      <c r="AC219" s="45">
        <f t="shared" si="140"/>
        <v>14.489999999999998</v>
      </c>
      <c r="AD219" s="49">
        <f t="shared" si="166"/>
        <v>0</v>
      </c>
      <c r="AE219" s="49">
        <f t="shared" si="141"/>
        <v>0.4</v>
      </c>
      <c r="AF219" s="48">
        <f t="shared" si="167"/>
        <v>1</v>
      </c>
      <c r="AG219" s="33">
        <f t="shared" si="142"/>
        <v>1.5722919183673465</v>
      </c>
      <c r="AH219" s="33">
        <f t="shared" si="143"/>
        <v>1.5722919183673465</v>
      </c>
      <c r="AI219" s="49">
        <f t="shared" si="144"/>
        <v>0</v>
      </c>
      <c r="AJ219" s="48">
        <f t="shared" si="145"/>
        <v>3.6257142857142859</v>
      </c>
      <c r="AK219" s="58">
        <f t="shared" si="168"/>
        <v>1</v>
      </c>
      <c r="AL219" s="58">
        <f t="shared" si="169"/>
        <v>1.6640112299598595</v>
      </c>
      <c r="AM219" s="58">
        <f t="shared" si="170"/>
        <v>0.89756765744034828</v>
      </c>
      <c r="AN219" s="58">
        <f t="shared" si="171"/>
        <v>0.76644357251951123</v>
      </c>
      <c r="AO219" s="34">
        <f t="shared" si="146"/>
        <v>9.5414449999999995</v>
      </c>
      <c r="AP219" s="34">
        <f t="shared" si="147"/>
        <v>0.49393047248462374</v>
      </c>
      <c r="AQ219" s="34">
        <f t="shared" si="148"/>
        <v>9.047514527515375</v>
      </c>
      <c r="AR219" s="58">
        <f t="shared" si="149"/>
        <v>0.45118836390597361</v>
      </c>
      <c r="AS219" s="67">
        <f t="shared" si="150"/>
        <v>0.75198060650995602</v>
      </c>
      <c r="AT219" s="67">
        <f t="shared" si="151"/>
        <v>90.047289832112469</v>
      </c>
      <c r="AU219" s="68">
        <f t="shared" si="152"/>
        <v>0.98478801767794488</v>
      </c>
      <c r="AW219" s="68">
        <f t="shared" si="153"/>
        <v>-3.873123287849789E-2</v>
      </c>
      <c r="AX219" s="68">
        <f t="shared" si="154"/>
        <v>0</v>
      </c>
      <c r="AZ219" s="69">
        <f t="shared" si="155"/>
        <v>1.0178571428571428</v>
      </c>
      <c r="BA219" s="70">
        <f t="shared" si="177"/>
        <v>0</v>
      </c>
      <c r="BB219" s="60">
        <f t="shared" si="172"/>
        <v>0</v>
      </c>
      <c r="BC219" s="70">
        <f t="shared" si="173"/>
        <v>0</v>
      </c>
      <c r="BD219" s="48">
        <f t="shared" si="174"/>
        <v>0</v>
      </c>
      <c r="BE219" s="59">
        <f t="shared" si="156"/>
        <v>1.0909944E-3</v>
      </c>
      <c r="BF219" s="60">
        <f t="shared" si="175"/>
        <v>-1.4985904418222281E-11</v>
      </c>
      <c r="BG219" s="46">
        <f t="shared" si="176"/>
        <v>1.498590441822228E-10</v>
      </c>
      <c r="BH219" s="46">
        <f t="shared" si="157"/>
        <v>0</v>
      </c>
      <c r="BI219" s="34">
        <f>AQ219*RUE</f>
        <v>34.74245578565904</v>
      </c>
      <c r="BJ219" s="34">
        <f t="shared" si="158"/>
        <v>347.42455785659041</v>
      </c>
      <c r="BK219" s="34">
        <f t="shared" si="159"/>
        <v>114.65010409267484</v>
      </c>
      <c r="BL219" s="34">
        <f>IF(AD219=0,0,BK219/(1-UMIDADE))</f>
        <v>0</v>
      </c>
      <c r="BM219" s="45">
        <f>BL219*AJ219</f>
        <v>0</v>
      </c>
      <c r="BN219" s="48">
        <f>IF(AI219=0,0,BM219*(1-AI219*(1-AK219)))</f>
        <v>0</v>
      </c>
    </row>
    <row r="220" spans="1:66" ht="15">
      <c r="A220" s="32">
        <v>29</v>
      </c>
      <c r="B220" s="32">
        <f t="shared" si="160"/>
        <v>7</v>
      </c>
      <c r="C220" s="32">
        <v>2015</v>
      </c>
      <c r="D220" s="32">
        <v>29</v>
      </c>
      <c r="E220" s="33">
        <v>17.309999999999999</v>
      </c>
      <c r="F220" s="33">
        <v>75.900000000000006</v>
      </c>
      <c r="G220" s="46">
        <v>210</v>
      </c>
      <c r="H220" s="45">
        <f t="shared" si="161"/>
        <v>18.423489101595852</v>
      </c>
      <c r="I220" s="45">
        <f t="shared" si="134"/>
        <v>81.92286394053427</v>
      </c>
      <c r="J220" s="48">
        <f t="shared" si="162"/>
        <v>10.923048525404569</v>
      </c>
      <c r="K220" s="48">
        <f t="shared" si="163"/>
        <v>0.97062908997765562</v>
      </c>
      <c r="L220" s="48">
        <v>40</v>
      </c>
      <c r="M220" s="33">
        <v>0.80800000000000005</v>
      </c>
      <c r="N220" s="33">
        <v>27.3</v>
      </c>
      <c r="O220" s="33">
        <v>100</v>
      </c>
      <c r="P220" s="33">
        <v>6.2</v>
      </c>
      <c r="Q220" s="33">
        <v>8.91</v>
      </c>
      <c r="R220" s="33">
        <v>33.47</v>
      </c>
      <c r="S220" s="33">
        <v>0.1</v>
      </c>
      <c r="T220" s="33">
        <v>20.26709</v>
      </c>
      <c r="U220" s="33">
        <v>6.5460000000000003</v>
      </c>
      <c r="V220" s="33">
        <f t="shared" si="135"/>
        <v>4.2900244897959183</v>
      </c>
      <c r="W220" s="36">
        <f t="shared" si="136"/>
        <v>0.66134593120984664</v>
      </c>
      <c r="X220" s="36">
        <f t="shared" si="137"/>
        <v>0.19920188968147701</v>
      </c>
      <c r="Y220" s="33">
        <f t="shared" si="164"/>
        <v>111.87340075467324</v>
      </c>
      <c r="Z220" s="33">
        <f t="shared" si="138"/>
        <v>111.87340075467324</v>
      </c>
      <c r="AA220" s="33">
        <f t="shared" si="165"/>
        <v>0</v>
      </c>
      <c r="AB220" s="36">
        <f t="shared" si="139"/>
        <v>0.22374680150934648</v>
      </c>
      <c r="AC220" s="45">
        <f t="shared" si="140"/>
        <v>17.3</v>
      </c>
      <c r="AD220" s="49">
        <f t="shared" si="166"/>
        <v>0</v>
      </c>
      <c r="AE220" s="49">
        <f t="shared" si="141"/>
        <v>0.4</v>
      </c>
      <c r="AF220" s="48">
        <f t="shared" si="167"/>
        <v>1</v>
      </c>
      <c r="AG220" s="33">
        <f t="shared" si="142"/>
        <v>1.7160097959183673</v>
      </c>
      <c r="AH220" s="33">
        <f t="shared" si="143"/>
        <v>1.7160097959183673</v>
      </c>
      <c r="AI220" s="49">
        <f t="shared" si="144"/>
        <v>0</v>
      </c>
      <c r="AJ220" s="48">
        <f t="shared" si="145"/>
        <v>3.2414285714285715</v>
      </c>
      <c r="AK220" s="58">
        <f t="shared" si="168"/>
        <v>1</v>
      </c>
      <c r="AL220" s="58">
        <f t="shared" si="169"/>
        <v>1.9760435813754706</v>
      </c>
      <c r="AM220" s="58">
        <f t="shared" si="170"/>
        <v>0.66138178668636993</v>
      </c>
      <c r="AN220" s="58">
        <f t="shared" si="171"/>
        <v>1.3146617946891008</v>
      </c>
      <c r="AO220" s="34">
        <f t="shared" si="146"/>
        <v>10.133545</v>
      </c>
      <c r="AP220" s="34">
        <f t="shared" si="147"/>
        <v>0.49393047248462374</v>
      </c>
      <c r="AQ220" s="34">
        <f t="shared" si="148"/>
        <v>9.6396145275153753</v>
      </c>
      <c r="AR220" s="58">
        <f t="shared" si="149"/>
        <v>0.45118836390597361</v>
      </c>
      <c r="AS220" s="67">
        <f t="shared" si="150"/>
        <v>0.75198060650995602</v>
      </c>
      <c r="AT220" s="67">
        <f t="shared" si="151"/>
        <v>90.601163252541951</v>
      </c>
      <c r="AU220" s="68">
        <f t="shared" si="152"/>
        <v>0.97404942147402707</v>
      </c>
      <c r="AW220" s="68">
        <f t="shared" si="153"/>
        <v>0.20626053396475719</v>
      </c>
      <c r="AX220" s="68">
        <f t="shared" si="154"/>
        <v>0</v>
      </c>
      <c r="AZ220" s="69">
        <f t="shared" si="155"/>
        <v>1.0178571428571428</v>
      </c>
      <c r="BA220" s="70">
        <f t="shared" si="177"/>
        <v>0</v>
      </c>
      <c r="BB220" s="60">
        <f t="shared" si="172"/>
        <v>0</v>
      </c>
      <c r="BC220" s="70">
        <f t="shared" si="173"/>
        <v>0</v>
      </c>
      <c r="BD220" s="48">
        <f t="shared" si="174"/>
        <v>0</v>
      </c>
      <c r="BE220" s="59">
        <f t="shared" si="156"/>
        <v>1.2042971999999999E-3</v>
      </c>
      <c r="BF220" s="60">
        <f t="shared" si="175"/>
        <v>1.804748273033272E-13</v>
      </c>
      <c r="BG220" s="46">
        <f t="shared" si="176"/>
        <v>-1.804748273033272E-12</v>
      </c>
      <c r="BH220" s="46">
        <f t="shared" si="157"/>
        <v>0</v>
      </c>
      <c r="BI220" s="34">
        <f>AQ220*RUE</f>
        <v>37.016119785659036</v>
      </c>
      <c r="BJ220" s="34">
        <f t="shared" si="158"/>
        <v>370.16119785659038</v>
      </c>
      <c r="BK220" s="34">
        <f t="shared" si="159"/>
        <v>122.15319529267482</v>
      </c>
      <c r="BL220" s="34">
        <f>IF(AD220=0,0,BK220/(1-UMIDADE))</f>
        <v>0</v>
      </c>
      <c r="BM220" s="45">
        <f>BL220*AJ220</f>
        <v>0</v>
      </c>
      <c r="BN220" s="48">
        <f>IF(AI220=0,0,BM220*(1-AI220*(1-AK220)))</f>
        <v>0</v>
      </c>
    </row>
    <row r="221" spans="1:66" ht="15">
      <c r="A221" s="32">
        <v>30</v>
      </c>
      <c r="B221" s="32">
        <f t="shared" si="160"/>
        <v>7</v>
      </c>
      <c r="C221" s="32">
        <v>2015</v>
      </c>
      <c r="D221" s="32">
        <v>30</v>
      </c>
      <c r="E221" s="33">
        <v>18.100000000000001</v>
      </c>
      <c r="F221" s="33">
        <v>79.3</v>
      </c>
      <c r="G221" s="46">
        <v>211</v>
      </c>
      <c r="H221" s="45">
        <f t="shared" si="161"/>
        <v>18.171030770057097</v>
      </c>
      <c r="I221" s="45">
        <f t="shared" si="134"/>
        <v>82.042160331722215</v>
      </c>
      <c r="J221" s="48">
        <f t="shared" si="162"/>
        <v>10.938954710896295</v>
      </c>
      <c r="K221" s="48">
        <f t="shared" si="163"/>
        <v>0.97089241517645686</v>
      </c>
      <c r="L221" s="48">
        <v>40</v>
      </c>
      <c r="M221" s="33">
        <v>0.47199999999999998</v>
      </c>
      <c r="N221" s="33">
        <v>30.14</v>
      </c>
      <c r="O221" s="33">
        <v>100</v>
      </c>
      <c r="P221" s="33">
        <v>3.95</v>
      </c>
      <c r="Q221" s="33">
        <v>7.16</v>
      </c>
      <c r="R221" s="33">
        <v>37.93</v>
      </c>
      <c r="S221" s="33">
        <v>0</v>
      </c>
      <c r="T221" s="33">
        <v>20.042819999999999</v>
      </c>
      <c r="U221" s="33">
        <v>6.827</v>
      </c>
      <c r="V221" s="33">
        <f t="shared" si="135"/>
        <v>4.8936489795918368</v>
      </c>
      <c r="W221" s="36">
        <f t="shared" si="136"/>
        <v>0.69407777714070873</v>
      </c>
      <c r="X221" s="36">
        <f t="shared" si="137"/>
        <v>0.2041116665711063</v>
      </c>
      <c r="Y221" s="33">
        <f t="shared" si="164"/>
        <v>110.25739095875487</v>
      </c>
      <c r="Z221" s="33">
        <f t="shared" si="138"/>
        <v>110.25739095875487</v>
      </c>
      <c r="AA221" s="33">
        <f t="shared" si="165"/>
        <v>0</v>
      </c>
      <c r="AB221" s="36">
        <f t="shared" si="139"/>
        <v>0.22051478191750973</v>
      </c>
      <c r="AC221" s="45">
        <f t="shared" si="140"/>
        <v>20.14</v>
      </c>
      <c r="AD221" s="49">
        <f t="shared" si="166"/>
        <v>0</v>
      </c>
      <c r="AE221" s="49">
        <f t="shared" si="141"/>
        <v>0.4</v>
      </c>
      <c r="AF221" s="48">
        <f t="shared" si="167"/>
        <v>1</v>
      </c>
      <c r="AG221" s="33">
        <f t="shared" si="142"/>
        <v>1.9574595918367348</v>
      </c>
      <c r="AH221" s="33">
        <f t="shared" si="143"/>
        <v>1.9574595918367348</v>
      </c>
      <c r="AI221" s="49">
        <f t="shared" si="144"/>
        <v>0</v>
      </c>
      <c r="AJ221" s="48">
        <f t="shared" si="145"/>
        <v>3.1285714285714286</v>
      </c>
      <c r="AK221" s="58">
        <f t="shared" si="168"/>
        <v>1</v>
      </c>
      <c r="AL221" s="58">
        <f t="shared" si="169"/>
        <v>2.0769125660620364</v>
      </c>
      <c r="AM221" s="58">
        <f t="shared" si="170"/>
        <v>0.78777293630733036</v>
      </c>
      <c r="AN221" s="58">
        <f t="shared" si="171"/>
        <v>1.2891396297547062</v>
      </c>
      <c r="AO221" s="34">
        <f t="shared" si="146"/>
        <v>10.021409999999999</v>
      </c>
      <c r="AP221" s="34">
        <f t="shared" si="147"/>
        <v>0.49393047248462374</v>
      </c>
      <c r="AQ221" s="34">
        <f t="shared" si="148"/>
        <v>9.527479527515375</v>
      </c>
      <c r="AR221" s="58">
        <f t="shared" si="149"/>
        <v>0.45118836390597361</v>
      </c>
      <c r="AS221" s="67">
        <f t="shared" si="150"/>
        <v>0.75198060650995602</v>
      </c>
      <c r="AT221" s="67">
        <f t="shared" si="151"/>
        <v>90.501050157482339</v>
      </c>
      <c r="AU221" s="68">
        <f t="shared" si="152"/>
        <v>0.97454674539084141</v>
      </c>
      <c r="AW221" s="68">
        <f t="shared" si="153"/>
        <v>0.26655304377571087</v>
      </c>
      <c r="AX221" s="68">
        <f t="shared" si="154"/>
        <v>0</v>
      </c>
      <c r="AZ221" s="69">
        <f t="shared" si="155"/>
        <v>1.0178571428571428</v>
      </c>
      <c r="BA221" s="70">
        <f t="shared" si="177"/>
        <v>0</v>
      </c>
      <c r="BB221" s="60">
        <f t="shared" si="172"/>
        <v>0</v>
      </c>
      <c r="BC221" s="70">
        <f t="shared" si="173"/>
        <v>0</v>
      </c>
      <c r="BD221" s="48">
        <f t="shared" si="174"/>
        <v>0</v>
      </c>
      <c r="BE221" s="59">
        <f t="shared" si="156"/>
        <v>1.2375719999999999E-3</v>
      </c>
      <c r="BF221" s="60">
        <f t="shared" si="175"/>
        <v>-2.2335059297543324E-15</v>
      </c>
      <c r="BG221" s="46">
        <f t="shared" si="176"/>
        <v>2.2335059297543322E-14</v>
      </c>
      <c r="BH221" s="46">
        <f t="shared" si="157"/>
        <v>0</v>
      </c>
      <c r="BI221" s="34">
        <f>AQ221*RUE</f>
        <v>36.585521385659035</v>
      </c>
      <c r="BJ221" s="34">
        <f t="shared" si="158"/>
        <v>365.85521385659035</v>
      </c>
      <c r="BK221" s="34">
        <f t="shared" si="159"/>
        <v>120.73222057267482</v>
      </c>
      <c r="BL221" s="34">
        <f>IF(AD221=0,0,BK221/(1-UMIDADE))</f>
        <v>0</v>
      </c>
      <c r="BM221" s="45">
        <f>BL221*AJ221</f>
        <v>0</v>
      </c>
      <c r="BN221" s="48">
        <f>IF(AI221=0,0,BM221*(1-AI221*(1-AK221)))</f>
        <v>0</v>
      </c>
    </row>
    <row r="222" spans="1:66" ht="15">
      <c r="A222" s="32">
        <v>31</v>
      </c>
      <c r="B222" s="32">
        <f t="shared" si="160"/>
        <v>7</v>
      </c>
      <c r="C222" s="32">
        <v>2015</v>
      </c>
      <c r="D222" s="32">
        <v>31</v>
      </c>
      <c r="E222" s="33">
        <v>19.47</v>
      </c>
      <c r="F222" s="33">
        <v>78.400000000000006</v>
      </c>
      <c r="G222" s="46">
        <v>212</v>
      </c>
      <c r="H222" s="45">
        <f t="shared" si="161"/>
        <v>17.913187969938228</v>
      </c>
      <c r="I222" s="45">
        <f t="shared" si="134"/>
        <v>82.16360980393236</v>
      </c>
      <c r="J222" s="48">
        <f t="shared" si="162"/>
        <v>10.955147973857647</v>
      </c>
      <c r="K222" s="48">
        <f t="shared" si="163"/>
        <v>0.9711643655808343</v>
      </c>
      <c r="L222" s="48">
        <v>40</v>
      </c>
      <c r="M222" s="33">
        <v>0.59699999999999998</v>
      </c>
      <c r="N222" s="33">
        <v>31.46</v>
      </c>
      <c r="O222" s="33">
        <v>100</v>
      </c>
      <c r="P222" s="33">
        <v>5.45</v>
      </c>
      <c r="Q222" s="33">
        <v>9.39</v>
      </c>
      <c r="R222" s="33">
        <v>33.729999999999997</v>
      </c>
      <c r="S222" s="33">
        <v>0</v>
      </c>
      <c r="T222" s="33">
        <v>20.479130000000001</v>
      </c>
      <c r="U222" s="33">
        <v>7.09</v>
      </c>
      <c r="V222" s="33">
        <f t="shared" si="135"/>
        <v>4.9953306122448966</v>
      </c>
      <c r="W222" s="36">
        <f t="shared" si="136"/>
        <v>0.69920711415535264</v>
      </c>
      <c r="X222" s="36">
        <f t="shared" si="137"/>
        <v>0.2048810671233029</v>
      </c>
      <c r="Y222" s="33">
        <f t="shared" si="164"/>
        <v>108.29993136691813</v>
      </c>
      <c r="Z222" s="33">
        <f t="shared" si="138"/>
        <v>108.29993136691813</v>
      </c>
      <c r="AA222" s="33">
        <f t="shared" si="165"/>
        <v>0</v>
      </c>
      <c r="AB222" s="36">
        <f t="shared" si="139"/>
        <v>0.21659986273383627</v>
      </c>
      <c r="AC222" s="45">
        <f t="shared" si="140"/>
        <v>21.46</v>
      </c>
      <c r="AD222" s="49">
        <f t="shared" si="166"/>
        <v>0</v>
      </c>
      <c r="AE222" s="49">
        <f t="shared" si="141"/>
        <v>0.4</v>
      </c>
      <c r="AF222" s="48">
        <f t="shared" si="167"/>
        <v>1</v>
      </c>
      <c r="AG222" s="33">
        <f t="shared" si="142"/>
        <v>1.9981322448979588</v>
      </c>
      <c r="AH222" s="33">
        <f t="shared" si="143"/>
        <v>1.9981322448979588</v>
      </c>
      <c r="AI222" s="49">
        <f t="shared" si="144"/>
        <v>0</v>
      </c>
      <c r="AJ222" s="48">
        <f t="shared" si="145"/>
        <v>2.9328571428571428</v>
      </c>
      <c r="AK222" s="58">
        <f t="shared" si="168"/>
        <v>1</v>
      </c>
      <c r="AL222" s="58">
        <f t="shared" si="169"/>
        <v>2.2625523828515814</v>
      </c>
      <c r="AM222" s="58">
        <f t="shared" si="170"/>
        <v>0.76315891873583841</v>
      </c>
      <c r="AN222" s="58">
        <f t="shared" si="171"/>
        <v>1.4993934641157431</v>
      </c>
      <c r="AO222" s="34">
        <f t="shared" si="146"/>
        <v>10.239565000000001</v>
      </c>
      <c r="AP222" s="34">
        <f t="shared" si="147"/>
        <v>0.49393047248462374</v>
      </c>
      <c r="AQ222" s="34">
        <f t="shared" si="148"/>
        <v>9.7456345275153762</v>
      </c>
      <c r="AR222" s="58">
        <f t="shared" si="149"/>
        <v>0.45118836390597361</v>
      </c>
      <c r="AS222" s="67">
        <f t="shared" si="150"/>
        <v>0.75198060650995602</v>
      </c>
      <c r="AT222" s="67">
        <f t="shared" si="151"/>
        <v>90.693895298231197</v>
      </c>
      <c r="AU222" s="68">
        <f t="shared" si="152"/>
        <v>0.97045730582070733</v>
      </c>
      <c r="AW222" s="68">
        <f t="shared" si="153"/>
        <v>0.3604560917251991</v>
      </c>
      <c r="AX222" s="68">
        <f t="shared" si="154"/>
        <v>0</v>
      </c>
      <c r="AZ222" s="69">
        <f t="shared" si="155"/>
        <v>1.0178571428571428</v>
      </c>
      <c r="BA222" s="70">
        <f t="shared" si="177"/>
        <v>0</v>
      </c>
      <c r="BB222" s="60">
        <f t="shared" si="172"/>
        <v>0</v>
      </c>
      <c r="BC222" s="70">
        <f t="shared" si="173"/>
        <v>0</v>
      </c>
      <c r="BD222" s="48">
        <f t="shared" si="174"/>
        <v>0</v>
      </c>
      <c r="BE222" s="59">
        <f t="shared" si="156"/>
        <v>1.2952763999999999E-3</v>
      </c>
      <c r="BF222" s="60">
        <f t="shared" si="175"/>
        <v>2.8930075200708439E-17</v>
      </c>
      <c r="BG222" s="46">
        <f t="shared" si="176"/>
        <v>-2.893007520070844E-16</v>
      </c>
      <c r="BH222" s="46">
        <f t="shared" si="157"/>
        <v>0</v>
      </c>
      <c r="BI222" s="34">
        <f>AQ222*RUE</f>
        <v>37.423236585659041</v>
      </c>
      <c r="BJ222" s="34">
        <f t="shared" si="158"/>
        <v>374.23236585659038</v>
      </c>
      <c r="BK222" s="34">
        <f t="shared" si="159"/>
        <v>123.49668073267483</v>
      </c>
      <c r="BL222" s="34">
        <f>IF(AD222=0,0,BK222/(1-UMIDADE))</f>
        <v>0</v>
      </c>
      <c r="BM222" s="45">
        <f>BL222*AJ222</f>
        <v>0</v>
      </c>
      <c r="BN222" s="48">
        <f>IF(AI222=0,0,BM222*(1-AI222*(1-AK222)))</f>
        <v>0</v>
      </c>
    </row>
    <row r="223" spans="1:66" ht="15">
      <c r="A223" s="32">
        <v>1</v>
      </c>
      <c r="B223" s="32">
        <f t="shared" si="160"/>
        <v>8</v>
      </c>
      <c r="C223" s="32">
        <v>2015</v>
      </c>
      <c r="D223" s="32">
        <v>1</v>
      </c>
      <c r="E223" s="33">
        <v>20.66</v>
      </c>
      <c r="F223" s="33">
        <v>77.5</v>
      </c>
      <c r="G223" s="46">
        <v>213</v>
      </c>
      <c r="H223" s="45">
        <f t="shared" si="161"/>
        <v>17.650037105625596</v>
      </c>
      <c r="I223" s="45">
        <f t="shared" si="134"/>
        <v>82.287159379044297</v>
      </c>
      <c r="J223" s="48">
        <f t="shared" si="162"/>
        <v>10.97162125053924</v>
      </c>
      <c r="K223" s="48">
        <f t="shared" si="163"/>
        <v>0.9714448606060142</v>
      </c>
      <c r="L223" s="48">
        <v>40</v>
      </c>
      <c r="M223" s="33">
        <v>0.59299999999999997</v>
      </c>
      <c r="N223" s="33">
        <v>32.24</v>
      </c>
      <c r="O223" s="33">
        <v>100</v>
      </c>
      <c r="P223" s="33">
        <v>6.2</v>
      </c>
      <c r="Q223" s="33">
        <v>9.93</v>
      </c>
      <c r="R223" s="33">
        <v>35.869999999999997</v>
      </c>
      <c r="S223" s="33">
        <v>0</v>
      </c>
      <c r="T223" s="33">
        <v>20.263680000000001</v>
      </c>
      <c r="U223" s="33">
        <v>7.19</v>
      </c>
      <c r="V223" s="33">
        <f t="shared" si="135"/>
        <v>5.1011265306122437</v>
      </c>
      <c r="W223" s="36">
        <f t="shared" si="136"/>
        <v>0.70442634310798224</v>
      </c>
      <c r="X223" s="36">
        <f t="shared" si="137"/>
        <v>0.20566395146619734</v>
      </c>
      <c r="Y223" s="33">
        <f t="shared" si="164"/>
        <v>106.30179912202017</v>
      </c>
      <c r="Z223" s="33">
        <f t="shared" si="138"/>
        <v>106.30179912202017</v>
      </c>
      <c r="AA223" s="33">
        <f t="shared" si="165"/>
        <v>0</v>
      </c>
      <c r="AB223" s="36">
        <f t="shared" si="139"/>
        <v>0.21260359824404035</v>
      </c>
      <c r="AC223" s="45">
        <f t="shared" si="140"/>
        <v>22.240000000000002</v>
      </c>
      <c r="AD223" s="49">
        <f t="shared" si="166"/>
        <v>0</v>
      </c>
      <c r="AE223" s="49">
        <f t="shared" si="141"/>
        <v>0.4</v>
      </c>
      <c r="AF223" s="48">
        <f t="shared" si="167"/>
        <v>1</v>
      </c>
      <c r="AG223" s="33">
        <f t="shared" si="142"/>
        <v>2.0404506122448978</v>
      </c>
      <c r="AH223" s="33">
        <f t="shared" si="143"/>
        <v>2.0404506122448978</v>
      </c>
      <c r="AI223" s="49">
        <f t="shared" si="144"/>
        <v>0</v>
      </c>
      <c r="AJ223" s="48">
        <f t="shared" si="145"/>
        <v>1</v>
      </c>
      <c r="AK223" s="58">
        <f t="shared" si="168"/>
        <v>1</v>
      </c>
      <c r="AL223" s="58">
        <f t="shared" si="169"/>
        <v>2.4354182243892102</v>
      </c>
      <c r="AM223" s="58">
        <f t="shared" si="170"/>
        <v>0.87358451708840956</v>
      </c>
      <c r="AN223" s="58">
        <f t="shared" si="171"/>
        <v>1.5618337073008006</v>
      </c>
      <c r="AO223" s="34">
        <f t="shared" si="146"/>
        <v>10.13184</v>
      </c>
      <c r="AP223" s="34">
        <f t="shared" si="147"/>
        <v>0.49393047248462374</v>
      </c>
      <c r="AQ223" s="34">
        <f t="shared" si="148"/>
        <v>9.6379095275153759</v>
      </c>
      <c r="AR223" s="58">
        <f t="shared" si="149"/>
        <v>0.45118836390597361</v>
      </c>
      <c r="AS223" s="67">
        <f t="shared" si="150"/>
        <v>0.75198060650995602</v>
      </c>
      <c r="AT223" s="67">
        <f t="shared" si="151"/>
        <v>90.599656845985947</v>
      </c>
      <c r="AU223" s="68">
        <f t="shared" si="152"/>
        <v>0.96924615042296092</v>
      </c>
      <c r="AW223" s="68">
        <f t="shared" si="153"/>
        <v>0.43220792930384677</v>
      </c>
      <c r="AX223" s="68">
        <f t="shared" si="154"/>
        <v>0</v>
      </c>
      <c r="AZ223" s="69">
        <f t="shared" si="155"/>
        <v>1.0178571428571428</v>
      </c>
      <c r="BA223" s="70">
        <f t="shared" si="177"/>
        <v>0</v>
      </c>
      <c r="BB223" s="60">
        <f t="shared" si="172"/>
        <v>0</v>
      </c>
      <c r="BC223" s="70">
        <f t="shared" si="173"/>
        <v>0</v>
      </c>
      <c r="BD223" s="48">
        <f t="shared" si="174"/>
        <v>0</v>
      </c>
      <c r="BE223" s="59">
        <f t="shared" si="156"/>
        <v>1.3453992E-3</v>
      </c>
      <c r="BF223" s="60">
        <f t="shared" si="175"/>
        <v>-3.8922500030972973E-19</v>
      </c>
      <c r="BG223" s="46">
        <f t="shared" si="176"/>
        <v>3.8922500030972977E-18</v>
      </c>
      <c r="BH223" s="46">
        <f t="shared" si="157"/>
        <v>0</v>
      </c>
      <c r="BI223" s="34">
        <f>AQ223*RUE</f>
        <v>37.009572585659043</v>
      </c>
      <c r="BJ223" s="34">
        <f t="shared" si="158"/>
        <v>370.09572585659043</v>
      </c>
      <c r="BK223" s="34">
        <f t="shared" si="159"/>
        <v>122.13158953267485</v>
      </c>
      <c r="BL223" s="34">
        <f>IF(AD223=0,0,BK223/(1-UMIDADE))</f>
        <v>0</v>
      </c>
      <c r="BM223" s="45">
        <f>BL223*AJ223</f>
        <v>0</v>
      </c>
      <c r="BN223" s="48">
        <f>IF(AI223=0,0,BM223*(1-AI223*(1-AK223)))</f>
        <v>0</v>
      </c>
    </row>
    <row r="224" spans="1:66" ht="15">
      <c r="A224" s="32">
        <v>2</v>
      </c>
      <c r="B224" s="32">
        <f t="shared" si="160"/>
        <v>8</v>
      </c>
      <c r="C224" s="32">
        <v>2015</v>
      </c>
      <c r="D224" s="32">
        <v>2</v>
      </c>
      <c r="E224" s="33">
        <v>20.69</v>
      </c>
      <c r="F224" s="33">
        <v>78.400000000000006</v>
      </c>
      <c r="G224" s="46">
        <v>214</v>
      </c>
      <c r="H224" s="45">
        <f t="shared" si="161"/>
        <v>17.381656154399575</v>
      </c>
      <c r="I224" s="45">
        <f t="shared" si="134"/>
        <v>82.412756149905491</v>
      </c>
      <c r="J224" s="48">
        <f t="shared" si="162"/>
        <v>10.988367486654065</v>
      </c>
      <c r="K224" s="48">
        <f t="shared" si="163"/>
        <v>0.97173381713526685</v>
      </c>
      <c r="L224" s="48">
        <v>40</v>
      </c>
      <c r="M224" s="33">
        <v>0.442</v>
      </c>
      <c r="N224" s="33">
        <v>32.19</v>
      </c>
      <c r="O224" s="33">
        <v>100</v>
      </c>
      <c r="P224" s="33">
        <v>5.45</v>
      </c>
      <c r="Q224" s="33">
        <v>10.6</v>
      </c>
      <c r="R224" s="33">
        <v>33.659999999999997</v>
      </c>
      <c r="S224" s="33">
        <v>0</v>
      </c>
      <c r="T224" s="33">
        <v>19.84254</v>
      </c>
      <c r="U224" s="33">
        <v>6.9489999999999998</v>
      </c>
      <c r="V224" s="33">
        <f t="shared" si="135"/>
        <v>5.0529306122448974</v>
      </c>
      <c r="W224" s="36">
        <f t="shared" si="136"/>
        <v>0.70206357417794862</v>
      </c>
      <c r="X224" s="36">
        <f t="shared" si="137"/>
        <v>0.20530953612669228</v>
      </c>
      <c r="Y224" s="33">
        <f t="shared" si="164"/>
        <v>104.26134850977527</v>
      </c>
      <c r="Z224" s="33">
        <f t="shared" si="138"/>
        <v>104.26134850977527</v>
      </c>
      <c r="AA224" s="33">
        <f t="shared" si="165"/>
        <v>0</v>
      </c>
      <c r="AB224" s="36">
        <f t="shared" si="139"/>
        <v>0.20852269701955056</v>
      </c>
      <c r="AC224" s="45">
        <f t="shared" si="140"/>
        <v>22.189999999999998</v>
      </c>
      <c r="AD224" s="49">
        <f t="shared" si="166"/>
        <v>0</v>
      </c>
      <c r="AE224" s="49">
        <f t="shared" si="141"/>
        <v>0.4</v>
      </c>
      <c r="AF224" s="48">
        <f t="shared" si="167"/>
        <v>1</v>
      </c>
      <c r="AG224" s="33">
        <f t="shared" si="142"/>
        <v>2.0211722448979592</v>
      </c>
      <c r="AH224" s="33">
        <f t="shared" si="143"/>
        <v>2.0211722448979592</v>
      </c>
      <c r="AI224" s="49">
        <f t="shared" si="144"/>
        <v>0</v>
      </c>
      <c r="AJ224" s="48">
        <f t="shared" si="145"/>
        <v>1</v>
      </c>
      <c r="AK224" s="58">
        <f t="shared" si="168"/>
        <v>1</v>
      </c>
      <c r="AL224" s="58">
        <f t="shared" si="169"/>
        <v>2.4399213644675064</v>
      </c>
      <c r="AM224" s="58">
        <f t="shared" si="170"/>
        <v>0.82127753127976266</v>
      </c>
      <c r="AN224" s="58">
        <f t="shared" si="171"/>
        <v>1.6186438331877437</v>
      </c>
      <c r="AO224" s="34">
        <f t="shared" si="146"/>
        <v>9.9212699999999998</v>
      </c>
      <c r="AP224" s="34">
        <f t="shared" si="147"/>
        <v>0.49393047248462374</v>
      </c>
      <c r="AQ224" s="34">
        <f t="shared" si="148"/>
        <v>9.4273395275153753</v>
      </c>
      <c r="AR224" s="58">
        <f t="shared" si="149"/>
        <v>0.45118836390597361</v>
      </c>
      <c r="AS224" s="67">
        <f t="shared" si="150"/>
        <v>0.75198060650995602</v>
      </c>
      <c r="AT224" s="67">
        <f t="shared" si="151"/>
        <v>90.409826040849367</v>
      </c>
      <c r="AU224" s="68">
        <f t="shared" si="152"/>
        <v>0.96814551589680742</v>
      </c>
      <c r="AW224" s="68">
        <f t="shared" si="153"/>
        <v>0.43390875300476628</v>
      </c>
      <c r="AX224" s="68">
        <f t="shared" si="154"/>
        <v>0</v>
      </c>
      <c r="AZ224" s="69">
        <f t="shared" si="155"/>
        <v>1.0178571428571428</v>
      </c>
      <c r="BA224" s="70">
        <f t="shared" si="177"/>
        <v>0</v>
      </c>
      <c r="BB224" s="60">
        <f t="shared" si="172"/>
        <v>0</v>
      </c>
      <c r="BC224" s="70">
        <f t="shared" si="173"/>
        <v>0</v>
      </c>
      <c r="BD224" s="48">
        <f t="shared" si="174"/>
        <v>0</v>
      </c>
      <c r="BE224" s="59">
        <f t="shared" si="156"/>
        <v>1.3466628E-3</v>
      </c>
      <c r="BF224" s="60">
        <f t="shared" si="175"/>
        <v>5.2415482874710155E-21</v>
      </c>
      <c r="BG224" s="46">
        <f t="shared" si="176"/>
        <v>-5.2415482874710155E-20</v>
      </c>
      <c r="BH224" s="46">
        <f t="shared" si="157"/>
        <v>0</v>
      </c>
      <c r="BI224" s="34">
        <f>AQ224*RUE</f>
        <v>36.200983785659041</v>
      </c>
      <c r="BJ224" s="34">
        <f t="shared" si="158"/>
        <v>362.00983785659042</v>
      </c>
      <c r="BK224" s="34">
        <f t="shared" si="159"/>
        <v>119.46324649267484</v>
      </c>
      <c r="BL224" s="34">
        <f>IF(AD224=0,0,BK224/(1-UMIDADE))</f>
        <v>0</v>
      </c>
      <c r="BM224" s="45">
        <f>BL224*AJ224</f>
        <v>0</v>
      </c>
      <c r="BN224" s="48">
        <f>IF(AI224=0,0,BM224*(1-AI224*(1-AK224)))</f>
        <v>0</v>
      </c>
    </row>
    <row r="225" spans="1:66" ht="15">
      <c r="A225" s="32">
        <v>3</v>
      </c>
      <c r="B225" s="32">
        <f t="shared" si="160"/>
        <v>8</v>
      </c>
      <c r="C225" s="32">
        <v>2015</v>
      </c>
      <c r="D225" s="32">
        <v>3</v>
      </c>
      <c r="E225" s="33">
        <v>21.63</v>
      </c>
      <c r="F225" s="33">
        <v>78.3</v>
      </c>
      <c r="G225" s="46">
        <v>215</v>
      </c>
      <c r="H225" s="45">
        <f t="shared" si="161"/>
        <v>17.108124643328132</v>
      </c>
      <c r="I225" s="45">
        <f t="shared" si="134"/>
        <v>82.540347334267935</v>
      </c>
      <c r="J225" s="48">
        <f t="shared" si="162"/>
        <v>11.005379644569057</v>
      </c>
      <c r="K225" s="48">
        <f t="shared" si="163"/>
        <v>0.97203114954453662</v>
      </c>
      <c r="L225" s="48">
        <v>40</v>
      </c>
      <c r="M225" s="33">
        <v>0.58099999999999996</v>
      </c>
      <c r="N225" s="33">
        <v>34.24</v>
      </c>
      <c r="O225" s="33">
        <v>100</v>
      </c>
      <c r="P225" s="33">
        <v>3.95</v>
      </c>
      <c r="Q225" s="33">
        <v>11.19</v>
      </c>
      <c r="R225" s="33">
        <v>34.67</v>
      </c>
      <c r="S225" s="33">
        <v>0</v>
      </c>
      <c r="T225" s="33">
        <v>19.939050000000002</v>
      </c>
      <c r="U225" s="33">
        <v>7.36</v>
      </c>
      <c r="V225" s="33">
        <f t="shared" si="135"/>
        <v>5.3797224489795923</v>
      </c>
      <c r="W225" s="36">
        <f t="shared" si="136"/>
        <v>0.71759631030056414</v>
      </c>
      <c r="X225" s="36">
        <f t="shared" si="137"/>
        <v>0.20763944654508462</v>
      </c>
      <c r="Y225" s="33">
        <f t="shared" si="164"/>
        <v>102.24017626487732</v>
      </c>
      <c r="Z225" s="33">
        <f t="shared" si="138"/>
        <v>102.24017626487732</v>
      </c>
      <c r="AA225" s="33">
        <f t="shared" si="165"/>
        <v>0</v>
      </c>
      <c r="AB225" s="36">
        <f t="shared" si="139"/>
        <v>0.20448035252975463</v>
      </c>
      <c r="AC225" s="45">
        <f t="shared" si="140"/>
        <v>24.240000000000002</v>
      </c>
      <c r="AD225" s="49">
        <f t="shared" si="166"/>
        <v>0</v>
      </c>
      <c r="AE225" s="49">
        <f t="shared" si="141"/>
        <v>0.4</v>
      </c>
      <c r="AF225" s="48">
        <f t="shared" si="167"/>
        <v>1</v>
      </c>
      <c r="AG225" s="33">
        <f t="shared" si="142"/>
        <v>2.151888979591837</v>
      </c>
      <c r="AH225" s="33">
        <f t="shared" si="143"/>
        <v>2.0887335118216104</v>
      </c>
      <c r="AI225" s="49">
        <f t="shared" si="144"/>
        <v>0</v>
      </c>
      <c r="AJ225" s="48">
        <f t="shared" si="145"/>
        <v>1</v>
      </c>
      <c r="AK225" s="58">
        <f t="shared" si="168"/>
        <v>0.97065114958569765</v>
      </c>
      <c r="AL225" s="58">
        <f t="shared" si="169"/>
        <v>2.5847569375078123</v>
      </c>
      <c r="AM225" s="58">
        <f t="shared" si="170"/>
        <v>0.89613523023395858</v>
      </c>
      <c r="AN225" s="58">
        <f t="shared" si="171"/>
        <v>1.6886217072738536</v>
      </c>
      <c r="AO225" s="34">
        <f t="shared" si="146"/>
        <v>9.9695250000000009</v>
      </c>
      <c r="AP225" s="34">
        <f t="shared" si="147"/>
        <v>0.49393047248462374</v>
      </c>
      <c r="AQ225" s="34">
        <f t="shared" si="148"/>
        <v>9.4755945275153763</v>
      </c>
      <c r="AR225" s="58">
        <f t="shared" si="149"/>
        <v>0.45118836390597361</v>
      </c>
      <c r="AS225" s="67">
        <f t="shared" si="150"/>
        <v>0.75198060650995602</v>
      </c>
      <c r="AT225" s="67">
        <f t="shared" si="151"/>
        <v>90.454002420832694</v>
      </c>
      <c r="AU225" s="68">
        <f t="shared" si="152"/>
        <v>0.96679148833735695</v>
      </c>
      <c r="AW225" s="68">
        <f t="shared" si="153"/>
        <v>0.48469689600485832</v>
      </c>
      <c r="AX225" s="68">
        <f t="shared" si="154"/>
        <v>0</v>
      </c>
      <c r="AZ225" s="69">
        <f t="shared" si="155"/>
        <v>1.0178571428571428</v>
      </c>
      <c r="BA225" s="70">
        <f t="shared" si="177"/>
        <v>0</v>
      </c>
      <c r="BB225" s="60">
        <f t="shared" si="172"/>
        <v>0</v>
      </c>
      <c r="BC225" s="70">
        <f t="shared" si="173"/>
        <v>0</v>
      </c>
      <c r="BD225" s="48">
        <f t="shared" si="174"/>
        <v>0</v>
      </c>
      <c r="BE225" s="59">
        <f t="shared" si="156"/>
        <v>1.3862556000000001E-3</v>
      </c>
      <c r="BF225" s="60">
        <f t="shared" si="175"/>
        <v>-7.266125666177106E-23</v>
      </c>
      <c r="BG225" s="46">
        <f t="shared" si="176"/>
        <v>7.266125666177106E-22</v>
      </c>
      <c r="BH225" s="46">
        <f t="shared" si="157"/>
        <v>0</v>
      </c>
      <c r="BI225" s="34">
        <f>AQ225*RUE</f>
        <v>36.386282985659044</v>
      </c>
      <c r="BJ225" s="34">
        <f t="shared" si="158"/>
        <v>363.86282985659045</v>
      </c>
      <c r="BK225" s="34">
        <f t="shared" si="159"/>
        <v>120.07473385267485</v>
      </c>
      <c r="BL225" s="34">
        <f>IF(AD225=0,0,BK225/(1-UMIDADE))</f>
        <v>0</v>
      </c>
      <c r="BM225" s="45">
        <f>BL225*AJ225</f>
        <v>0</v>
      </c>
      <c r="BN225" s="48">
        <f>IF(AI225=0,0,BM225*(1-AI225*(1-AK225)))</f>
        <v>0</v>
      </c>
    </row>
    <row r="226" spans="1:66" ht="15">
      <c r="A226" s="32">
        <v>4</v>
      </c>
      <c r="B226" s="32">
        <f t="shared" si="160"/>
        <v>8</v>
      </c>
      <c r="C226" s="32">
        <v>2015</v>
      </c>
      <c r="D226" s="32">
        <v>4</v>
      </c>
      <c r="E226" s="33">
        <v>22.57</v>
      </c>
      <c r="F226" s="33">
        <v>72.099999999999994</v>
      </c>
      <c r="G226" s="46">
        <v>216</v>
      </c>
      <c r="H226" s="45">
        <f t="shared" si="161"/>
        <v>16.829523625701309</v>
      </c>
      <c r="I226" s="45">
        <f t="shared" si="134"/>
        <v>82.669880326064359</v>
      </c>
      <c r="J226" s="48">
        <f t="shared" si="162"/>
        <v>11.022650710141914</v>
      </c>
      <c r="K226" s="48">
        <f t="shared" si="163"/>
        <v>0.97233676972781347</v>
      </c>
      <c r="L226" s="48">
        <v>40</v>
      </c>
      <c r="M226" s="33">
        <v>1.159</v>
      </c>
      <c r="N226" s="33">
        <v>32.69</v>
      </c>
      <c r="O226" s="33">
        <v>100</v>
      </c>
      <c r="P226" s="33">
        <v>7.7</v>
      </c>
      <c r="Q226" s="33">
        <v>13.1</v>
      </c>
      <c r="R226" s="33">
        <v>33.869999999999997</v>
      </c>
      <c r="S226" s="33">
        <v>0</v>
      </c>
      <c r="T226" s="33">
        <v>20.02478</v>
      </c>
      <c r="U226" s="33">
        <v>7.58</v>
      </c>
      <c r="V226" s="33">
        <f t="shared" si="135"/>
        <v>4.9941551020408159</v>
      </c>
      <c r="W226" s="36">
        <f t="shared" si="136"/>
        <v>0.69914844872395432</v>
      </c>
      <c r="X226" s="36">
        <f t="shared" si="137"/>
        <v>0.20487226730859315</v>
      </c>
      <c r="Y226" s="33">
        <f t="shared" si="164"/>
        <v>100.1514427530557</v>
      </c>
      <c r="Z226" s="33">
        <f t="shared" si="138"/>
        <v>100.1514427530557</v>
      </c>
      <c r="AA226" s="33">
        <f t="shared" si="165"/>
        <v>0</v>
      </c>
      <c r="AB226" s="36">
        <f t="shared" si="139"/>
        <v>0.20030288550611142</v>
      </c>
      <c r="AC226" s="45">
        <f t="shared" si="140"/>
        <v>22.689999999999998</v>
      </c>
      <c r="AD226" s="49">
        <f t="shared" si="166"/>
        <v>0</v>
      </c>
      <c r="AE226" s="49">
        <f t="shared" si="141"/>
        <v>0.4</v>
      </c>
      <c r="AF226" s="48">
        <f t="shared" si="167"/>
        <v>1</v>
      </c>
      <c r="AG226" s="33">
        <f t="shared" si="142"/>
        <v>1.9976620408163264</v>
      </c>
      <c r="AH226" s="33">
        <f t="shared" si="143"/>
        <v>1.9106220557842997</v>
      </c>
      <c r="AI226" s="49">
        <f t="shared" si="144"/>
        <v>0</v>
      </c>
      <c r="AJ226" s="48">
        <f t="shared" si="145"/>
        <v>1</v>
      </c>
      <c r="AK226" s="58">
        <f t="shared" si="168"/>
        <v>0.95642907396064925</v>
      </c>
      <c r="AL226" s="58">
        <f t="shared" si="169"/>
        <v>2.7370479913222514</v>
      </c>
      <c r="AM226" s="58">
        <f t="shared" si="170"/>
        <v>0.92703815466084649</v>
      </c>
      <c r="AN226" s="58">
        <f t="shared" si="171"/>
        <v>1.810009836661405</v>
      </c>
      <c r="AO226" s="34">
        <f t="shared" si="146"/>
        <v>10.01239</v>
      </c>
      <c r="AP226" s="34">
        <f t="shared" si="147"/>
        <v>0.49393047248462374</v>
      </c>
      <c r="AQ226" s="34">
        <f t="shared" si="148"/>
        <v>9.5184595275153754</v>
      </c>
      <c r="AR226" s="58">
        <f t="shared" si="149"/>
        <v>0.45118836390597361</v>
      </c>
      <c r="AS226" s="67">
        <f t="shared" si="150"/>
        <v>0.75198060650995602</v>
      </c>
      <c r="AT226" s="67">
        <f t="shared" si="151"/>
        <v>90.492904427838624</v>
      </c>
      <c r="AU226" s="68">
        <f t="shared" si="152"/>
        <v>0.96444719497711751</v>
      </c>
      <c r="AW226" s="68">
        <f t="shared" si="153"/>
        <v>0.53092846710406127</v>
      </c>
      <c r="AX226" s="68">
        <f t="shared" si="154"/>
        <v>0</v>
      </c>
      <c r="AZ226" s="69">
        <f t="shared" si="155"/>
        <v>1.0178571428571428</v>
      </c>
      <c r="BA226" s="70">
        <f t="shared" si="177"/>
        <v>0</v>
      </c>
      <c r="BB226" s="60">
        <f t="shared" si="172"/>
        <v>0</v>
      </c>
      <c r="BC226" s="70">
        <f t="shared" si="173"/>
        <v>0</v>
      </c>
      <c r="BD226" s="48">
        <f t="shared" si="174"/>
        <v>0</v>
      </c>
      <c r="BE226" s="59">
        <f t="shared" si="156"/>
        <v>1.4258484000000001E-3</v>
      </c>
      <c r="BF226" s="60">
        <f t="shared" si="175"/>
        <v>1.0360393655317561E-24</v>
      </c>
      <c r="BG226" s="46">
        <f t="shared" si="176"/>
        <v>-1.0360393655317561E-23</v>
      </c>
      <c r="BH226" s="46">
        <f t="shared" si="157"/>
        <v>0</v>
      </c>
      <c r="BI226" s="34">
        <f>AQ226*RUE</f>
        <v>36.550884585659041</v>
      </c>
      <c r="BJ226" s="34">
        <f t="shared" si="158"/>
        <v>365.50884585659043</v>
      </c>
      <c r="BK226" s="34">
        <f t="shared" si="159"/>
        <v>120.61791913267484</v>
      </c>
      <c r="BL226" s="34">
        <f>IF(AD226=0,0,BK226/(1-UMIDADE))</f>
        <v>0</v>
      </c>
      <c r="BM226" s="45">
        <f>BL226*AJ226</f>
        <v>0</v>
      </c>
      <c r="BN226" s="48">
        <f>IF(AI226=0,0,BM226*(1-AI226*(1-AK226)))</f>
        <v>0</v>
      </c>
    </row>
    <row r="227" spans="1:66" ht="15">
      <c r="A227" s="32">
        <v>5</v>
      </c>
      <c r="B227" s="32">
        <f t="shared" si="160"/>
        <v>8</v>
      </c>
      <c r="C227" s="32">
        <v>2015</v>
      </c>
      <c r="D227" s="32">
        <v>5</v>
      </c>
      <c r="E227" s="33">
        <v>22.04</v>
      </c>
      <c r="F227" s="33">
        <v>82.8</v>
      </c>
      <c r="G227" s="46">
        <v>217</v>
      </c>
      <c r="H227" s="45">
        <f t="shared" si="161"/>
        <v>16.545935657013324</v>
      </c>
      <c r="I227" s="45">
        <f t="shared" si="134"/>
        <v>82.801302743966446</v>
      </c>
      <c r="J227" s="48">
        <f t="shared" si="162"/>
        <v>11.040173699195526</v>
      </c>
      <c r="K227" s="48">
        <f t="shared" si="163"/>
        <v>0.97265058712324137</v>
      </c>
      <c r="L227" s="48">
        <v>40</v>
      </c>
      <c r="M227" s="33">
        <v>0.63900000000000001</v>
      </c>
      <c r="N227" s="33">
        <v>31.97</v>
      </c>
      <c r="O227" s="33">
        <v>100</v>
      </c>
      <c r="P227" s="33">
        <v>3.95</v>
      </c>
      <c r="Q227" s="33">
        <v>14.45</v>
      </c>
      <c r="R227" s="33">
        <v>46.53</v>
      </c>
      <c r="S227" s="33">
        <v>0</v>
      </c>
      <c r="T227" s="33">
        <v>19.25177</v>
      </c>
      <c r="U227" s="33">
        <v>7.11</v>
      </c>
      <c r="V227" s="33">
        <f t="shared" si="135"/>
        <v>4.7878530612244887</v>
      </c>
      <c r="W227" s="36">
        <f t="shared" si="136"/>
        <v>0.68862324120737428</v>
      </c>
      <c r="X227" s="36">
        <f t="shared" si="137"/>
        <v>0.20329348618110615</v>
      </c>
      <c r="Y227" s="33">
        <f t="shared" si="164"/>
        <v>98.240820697271403</v>
      </c>
      <c r="Z227" s="33">
        <f t="shared" si="138"/>
        <v>98.240820697271403</v>
      </c>
      <c r="AA227" s="33">
        <f t="shared" si="165"/>
        <v>0</v>
      </c>
      <c r="AB227" s="36">
        <f t="shared" si="139"/>
        <v>0.1964816413945428</v>
      </c>
      <c r="AC227" s="45">
        <f t="shared" si="140"/>
        <v>21.97</v>
      </c>
      <c r="AD227" s="49">
        <f t="shared" si="166"/>
        <v>0</v>
      </c>
      <c r="AE227" s="49">
        <f t="shared" si="141"/>
        <v>0.4</v>
      </c>
      <c r="AF227" s="48">
        <f t="shared" si="167"/>
        <v>1</v>
      </c>
      <c r="AG227" s="33">
        <f t="shared" si="142"/>
        <v>1.9151412244897956</v>
      </c>
      <c r="AH227" s="33">
        <f t="shared" si="143"/>
        <v>1.7888443470400381</v>
      </c>
      <c r="AI227" s="49">
        <f t="shared" si="144"/>
        <v>0</v>
      </c>
      <c r="AJ227" s="48">
        <f t="shared" si="145"/>
        <v>1</v>
      </c>
      <c r="AK227" s="58">
        <f t="shared" si="168"/>
        <v>0.93405349128579085</v>
      </c>
      <c r="AL227" s="58">
        <f t="shared" si="169"/>
        <v>2.6502463318270126</v>
      </c>
      <c r="AM227" s="58">
        <f t="shared" si="170"/>
        <v>1.2331596181991089</v>
      </c>
      <c r="AN227" s="58">
        <f t="shared" si="171"/>
        <v>1.4170867136279037</v>
      </c>
      <c r="AO227" s="34">
        <f t="shared" si="146"/>
        <v>9.6258850000000002</v>
      </c>
      <c r="AP227" s="34">
        <f t="shared" si="147"/>
        <v>0.49393047248462374</v>
      </c>
      <c r="AQ227" s="34">
        <f t="shared" si="148"/>
        <v>9.1319545275153757</v>
      </c>
      <c r="AR227" s="58">
        <f t="shared" si="149"/>
        <v>0.45118836390597361</v>
      </c>
      <c r="AS227" s="67">
        <f t="shared" si="150"/>
        <v>0.75198060650995602</v>
      </c>
      <c r="AT227" s="67">
        <f t="shared" si="151"/>
        <v>90.130236004471826</v>
      </c>
      <c r="AU227" s="68">
        <f t="shared" si="152"/>
        <v>0.97205612514248829</v>
      </c>
      <c r="AW227" s="68">
        <f t="shared" si="153"/>
        <v>0.50539707003294299</v>
      </c>
      <c r="AX227" s="68">
        <f t="shared" si="154"/>
        <v>0</v>
      </c>
      <c r="AZ227" s="69">
        <f t="shared" si="155"/>
        <v>1.0178571428571428</v>
      </c>
      <c r="BA227" s="70">
        <f t="shared" si="177"/>
        <v>0</v>
      </c>
      <c r="BB227" s="60">
        <f t="shared" si="172"/>
        <v>0</v>
      </c>
      <c r="BC227" s="70">
        <f t="shared" si="173"/>
        <v>0</v>
      </c>
      <c r="BD227" s="48">
        <f t="shared" si="174"/>
        <v>0</v>
      </c>
      <c r="BE227" s="59">
        <f t="shared" si="156"/>
        <v>1.4035248E-3</v>
      </c>
      <c r="BF227" s="60">
        <f t="shared" si="175"/>
        <v>-1.4541069433000848E-26</v>
      </c>
      <c r="BG227" s="46">
        <f t="shared" si="176"/>
        <v>1.4541069433000849E-25</v>
      </c>
      <c r="BH227" s="46">
        <f t="shared" si="157"/>
        <v>0</v>
      </c>
      <c r="BI227" s="34">
        <f>AQ227*RUE</f>
        <v>35.066705385659041</v>
      </c>
      <c r="BJ227" s="34">
        <f t="shared" si="158"/>
        <v>350.66705385659043</v>
      </c>
      <c r="BK227" s="34">
        <f t="shared" si="159"/>
        <v>115.72012777267484</v>
      </c>
      <c r="BL227" s="34">
        <f>IF(AD227=0,0,BK227/(1-UMIDADE))</f>
        <v>0</v>
      </c>
      <c r="BM227" s="45">
        <f>BL227*AJ227</f>
        <v>0</v>
      </c>
      <c r="BN227" s="48">
        <f>IF(AI227=0,0,BM227*(1-AI227*(1-AK227)))</f>
        <v>0</v>
      </c>
    </row>
    <row r="228" spans="1:66" ht="15">
      <c r="A228" s="32">
        <v>6</v>
      </c>
      <c r="B228" s="32">
        <f t="shared" si="160"/>
        <v>8</v>
      </c>
      <c r="C228" s="32">
        <v>2015</v>
      </c>
      <c r="D228" s="32">
        <v>6</v>
      </c>
      <c r="E228" s="33">
        <v>21.48</v>
      </c>
      <c r="F228" s="33">
        <v>86.6</v>
      </c>
      <c r="G228" s="46">
        <v>218</v>
      </c>
      <c r="H228" s="45">
        <f t="shared" si="161"/>
        <v>16.257444770499625</v>
      </c>
      <c r="I228" s="45">
        <f t="shared" si="134"/>
        <v>82.934562477178034</v>
      </c>
      <c r="J228" s="48">
        <f t="shared" si="162"/>
        <v>11.057941663623737</v>
      </c>
      <c r="K228" s="48">
        <f t="shared" si="163"/>
        <v>0.97297250873995333</v>
      </c>
      <c r="L228" s="48">
        <v>40</v>
      </c>
      <c r="M228" s="33">
        <v>1.105</v>
      </c>
      <c r="N228" s="33">
        <v>33.049999999999997</v>
      </c>
      <c r="O228" s="33">
        <v>100</v>
      </c>
      <c r="P228" s="33">
        <v>9.1999999999999993</v>
      </c>
      <c r="Q228" s="33">
        <v>13.72</v>
      </c>
      <c r="R228" s="33">
        <v>39.19</v>
      </c>
      <c r="S228" s="33">
        <v>0</v>
      </c>
      <c r="T228" s="33">
        <v>18.490020000000001</v>
      </c>
      <c r="U228" s="33">
        <v>6.9790000000000001</v>
      </c>
      <c r="V228" s="33">
        <f t="shared" si="135"/>
        <v>5.021191836734693</v>
      </c>
      <c r="W228" s="36">
        <f t="shared" si="136"/>
        <v>0.70049400591768363</v>
      </c>
      <c r="X228" s="36">
        <f t="shared" si="137"/>
        <v>0.20507410088765254</v>
      </c>
      <c r="Y228" s="33">
        <f t="shared" si="164"/>
        <v>96.451976350231362</v>
      </c>
      <c r="Z228" s="33">
        <f t="shared" si="138"/>
        <v>96.451976350231362</v>
      </c>
      <c r="AA228" s="33">
        <f t="shared" si="165"/>
        <v>0</v>
      </c>
      <c r="AB228" s="36">
        <f t="shared" si="139"/>
        <v>0.19290395270046273</v>
      </c>
      <c r="AC228" s="45">
        <f t="shared" si="140"/>
        <v>23.049999999999997</v>
      </c>
      <c r="AD228" s="49">
        <f t="shared" si="166"/>
        <v>0</v>
      </c>
      <c r="AE228" s="49">
        <f t="shared" si="141"/>
        <v>0.4</v>
      </c>
      <c r="AF228" s="48">
        <f t="shared" si="167"/>
        <v>1</v>
      </c>
      <c r="AG228" s="33">
        <f t="shared" si="142"/>
        <v>2.0084767346938772</v>
      </c>
      <c r="AH228" s="33">
        <f t="shared" si="143"/>
        <v>1.7758460551519883</v>
      </c>
      <c r="AI228" s="49">
        <f t="shared" si="144"/>
        <v>0</v>
      </c>
      <c r="AJ228" s="48">
        <f t="shared" si="145"/>
        <v>1</v>
      </c>
      <c r="AK228" s="58">
        <f t="shared" si="168"/>
        <v>0.88417556672502584</v>
      </c>
      <c r="AL228" s="58">
        <f t="shared" si="169"/>
        <v>2.5611531323942534</v>
      </c>
      <c r="AM228" s="58">
        <f t="shared" si="170"/>
        <v>1.0037159125853079</v>
      </c>
      <c r="AN228" s="58">
        <f t="shared" si="171"/>
        <v>1.5574372198089454</v>
      </c>
      <c r="AO228" s="34">
        <f t="shared" si="146"/>
        <v>9.2450100000000006</v>
      </c>
      <c r="AP228" s="34">
        <f t="shared" si="147"/>
        <v>0.49393047248462374</v>
      </c>
      <c r="AQ228" s="34">
        <f t="shared" si="148"/>
        <v>8.7510795275153761</v>
      </c>
      <c r="AR228" s="58">
        <f t="shared" si="149"/>
        <v>0.45118836390597361</v>
      </c>
      <c r="AS228" s="67">
        <f t="shared" si="150"/>
        <v>0.75198060650995602</v>
      </c>
      <c r="AT228" s="67">
        <f t="shared" si="151"/>
        <v>89.744725215518727</v>
      </c>
      <c r="AU228" s="68">
        <f t="shared" si="152"/>
        <v>0.9693313797415396</v>
      </c>
      <c r="AW228" s="68">
        <f t="shared" si="153"/>
        <v>0.47690908689749922</v>
      </c>
      <c r="AX228" s="68">
        <f t="shared" si="154"/>
        <v>0</v>
      </c>
      <c r="AZ228" s="69">
        <f t="shared" si="155"/>
        <v>1.0178571428571428</v>
      </c>
      <c r="BA228" s="70">
        <f t="shared" si="177"/>
        <v>0</v>
      </c>
      <c r="BB228" s="60">
        <f t="shared" si="172"/>
        <v>0</v>
      </c>
      <c r="BC228" s="70">
        <f t="shared" si="173"/>
        <v>0</v>
      </c>
      <c r="BD228" s="48">
        <f t="shared" si="174"/>
        <v>0</v>
      </c>
      <c r="BE228" s="59">
        <f t="shared" si="156"/>
        <v>1.3799376000000001E-3</v>
      </c>
      <c r="BF228" s="60">
        <f t="shared" si="175"/>
        <v>2.0065768454808554E-28</v>
      </c>
      <c r="BG228" s="46">
        <f t="shared" si="176"/>
        <v>-2.0065768454808555E-27</v>
      </c>
      <c r="BH228" s="46">
        <f t="shared" si="157"/>
        <v>0</v>
      </c>
      <c r="BI228" s="34">
        <f>AQ228*RUE</f>
        <v>33.604145385659045</v>
      </c>
      <c r="BJ228" s="34">
        <f t="shared" si="158"/>
        <v>336.04145385659046</v>
      </c>
      <c r="BK228" s="34">
        <f t="shared" si="159"/>
        <v>110.89367977267486</v>
      </c>
      <c r="BL228" s="34">
        <f>IF(AD228=0,0,BK228/(1-UMIDADE))</f>
        <v>0</v>
      </c>
      <c r="BM228" s="45">
        <f>BL228*AJ228</f>
        <v>0</v>
      </c>
      <c r="BN228" s="48">
        <f>IF(AI228=0,0,BM228*(1-AI228*(1-AK228)))</f>
        <v>0</v>
      </c>
    </row>
    <row r="229" spans="1:66" ht="15">
      <c r="A229" s="32">
        <v>7</v>
      </c>
      <c r="B229" s="32">
        <f t="shared" si="160"/>
        <v>8</v>
      </c>
      <c r="C229" s="32">
        <v>2015</v>
      </c>
      <c r="D229" s="32">
        <v>7</v>
      </c>
      <c r="E229" s="33">
        <v>21.79</v>
      </c>
      <c r="F229" s="33">
        <v>79.7</v>
      </c>
      <c r="G229" s="46">
        <v>219</v>
      </c>
      <c r="H229" s="45">
        <f t="shared" si="161"/>
        <v>15.964136452236028</v>
      </c>
      <c r="I229" s="45">
        <f t="shared" si="134"/>
        <v>83.069607728428707</v>
      </c>
      <c r="J229" s="48">
        <f t="shared" si="162"/>
        <v>11.075947697123828</v>
      </c>
      <c r="K229" s="48">
        <f t="shared" si="163"/>
        <v>0.97330243918562676</v>
      </c>
      <c r="L229" s="48">
        <v>40</v>
      </c>
      <c r="M229" s="33">
        <v>0.45900000000000002</v>
      </c>
      <c r="N229" s="33">
        <v>31.78</v>
      </c>
      <c r="O229" s="33">
        <v>100</v>
      </c>
      <c r="P229" s="33">
        <v>5.45</v>
      </c>
      <c r="Q229" s="33">
        <v>12.2</v>
      </c>
      <c r="R229" s="33">
        <v>41.33</v>
      </c>
      <c r="S229" s="33">
        <v>0</v>
      </c>
      <c r="T229" s="33">
        <v>19.765689999999999</v>
      </c>
      <c r="U229" s="33">
        <v>7.75</v>
      </c>
      <c r="V229" s="33">
        <f t="shared" si="135"/>
        <v>4.8865959183673464</v>
      </c>
      <c r="W229" s="36">
        <f t="shared" si="136"/>
        <v>0.69371787432709442</v>
      </c>
      <c r="X229" s="36">
        <f t="shared" si="137"/>
        <v>0.20405768114906417</v>
      </c>
      <c r="Y229" s="33">
        <f t="shared" si="164"/>
        <v>94.676130295079375</v>
      </c>
      <c r="Z229" s="33">
        <f t="shared" si="138"/>
        <v>94.676130295079375</v>
      </c>
      <c r="AA229" s="33">
        <f t="shared" si="165"/>
        <v>0</v>
      </c>
      <c r="AB229" s="36">
        <f t="shared" si="139"/>
        <v>0.18935226059015875</v>
      </c>
      <c r="AC229" s="45">
        <f t="shared" si="140"/>
        <v>21.78</v>
      </c>
      <c r="AD229" s="49">
        <f t="shared" si="166"/>
        <v>0</v>
      </c>
      <c r="AE229" s="49">
        <f t="shared" si="141"/>
        <v>0.4</v>
      </c>
      <c r="AF229" s="48">
        <f t="shared" si="167"/>
        <v>1</v>
      </c>
      <c r="AG229" s="33">
        <f t="shared" si="142"/>
        <v>1.9546383673469387</v>
      </c>
      <c r="AH229" s="33">
        <f t="shared" si="143"/>
        <v>1.678409078792708</v>
      </c>
      <c r="AI229" s="49">
        <f t="shared" si="144"/>
        <v>0</v>
      </c>
      <c r="AJ229" s="48">
        <f t="shared" si="145"/>
        <v>1</v>
      </c>
      <c r="AK229" s="58">
        <f t="shared" si="168"/>
        <v>0.85868010514437965</v>
      </c>
      <c r="AL229" s="58">
        <f t="shared" si="169"/>
        <v>2.610143589744701</v>
      </c>
      <c r="AM229" s="58">
        <f t="shared" si="170"/>
        <v>1.0787723456414848</v>
      </c>
      <c r="AN229" s="58">
        <f t="shared" si="171"/>
        <v>1.5313712441032161</v>
      </c>
      <c r="AO229" s="34">
        <f t="shared" si="146"/>
        <v>9.8828449999999997</v>
      </c>
      <c r="AP229" s="34">
        <f t="shared" si="147"/>
        <v>0.49393047248462374</v>
      </c>
      <c r="AQ229" s="34">
        <f t="shared" si="148"/>
        <v>9.3889145275153751</v>
      </c>
      <c r="AR229" s="58">
        <f t="shared" si="149"/>
        <v>0.45118836390597361</v>
      </c>
      <c r="AS229" s="67">
        <f t="shared" si="150"/>
        <v>0.75198060650995602</v>
      </c>
      <c r="AT229" s="67">
        <f t="shared" si="151"/>
        <v>90.374355305826526</v>
      </c>
      <c r="AU229" s="68">
        <f t="shared" si="152"/>
        <v>0.96983684284788541</v>
      </c>
      <c r="AW229" s="68">
        <f t="shared" si="153"/>
        <v>0.4928761372490913</v>
      </c>
      <c r="AX229" s="68">
        <f t="shared" si="154"/>
        <v>0</v>
      </c>
      <c r="AZ229" s="69">
        <f t="shared" si="155"/>
        <v>1.0178571428571428</v>
      </c>
      <c r="BA229" s="70">
        <f t="shared" si="177"/>
        <v>0</v>
      </c>
      <c r="BB229" s="60">
        <f t="shared" si="172"/>
        <v>0</v>
      </c>
      <c r="BC229" s="70">
        <f t="shared" si="173"/>
        <v>0</v>
      </c>
      <c r="BD229" s="48">
        <f t="shared" si="174"/>
        <v>0</v>
      </c>
      <c r="BE229" s="59">
        <f t="shared" si="156"/>
        <v>1.3929948000000001E-3</v>
      </c>
      <c r="BF229" s="60">
        <f t="shared" si="175"/>
        <v>-2.7951511115552355E-30</v>
      </c>
      <c r="BG229" s="46">
        <f t="shared" si="176"/>
        <v>2.7951511115552354E-29</v>
      </c>
      <c r="BH229" s="46">
        <f t="shared" si="157"/>
        <v>0</v>
      </c>
      <c r="BI229" s="34">
        <f>AQ229*RUE</f>
        <v>36.053431785659036</v>
      </c>
      <c r="BJ229" s="34">
        <f t="shared" si="158"/>
        <v>360.53431785659035</v>
      </c>
      <c r="BK229" s="34">
        <f t="shared" si="159"/>
        <v>118.97632489267482</v>
      </c>
      <c r="BL229" s="34">
        <f>IF(AD229=0,0,BK229/(1-UMIDADE))</f>
        <v>0</v>
      </c>
      <c r="BM229" s="45">
        <f>BL229*AJ229</f>
        <v>0</v>
      </c>
      <c r="BN229" s="48">
        <f>IF(AI229=0,0,BM229*(1-AI229*(1-AK229)))</f>
        <v>0</v>
      </c>
    </row>
    <row r="230" spans="1:66" ht="15">
      <c r="A230" s="32">
        <v>8</v>
      </c>
      <c r="B230" s="32">
        <f t="shared" si="160"/>
        <v>8</v>
      </c>
      <c r="C230" s="32">
        <v>2015</v>
      </c>
      <c r="D230" s="32">
        <v>8</v>
      </c>
      <c r="E230" s="33">
        <v>21.94</v>
      </c>
      <c r="F230" s="33">
        <v>75.400000000000006</v>
      </c>
      <c r="G230" s="46">
        <v>220</v>
      </c>
      <c r="H230" s="45">
        <f t="shared" si="161"/>
        <v>15.666097615807359</v>
      </c>
      <c r="I230" s="45">
        <f t="shared" si="134"/>
        <v>83.206387054143292</v>
      </c>
      <c r="J230" s="48">
        <f t="shared" si="162"/>
        <v>11.094184940552438</v>
      </c>
      <c r="K230" s="48">
        <f t="shared" si="163"/>
        <v>0.97364028069474995</v>
      </c>
      <c r="L230" s="48">
        <v>40</v>
      </c>
      <c r="M230" s="33">
        <v>1.095</v>
      </c>
      <c r="N230" s="33">
        <v>31.05</v>
      </c>
      <c r="O230" s="33">
        <v>100</v>
      </c>
      <c r="P230" s="33">
        <v>8.4499999999999993</v>
      </c>
      <c r="Q230" s="33">
        <v>12.98</v>
      </c>
      <c r="R230" s="33">
        <v>42.2</v>
      </c>
      <c r="S230" s="33">
        <v>0</v>
      </c>
      <c r="T230" s="33">
        <v>19.790579999999999</v>
      </c>
      <c r="U230" s="33">
        <v>7.22</v>
      </c>
      <c r="V230" s="33">
        <f t="shared" si="135"/>
        <v>4.7120326530612253</v>
      </c>
      <c r="W230" s="36">
        <f t="shared" si="136"/>
        <v>0.68464034872114232</v>
      </c>
      <c r="X230" s="36">
        <f t="shared" si="137"/>
        <v>0.20269605230817134</v>
      </c>
      <c r="Y230" s="33">
        <f t="shared" si="164"/>
        <v>92.997721216286664</v>
      </c>
      <c r="Z230" s="33">
        <f t="shared" si="138"/>
        <v>92.997721216286664</v>
      </c>
      <c r="AA230" s="33">
        <f t="shared" si="165"/>
        <v>0</v>
      </c>
      <c r="AB230" s="36">
        <f t="shared" si="139"/>
        <v>0.18599544243257332</v>
      </c>
      <c r="AC230" s="45">
        <f t="shared" si="140"/>
        <v>21.05</v>
      </c>
      <c r="AD230" s="49">
        <f t="shared" si="166"/>
        <v>0</v>
      </c>
      <c r="AE230" s="49">
        <f t="shared" si="141"/>
        <v>0.4</v>
      </c>
      <c r="AF230" s="48">
        <f t="shared" si="167"/>
        <v>1</v>
      </c>
      <c r="AG230" s="33">
        <f t="shared" si="142"/>
        <v>1.8848130612244902</v>
      </c>
      <c r="AH230" s="33">
        <f t="shared" si="143"/>
        <v>1.5783014970848701</v>
      </c>
      <c r="AI230" s="49">
        <f t="shared" si="144"/>
        <v>0</v>
      </c>
      <c r="AJ230" s="48">
        <f t="shared" si="145"/>
        <v>1</v>
      </c>
      <c r="AK230" s="58">
        <f t="shared" si="168"/>
        <v>0.83737826819785965</v>
      </c>
      <c r="AL230" s="58">
        <f t="shared" si="169"/>
        <v>2.6341411184474337</v>
      </c>
      <c r="AM230" s="58">
        <f t="shared" si="170"/>
        <v>1.1116075519848172</v>
      </c>
      <c r="AN230" s="58">
        <f t="shared" si="171"/>
        <v>1.5225335664626165</v>
      </c>
      <c r="AO230" s="34">
        <f t="shared" si="146"/>
        <v>9.8952899999999993</v>
      </c>
      <c r="AP230" s="34">
        <f t="shared" si="147"/>
        <v>0.49393047248462374</v>
      </c>
      <c r="AQ230" s="34">
        <f t="shared" si="148"/>
        <v>9.4013595275153747</v>
      </c>
      <c r="AR230" s="58">
        <f t="shared" si="149"/>
        <v>0.45118836390597361</v>
      </c>
      <c r="AS230" s="67">
        <f t="shared" si="150"/>
        <v>0.75198060650995602</v>
      </c>
      <c r="AT230" s="67">
        <f t="shared" si="151"/>
        <v>90.385872179933443</v>
      </c>
      <c r="AU230" s="68">
        <f t="shared" si="152"/>
        <v>0.9700082801061326</v>
      </c>
      <c r="AW230" s="68">
        <f t="shared" si="153"/>
        <v>0.50042622794645508</v>
      </c>
      <c r="AX230" s="68">
        <f t="shared" si="154"/>
        <v>0</v>
      </c>
      <c r="AZ230" s="69">
        <f t="shared" si="155"/>
        <v>1.0178571428571428</v>
      </c>
      <c r="BA230" s="70">
        <f t="shared" si="177"/>
        <v>0</v>
      </c>
      <c r="BB230" s="60">
        <f t="shared" si="172"/>
        <v>0</v>
      </c>
      <c r="BC230" s="70">
        <f t="shared" si="173"/>
        <v>0</v>
      </c>
      <c r="BD230" s="48">
        <f t="shared" si="174"/>
        <v>0</v>
      </c>
      <c r="BE230" s="59">
        <f t="shared" si="156"/>
        <v>1.3993128000000003E-3</v>
      </c>
      <c r="BF230" s="60">
        <f t="shared" si="175"/>
        <v>3.9112907283334696E-32</v>
      </c>
      <c r="BG230" s="46">
        <f t="shared" si="176"/>
        <v>-3.9112907283334694E-31</v>
      </c>
      <c r="BH230" s="46">
        <f t="shared" si="157"/>
        <v>0</v>
      </c>
      <c r="BI230" s="34">
        <f>AQ230*RUE</f>
        <v>36.101220585659036</v>
      </c>
      <c r="BJ230" s="34">
        <f t="shared" si="158"/>
        <v>361.01220585659036</v>
      </c>
      <c r="BK230" s="34">
        <f t="shared" si="159"/>
        <v>119.13402793267483</v>
      </c>
      <c r="BL230" s="34">
        <f>IF(AD230=0,0,BK230/(1-UMIDADE))</f>
        <v>0</v>
      </c>
      <c r="BM230" s="45">
        <f>BL230*AJ230</f>
        <v>0</v>
      </c>
      <c r="BN230" s="48">
        <f>IF(AI230=0,0,BM230*(1-AI230*(1-AK230)))</f>
        <v>0</v>
      </c>
    </row>
    <row r="231" spans="1:66" ht="15">
      <c r="A231" s="32">
        <v>9</v>
      </c>
      <c r="B231" s="32">
        <f t="shared" si="160"/>
        <v>8</v>
      </c>
      <c r="C231" s="32">
        <v>2015</v>
      </c>
      <c r="D231" s="32">
        <v>9</v>
      </c>
      <c r="E231" s="33">
        <v>22.33</v>
      </c>
      <c r="F231" s="33">
        <v>78.5</v>
      </c>
      <c r="G231" s="46">
        <v>221</v>
      </c>
      <c r="H231" s="45">
        <f t="shared" si="161"/>
        <v>15.36341657655305</v>
      </c>
      <c r="I231" s="45">
        <f t="shared" si="134"/>
        <v>83.344849401773374</v>
      </c>
      <c r="J231" s="48">
        <f t="shared" si="162"/>
        <v>11.112646586903116</v>
      </c>
      <c r="K231" s="48">
        <f t="shared" si="163"/>
        <v>0.97398593315759263</v>
      </c>
      <c r="L231" s="48">
        <v>40</v>
      </c>
      <c r="M231" s="33">
        <v>0.81299999999999994</v>
      </c>
      <c r="N231" s="33">
        <v>31.77</v>
      </c>
      <c r="O231" s="33">
        <v>100</v>
      </c>
      <c r="P231" s="33">
        <v>6.95</v>
      </c>
      <c r="Q231" s="33">
        <v>14.23</v>
      </c>
      <c r="R231" s="33">
        <v>42.2</v>
      </c>
      <c r="S231" s="33">
        <v>0</v>
      </c>
      <c r="T231" s="33">
        <v>19.607220000000002</v>
      </c>
      <c r="U231" s="33">
        <v>7.42</v>
      </c>
      <c r="V231" s="33">
        <f t="shared" si="135"/>
        <v>4.7655183673469379</v>
      </c>
      <c r="W231" s="36">
        <f t="shared" si="136"/>
        <v>0.6874563890430081</v>
      </c>
      <c r="X231" s="36">
        <f t="shared" si="137"/>
        <v>0.2031184583564512</v>
      </c>
      <c r="Y231" s="33">
        <f t="shared" si="164"/>
        <v>91.419419719201798</v>
      </c>
      <c r="Z231" s="33">
        <f t="shared" si="138"/>
        <v>91.419419719201798</v>
      </c>
      <c r="AA231" s="33">
        <f t="shared" si="165"/>
        <v>0</v>
      </c>
      <c r="AB231" s="36">
        <f t="shared" si="139"/>
        <v>0.18283883943840359</v>
      </c>
      <c r="AC231" s="45">
        <f t="shared" si="140"/>
        <v>21.77</v>
      </c>
      <c r="AD231" s="49">
        <f t="shared" si="166"/>
        <v>0</v>
      </c>
      <c r="AE231" s="49">
        <f t="shared" si="141"/>
        <v>0.4</v>
      </c>
      <c r="AF231" s="48">
        <f t="shared" si="167"/>
        <v>1</v>
      </c>
      <c r="AG231" s="33">
        <f t="shared" si="142"/>
        <v>1.9062073469387752</v>
      </c>
      <c r="AH231" s="33">
        <f t="shared" si="143"/>
        <v>1.5313262714180946</v>
      </c>
      <c r="AI231" s="49">
        <f t="shared" si="144"/>
        <v>0</v>
      </c>
      <c r="AJ231" s="48">
        <f t="shared" si="145"/>
        <v>1</v>
      </c>
      <c r="AK231" s="58">
        <f t="shared" si="168"/>
        <v>0.80333667472076886</v>
      </c>
      <c r="AL231" s="58">
        <f t="shared" si="169"/>
        <v>2.6974388191968779</v>
      </c>
      <c r="AM231" s="58">
        <f t="shared" si="170"/>
        <v>1.1383191817010825</v>
      </c>
      <c r="AN231" s="58">
        <f t="shared" si="171"/>
        <v>1.5591196374957954</v>
      </c>
      <c r="AO231" s="34">
        <f t="shared" si="146"/>
        <v>9.8036100000000008</v>
      </c>
      <c r="AP231" s="34">
        <f t="shared" si="147"/>
        <v>0.49393047248462374</v>
      </c>
      <c r="AQ231" s="34">
        <f t="shared" si="148"/>
        <v>9.3096795275153763</v>
      </c>
      <c r="AR231" s="58">
        <f t="shared" si="149"/>
        <v>0.45118836390597361</v>
      </c>
      <c r="AS231" s="67">
        <f t="shared" si="150"/>
        <v>0.75198060650995602</v>
      </c>
      <c r="AT231" s="67">
        <f t="shared" si="151"/>
        <v>90.300377452750951</v>
      </c>
      <c r="AU231" s="68">
        <f t="shared" si="152"/>
        <v>0.9692987638851237</v>
      </c>
      <c r="AW231" s="68">
        <f t="shared" si="153"/>
        <v>0.51953457045657769</v>
      </c>
      <c r="AX231" s="68">
        <f t="shared" si="154"/>
        <v>0</v>
      </c>
      <c r="AZ231" s="69">
        <f t="shared" si="155"/>
        <v>1.0178571428571428</v>
      </c>
      <c r="BA231" s="70">
        <f t="shared" si="177"/>
        <v>0</v>
      </c>
      <c r="BB231" s="60">
        <f t="shared" si="172"/>
        <v>0</v>
      </c>
      <c r="BC231" s="70">
        <f t="shared" si="173"/>
        <v>0</v>
      </c>
      <c r="BD231" s="48">
        <f t="shared" si="174"/>
        <v>0</v>
      </c>
      <c r="BE231" s="59">
        <f t="shared" si="156"/>
        <v>1.4157396000000003E-3</v>
      </c>
      <c r="BF231" s="60">
        <f t="shared" si="175"/>
        <v>-5.5373691712145357E-34</v>
      </c>
      <c r="BG231" s="46">
        <f t="shared" si="176"/>
        <v>5.5373691712145358E-33</v>
      </c>
      <c r="BH231" s="46">
        <f t="shared" si="157"/>
        <v>0</v>
      </c>
      <c r="BI231" s="34">
        <f>AQ231*RUE</f>
        <v>35.749169385659044</v>
      </c>
      <c r="BJ231" s="34">
        <f t="shared" si="158"/>
        <v>357.49169385659047</v>
      </c>
      <c r="BK231" s="34">
        <f t="shared" si="159"/>
        <v>117.97225897267487</v>
      </c>
      <c r="BL231" s="34">
        <f>IF(AD231=0,0,BK231/(1-UMIDADE))</f>
        <v>0</v>
      </c>
      <c r="BM231" s="45">
        <f>BL231*AJ231</f>
        <v>0</v>
      </c>
      <c r="BN231" s="48">
        <f>IF(AI231=0,0,BM231*(1-AI231*(1-AK231)))</f>
        <v>0</v>
      </c>
    </row>
    <row r="232" spans="1:66" ht="15">
      <c r="A232" s="32">
        <v>10</v>
      </c>
      <c r="B232" s="32">
        <f t="shared" si="160"/>
        <v>8</v>
      </c>
      <c r="C232" s="32">
        <v>2015</v>
      </c>
      <c r="D232" s="32">
        <v>10</v>
      </c>
      <c r="E232" s="33">
        <v>20.81</v>
      </c>
      <c r="F232" s="33">
        <v>79.3</v>
      </c>
      <c r="G232" s="46">
        <v>222</v>
      </c>
      <c r="H232" s="45">
        <f t="shared" si="161"/>
        <v>15.056183025397418</v>
      </c>
      <c r="I232" s="45">
        <f t="shared" si="134"/>
        <v>83.484944144286814</v>
      </c>
      <c r="J232" s="48">
        <f t="shared" si="162"/>
        <v>11.131325885904909</v>
      </c>
      <c r="K232" s="48">
        <f t="shared" si="163"/>
        <v>0.97433929414987031</v>
      </c>
      <c r="L232" s="48">
        <v>40</v>
      </c>
      <c r="M232" s="33">
        <v>2.3660000000000001</v>
      </c>
      <c r="N232" s="33">
        <v>30.31</v>
      </c>
      <c r="O232" s="33">
        <v>100</v>
      </c>
      <c r="P232" s="33">
        <v>11.45</v>
      </c>
      <c r="Q232" s="33">
        <v>12.6</v>
      </c>
      <c r="R232" s="33">
        <v>40.6</v>
      </c>
      <c r="S232" s="33">
        <v>0</v>
      </c>
      <c r="T232" s="33">
        <v>19.94256</v>
      </c>
      <c r="U232" s="33">
        <v>7.38</v>
      </c>
      <c r="V232" s="33">
        <f t="shared" si="135"/>
        <v>4.603885714285715</v>
      </c>
      <c r="W232" s="36">
        <f t="shared" si="136"/>
        <v>0.6788526838705633</v>
      </c>
      <c r="X232" s="36">
        <f t="shared" si="137"/>
        <v>0.2018279025805845</v>
      </c>
      <c r="Y232" s="33">
        <f t="shared" si="164"/>
        <v>89.888093447783703</v>
      </c>
      <c r="Z232" s="33">
        <f t="shared" si="138"/>
        <v>89.888093447783703</v>
      </c>
      <c r="AA232" s="33">
        <f t="shared" si="165"/>
        <v>0</v>
      </c>
      <c r="AB232" s="36">
        <f t="shared" si="139"/>
        <v>0.1797761868955674</v>
      </c>
      <c r="AC232" s="45">
        <f t="shared" si="140"/>
        <v>20.309999999999999</v>
      </c>
      <c r="AD232" s="49">
        <f t="shared" si="166"/>
        <v>0</v>
      </c>
      <c r="AE232" s="49">
        <f t="shared" si="141"/>
        <v>0.4</v>
      </c>
      <c r="AF232" s="48">
        <f t="shared" si="167"/>
        <v>1</v>
      </c>
      <c r="AG232" s="33">
        <f t="shared" si="142"/>
        <v>1.8415542857142861</v>
      </c>
      <c r="AH232" s="33">
        <f t="shared" si="143"/>
        <v>1.4427497292229186</v>
      </c>
      <c r="AI232" s="49">
        <f t="shared" si="144"/>
        <v>0</v>
      </c>
      <c r="AJ232" s="48">
        <f t="shared" si="145"/>
        <v>1</v>
      </c>
      <c r="AK232" s="58">
        <f t="shared" si="168"/>
        <v>0.78344132476296635</v>
      </c>
      <c r="AL232" s="58">
        <f t="shared" si="169"/>
        <v>2.4580067875840723</v>
      </c>
      <c r="AM232" s="58">
        <f t="shared" si="170"/>
        <v>0.99795075575913339</v>
      </c>
      <c r="AN232" s="58">
        <f t="shared" si="171"/>
        <v>1.4600560318249389</v>
      </c>
      <c r="AO232" s="34">
        <f t="shared" si="146"/>
        <v>9.9712800000000001</v>
      </c>
      <c r="AP232" s="34">
        <f t="shared" si="147"/>
        <v>0.49393047248462374</v>
      </c>
      <c r="AQ232" s="34">
        <f t="shared" si="148"/>
        <v>9.4773495275153756</v>
      </c>
      <c r="AR232" s="58">
        <f t="shared" si="149"/>
        <v>0.45118836390597361</v>
      </c>
      <c r="AS232" s="67">
        <f t="shared" si="150"/>
        <v>0.75198060650995602</v>
      </c>
      <c r="AT232" s="67">
        <f t="shared" si="151"/>
        <v>90.455601415474177</v>
      </c>
      <c r="AU232" s="68">
        <f t="shared" si="152"/>
        <v>0.97122111221430907</v>
      </c>
      <c r="AW232" s="68">
        <f t="shared" si="153"/>
        <v>0.44066125194527306</v>
      </c>
      <c r="AX232" s="68">
        <f t="shared" si="154"/>
        <v>0</v>
      </c>
      <c r="AZ232" s="69">
        <f t="shared" si="155"/>
        <v>1.0178571428571428</v>
      </c>
      <c r="BA232" s="70">
        <f t="shared" si="177"/>
        <v>0</v>
      </c>
      <c r="BB232" s="60">
        <f t="shared" si="172"/>
        <v>0</v>
      </c>
      <c r="BC232" s="70">
        <f t="shared" si="173"/>
        <v>0</v>
      </c>
      <c r="BD232" s="48">
        <f t="shared" si="174"/>
        <v>0</v>
      </c>
      <c r="BE232" s="59">
        <f t="shared" si="156"/>
        <v>1.3517172E-3</v>
      </c>
      <c r="BF232" s="60">
        <f t="shared" si="175"/>
        <v>7.4849571514804322E-36</v>
      </c>
      <c r="BG232" s="46">
        <f t="shared" si="176"/>
        <v>-7.4849571514804324E-35</v>
      </c>
      <c r="BH232" s="46">
        <f t="shared" si="157"/>
        <v>0</v>
      </c>
      <c r="BI232" s="34">
        <f>AQ232*RUE</f>
        <v>36.393022185659042</v>
      </c>
      <c r="BJ232" s="34">
        <f t="shared" si="158"/>
        <v>363.93022185659044</v>
      </c>
      <c r="BK232" s="34">
        <f t="shared" si="159"/>
        <v>120.09697321267485</v>
      </c>
      <c r="BL232" s="34">
        <f>IF(AD232=0,0,BK232/(1-UMIDADE))</f>
        <v>0</v>
      </c>
      <c r="BM232" s="45">
        <f>BL232*AJ232</f>
        <v>0</v>
      </c>
      <c r="BN232" s="48">
        <f>IF(AI232=0,0,BM232*(1-AI232*(1-AK232)))</f>
        <v>0</v>
      </c>
    </row>
    <row r="233" spans="1:66" ht="15">
      <c r="A233" s="32">
        <v>11</v>
      </c>
      <c r="B233" s="32">
        <f t="shared" si="160"/>
        <v>8</v>
      </c>
      <c r="C233" s="32">
        <v>2015</v>
      </c>
      <c r="D233" s="32">
        <v>11</v>
      </c>
      <c r="E233" s="33">
        <v>13.21</v>
      </c>
      <c r="F233" s="33">
        <v>85.7</v>
      </c>
      <c r="G233" s="46">
        <v>223</v>
      </c>
      <c r="H233" s="45">
        <f t="shared" si="161"/>
        <v>14.744488002272323</v>
      </c>
      <c r="I233" s="45">
        <f t="shared" si="134"/>
        <v>83.62662111182027</v>
      </c>
      <c r="J233" s="48">
        <f t="shared" si="162"/>
        <v>11.150216148242702</v>
      </c>
      <c r="K233" s="48">
        <f t="shared" si="163"/>
        <v>0.97470025896309476</v>
      </c>
      <c r="L233" s="48">
        <v>40</v>
      </c>
      <c r="M233" s="33">
        <v>0.75900000000000001</v>
      </c>
      <c r="N233" s="33">
        <v>18.28</v>
      </c>
      <c r="O233" s="33">
        <v>100</v>
      </c>
      <c r="P233" s="33">
        <v>6.95</v>
      </c>
      <c r="Q233" s="33">
        <v>9</v>
      </c>
      <c r="R233" s="33">
        <v>53.16</v>
      </c>
      <c r="S233" s="33">
        <v>0</v>
      </c>
      <c r="T233" s="33">
        <v>14.98321</v>
      </c>
      <c r="U233" s="33">
        <v>4.0650000000000004</v>
      </c>
      <c r="V233" s="33">
        <f t="shared" si="135"/>
        <v>2.6942693877551025</v>
      </c>
      <c r="W233" s="36">
        <f t="shared" si="136"/>
        <v>0.55600345898212811</v>
      </c>
      <c r="X233" s="36">
        <f t="shared" si="137"/>
        <v>0.18340051884731923</v>
      </c>
      <c r="Y233" s="33">
        <f t="shared" si="164"/>
        <v>88.445343718560778</v>
      </c>
      <c r="Z233" s="33">
        <f t="shared" si="138"/>
        <v>88.445343718560778</v>
      </c>
      <c r="AA233" s="33">
        <f t="shared" si="165"/>
        <v>0</v>
      </c>
      <c r="AB233" s="36">
        <f t="shared" si="139"/>
        <v>0.17689068743712155</v>
      </c>
      <c r="AC233" s="45">
        <f t="shared" si="140"/>
        <v>8.2800000000000011</v>
      </c>
      <c r="AD233" s="49">
        <f t="shared" si="166"/>
        <v>0</v>
      </c>
      <c r="AE233" s="49">
        <f t="shared" si="141"/>
        <v>0.4</v>
      </c>
      <c r="AF233" s="48">
        <f t="shared" si="167"/>
        <v>1</v>
      </c>
      <c r="AG233" s="33">
        <f t="shared" si="142"/>
        <v>1.0777077551020411</v>
      </c>
      <c r="AH233" s="33">
        <f t="shared" si="143"/>
        <v>0.99358722573194835</v>
      </c>
      <c r="AI233" s="49">
        <f t="shared" si="144"/>
        <v>0</v>
      </c>
      <c r="AJ233" s="48">
        <f t="shared" si="145"/>
        <v>3.827142857142857</v>
      </c>
      <c r="AK233" s="58">
        <f t="shared" si="168"/>
        <v>0.92194495309897073</v>
      </c>
      <c r="AL233" s="58">
        <f t="shared" si="169"/>
        <v>1.518421072665125</v>
      </c>
      <c r="AM233" s="58">
        <f t="shared" si="170"/>
        <v>0.8071926422287804</v>
      </c>
      <c r="AN233" s="58">
        <f t="shared" si="171"/>
        <v>0.71122843043634465</v>
      </c>
      <c r="AO233" s="34">
        <f t="shared" si="146"/>
        <v>7.4916049999999998</v>
      </c>
      <c r="AP233" s="34">
        <f t="shared" si="147"/>
        <v>0.49393047248462374</v>
      </c>
      <c r="AQ233" s="34">
        <f t="shared" si="148"/>
        <v>6.9976745275153762</v>
      </c>
      <c r="AR233" s="58">
        <f t="shared" si="149"/>
        <v>0.45118836390597361</v>
      </c>
      <c r="AS233" s="67">
        <f t="shared" si="150"/>
        <v>0.75198060650995602</v>
      </c>
      <c r="AT233" s="67">
        <f t="shared" si="151"/>
        <v>87.496365392720364</v>
      </c>
      <c r="AU233" s="68">
        <f t="shared" si="152"/>
        <v>0.98587612257238877</v>
      </c>
      <c r="AW233" s="68">
        <f t="shared" si="153"/>
        <v>-0.1960207441678834</v>
      </c>
      <c r="AX233" s="68">
        <f t="shared" si="154"/>
        <v>0</v>
      </c>
      <c r="AZ233" s="69">
        <f t="shared" si="155"/>
        <v>1.0178571428571428</v>
      </c>
      <c r="BA233" s="70">
        <f t="shared" si="177"/>
        <v>0</v>
      </c>
      <c r="BB233" s="60">
        <f t="shared" si="172"/>
        <v>0</v>
      </c>
      <c r="BC233" s="70">
        <f t="shared" si="173"/>
        <v>0</v>
      </c>
      <c r="BD233" s="48">
        <f t="shared" si="174"/>
        <v>0</v>
      </c>
      <c r="BE233" s="59">
        <f t="shared" si="156"/>
        <v>1.0316052E-3</v>
      </c>
      <c r="BF233" s="60">
        <f t="shared" si="175"/>
        <v>-7.7215207192444014E-38</v>
      </c>
      <c r="BG233" s="46">
        <f t="shared" si="176"/>
        <v>7.7215207192444009E-37</v>
      </c>
      <c r="BH233" s="46">
        <f t="shared" si="157"/>
        <v>0</v>
      </c>
      <c r="BI233" s="34">
        <f>AQ233*RUE</f>
        <v>26.871070185659043</v>
      </c>
      <c r="BJ233" s="34">
        <f t="shared" si="158"/>
        <v>268.71070185659045</v>
      </c>
      <c r="BK233" s="34">
        <f t="shared" si="159"/>
        <v>88.674531612674855</v>
      </c>
      <c r="BL233" s="34">
        <f>IF(AD233=0,0,BK233/(1-UMIDADE))</f>
        <v>0</v>
      </c>
      <c r="BM233" s="45">
        <f>BL233*AJ233</f>
        <v>0</v>
      </c>
      <c r="BN233" s="48">
        <f>IF(AI233=0,0,BM233*(1-AI233*(1-AK233)))</f>
        <v>0</v>
      </c>
    </row>
    <row r="234" spans="1:66" ht="15">
      <c r="A234" s="32">
        <v>12</v>
      </c>
      <c r="B234" s="32">
        <f t="shared" si="160"/>
        <v>8</v>
      </c>
      <c r="C234" s="32">
        <v>2015</v>
      </c>
      <c r="D234" s="32">
        <v>12</v>
      </c>
      <c r="E234" s="33">
        <v>17.5</v>
      </c>
      <c r="F234" s="33">
        <v>80.400000000000006</v>
      </c>
      <c r="G234" s="46">
        <v>224</v>
      </c>
      <c r="H234" s="45">
        <f t="shared" si="161"/>
        <v>14.428423869140033</v>
      </c>
      <c r="I234" s="45">
        <f t="shared" si="134"/>
        <v>83.769830620508785</v>
      </c>
      <c r="J234" s="48">
        <f t="shared" si="162"/>
        <v>11.169310749401172</v>
      </c>
      <c r="K234" s="48">
        <f t="shared" si="163"/>
        <v>0.97506872063560157</v>
      </c>
      <c r="L234" s="48">
        <v>40</v>
      </c>
      <c r="M234" s="33">
        <v>0.82499999999999996</v>
      </c>
      <c r="N234" s="33">
        <v>28.78</v>
      </c>
      <c r="O234" s="33">
        <v>100</v>
      </c>
      <c r="P234" s="33">
        <v>6.95</v>
      </c>
      <c r="Q234" s="33">
        <v>6.109</v>
      </c>
      <c r="R234" s="33">
        <v>41.4</v>
      </c>
      <c r="S234" s="33">
        <v>0</v>
      </c>
      <c r="T234" s="33">
        <v>21.301449999999999</v>
      </c>
      <c r="U234" s="33">
        <v>8.15</v>
      </c>
      <c r="V234" s="33">
        <f t="shared" si="135"/>
        <v>4.7156179591836729</v>
      </c>
      <c r="W234" s="36">
        <f t="shared" si="136"/>
        <v>0.68483007520736183</v>
      </c>
      <c r="X234" s="36">
        <f t="shared" si="137"/>
        <v>0.20272451128110427</v>
      </c>
      <c r="Y234" s="33">
        <f t="shared" si="164"/>
        <v>87.451756492828835</v>
      </c>
      <c r="Z234" s="33">
        <f t="shared" si="138"/>
        <v>87.451756492828835</v>
      </c>
      <c r="AA234" s="33">
        <f t="shared" si="165"/>
        <v>0</v>
      </c>
      <c r="AB234" s="36">
        <f t="shared" si="139"/>
        <v>0.17490351298565768</v>
      </c>
      <c r="AC234" s="45">
        <f t="shared" si="140"/>
        <v>18.78</v>
      </c>
      <c r="AD234" s="49">
        <f t="shared" si="166"/>
        <v>0</v>
      </c>
      <c r="AE234" s="49">
        <f t="shared" si="141"/>
        <v>0.4</v>
      </c>
      <c r="AF234" s="48">
        <f t="shared" si="167"/>
        <v>1</v>
      </c>
      <c r="AG234" s="33">
        <f t="shared" si="142"/>
        <v>1.8862471836734693</v>
      </c>
      <c r="AH234" s="33">
        <f t="shared" si="143"/>
        <v>1.3753926755593626</v>
      </c>
      <c r="AI234" s="49">
        <f t="shared" si="144"/>
        <v>0</v>
      </c>
      <c r="AJ234" s="48">
        <f t="shared" si="145"/>
        <v>3.2142857142857144</v>
      </c>
      <c r="AK234" s="58">
        <f t="shared" si="168"/>
        <v>0.72916884248478142</v>
      </c>
      <c r="AL234" s="58">
        <f t="shared" si="169"/>
        <v>1.9999029384017726</v>
      </c>
      <c r="AM234" s="58">
        <f t="shared" si="170"/>
        <v>0.82795981649833383</v>
      </c>
      <c r="AN234" s="58">
        <f t="shared" si="171"/>
        <v>1.1719431219034386</v>
      </c>
      <c r="AO234" s="34">
        <f t="shared" si="146"/>
        <v>10.650725</v>
      </c>
      <c r="AP234" s="34">
        <f t="shared" si="147"/>
        <v>0.49393047248462374</v>
      </c>
      <c r="AQ234" s="34">
        <f t="shared" si="148"/>
        <v>10.156794527515375</v>
      </c>
      <c r="AR234" s="58">
        <f t="shared" si="149"/>
        <v>0.45118836390597361</v>
      </c>
      <c r="AS234" s="67">
        <f t="shared" si="150"/>
        <v>0.75198060650995602</v>
      </c>
      <c r="AT234" s="67">
        <f t="shared" si="151"/>
        <v>91.036852049809141</v>
      </c>
      <c r="AU234" s="68">
        <f t="shared" si="152"/>
        <v>0.97683369407374376</v>
      </c>
      <c r="AW234" s="68">
        <f t="shared" si="153"/>
        <v>0.22119921692859512</v>
      </c>
      <c r="AX234" s="68">
        <f t="shared" si="154"/>
        <v>0</v>
      </c>
      <c r="AZ234" s="69">
        <f t="shared" si="155"/>
        <v>1.0178571428571428</v>
      </c>
      <c r="BA234" s="70">
        <f t="shared" si="177"/>
        <v>0</v>
      </c>
      <c r="BB234" s="60">
        <f t="shared" si="172"/>
        <v>0</v>
      </c>
      <c r="BC234" s="70">
        <f t="shared" si="173"/>
        <v>0</v>
      </c>
      <c r="BD234" s="48">
        <f t="shared" si="174"/>
        <v>0</v>
      </c>
      <c r="BE234" s="59">
        <f t="shared" si="156"/>
        <v>1.2123000000000001E-3</v>
      </c>
      <c r="BF234" s="60">
        <f t="shared" si="175"/>
        <v>9.3607995679399876E-40</v>
      </c>
      <c r="BG234" s="46">
        <f t="shared" si="176"/>
        <v>-9.3607995679399876E-39</v>
      </c>
      <c r="BH234" s="46">
        <f t="shared" si="157"/>
        <v>0</v>
      </c>
      <c r="BI234" s="34">
        <f>AQ234*RUE</f>
        <v>39.002090985659038</v>
      </c>
      <c r="BJ234" s="34">
        <f t="shared" si="158"/>
        <v>390.02090985659038</v>
      </c>
      <c r="BK234" s="34">
        <f t="shared" si="159"/>
        <v>128.70690025267484</v>
      </c>
      <c r="BL234" s="34">
        <f>IF(AD234=0,0,BK234/(1-UMIDADE))</f>
        <v>0</v>
      </c>
      <c r="BM234" s="45">
        <f>BL234*AJ234</f>
        <v>0</v>
      </c>
      <c r="BN234" s="48">
        <f>IF(AI234=0,0,BM234*(1-AI234*(1-AK234)))</f>
        <v>0</v>
      </c>
    </row>
    <row r="235" spans="1:66" ht="15">
      <c r="A235" s="32">
        <v>13</v>
      </c>
      <c r="B235" s="32">
        <f t="shared" si="160"/>
        <v>8</v>
      </c>
      <c r="C235" s="32">
        <v>2015</v>
      </c>
      <c r="D235" s="32">
        <v>13</v>
      </c>
      <c r="E235" s="33">
        <v>20.53</v>
      </c>
      <c r="F235" s="33">
        <v>83.4</v>
      </c>
      <c r="G235" s="46">
        <v>225</v>
      </c>
      <c r="H235" s="45">
        <f t="shared" si="161"/>
        <v>14.108084282624434</v>
      </c>
      <c r="I235" s="45">
        <f t="shared" si="134"/>
        <v>83.914523498514384</v>
      </c>
      <c r="J235" s="48">
        <f t="shared" si="162"/>
        <v>11.188603133135251</v>
      </c>
      <c r="K235" s="48">
        <f t="shared" si="163"/>
        <v>0.97544456998424511</v>
      </c>
      <c r="L235" s="48">
        <v>40</v>
      </c>
      <c r="M235" s="33">
        <v>0.73</v>
      </c>
      <c r="N235" s="33">
        <v>31.28</v>
      </c>
      <c r="O235" s="33">
        <v>100</v>
      </c>
      <c r="P235" s="33">
        <v>6.2</v>
      </c>
      <c r="Q235" s="33">
        <v>11.52</v>
      </c>
      <c r="R235" s="33">
        <v>44.33</v>
      </c>
      <c r="S235" s="33">
        <v>0</v>
      </c>
      <c r="T235" s="33">
        <v>14.47861</v>
      </c>
      <c r="U235" s="33">
        <v>5.5430000000000001</v>
      </c>
      <c r="V235" s="33">
        <f t="shared" si="135"/>
        <v>4.8383999999999991</v>
      </c>
      <c r="W235" s="36">
        <f t="shared" si="136"/>
        <v>0.69124426595839994</v>
      </c>
      <c r="X235" s="36">
        <f t="shared" si="137"/>
        <v>0.20368663989376001</v>
      </c>
      <c r="Y235" s="33">
        <f t="shared" si="164"/>
        <v>86.076363817269467</v>
      </c>
      <c r="Z235" s="33">
        <f t="shared" si="138"/>
        <v>86.076363817269467</v>
      </c>
      <c r="AA235" s="33">
        <f t="shared" si="165"/>
        <v>0</v>
      </c>
      <c r="AB235" s="36">
        <f t="shared" si="139"/>
        <v>0.17215272763453893</v>
      </c>
      <c r="AC235" s="45">
        <f t="shared" si="140"/>
        <v>21.28</v>
      </c>
      <c r="AD235" s="49">
        <f t="shared" si="166"/>
        <v>0</v>
      </c>
      <c r="AE235" s="49">
        <f t="shared" si="141"/>
        <v>0.4</v>
      </c>
      <c r="AF235" s="48">
        <f t="shared" si="167"/>
        <v>1</v>
      </c>
      <c r="AG235" s="33">
        <f t="shared" si="142"/>
        <v>1.9353599999999997</v>
      </c>
      <c r="AH235" s="33">
        <f t="shared" si="143"/>
        <v>1.3467646660925794</v>
      </c>
      <c r="AI235" s="49">
        <f t="shared" si="144"/>
        <v>0</v>
      </c>
      <c r="AJ235" s="48">
        <f t="shared" si="145"/>
        <v>1</v>
      </c>
      <c r="AK235" s="58">
        <f t="shared" si="168"/>
        <v>0.69587294668308719</v>
      </c>
      <c r="AL235" s="58">
        <f t="shared" si="169"/>
        <v>2.4159884575024422</v>
      </c>
      <c r="AM235" s="58">
        <f t="shared" si="170"/>
        <v>1.0710076832108326</v>
      </c>
      <c r="AN235" s="58">
        <f t="shared" si="171"/>
        <v>1.3449807742916096</v>
      </c>
      <c r="AO235" s="34">
        <f t="shared" si="146"/>
        <v>7.2393049999999999</v>
      </c>
      <c r="AP235" s="34">
        <f t="shared" si="147"/>
        <v>0.49393047248462374</v>
      </c>
      <c r="AQ235" s="34">
        <f t="shared" si="148"/>
        <v>6.7453745275153763</v>
      </c>
      <c r="AR235" s="58">
        <f t="shared" si="149"/>
        <v>0.45118836390597361</v>
      </c>
      <c r="AS235" s="67">
        <f t="shared" si="150"/>
        <v>0.75198060650995602</v>
      </c>
      <c r="AT235" s="67">
        <f t="shared" si="151"/>
        <v>87.089068495687229</v>
      </c>
      <c r="AU235" s="68">
        <f t="shared" si="152"/>
        <v>0.9734589568241464</v>
      </c>
      <c r="AW235" s="68">
        <f t="shared" si="153"/>
        <v>0.4247784453708362</v>
      </c>
      <c r="AX235" s="68">
        <f t="shared" si="154"/>
        <v>0</v>
      </c>
      <c r="AZ235" s="69">
        <f t="shared" si="155"/>
        <v>1.0178571428571428</v>
      </c>
      <c r="BA235" s="70">
        <f t="shared" si="177"/>
        <v>0</v>
      </c>
      <c r="BB235" s="60">
        <f t="shared" si="172"/>
        <v>0</v>
      </c>
      <c r="BC235" s="70">
        <f t="shared" si="173"/>
        <v>0</v>
      </c>
      <c r="BD235" s="48">
        <f t="shared" si="174"/>
        <v>0</v>
      </c>
      <c r="BE235" s="59">
        <f t="shared" si="156"/>
        <v>1.3399236000000002E-3</v>
      </c>
      <c r="BF235" s="60">
        <f t="shared" si="175"/>
        <v>-1.2542756255952594E-41</v>
      </c>
      <c r="BG235" s="46">
        <f t="shared" si="176"/>
        <v>1.2542756255952594E-40</v>
      </c>
      <c r="BH235" s="46">
        <f t="shared" si="157"/>
        <v>0</v>
      </c>
      <c r="BI235" s="34">
        <f>AQ235*RUE</f>
        <v>25.902238185659044</v>
      </c>
      <c r="BJ235" s="34">
        <f t="shared" si="158"/>
        <v>259.02238185659041</v>
      </c>
      <c r="BK235" s="34">
        <f t="shared" si="159"/>
        <v>85.477386012674842</v>
      </c>
      <c r="BL235" s="34">
        <f>IF(AD235=0,0,BK235/(1-UMIDADE))</f>
        <v>0</v>
      </c>
      <c r="BM235" s="45">
        <f>BL235*AJ235</f>
        <v>0</v>
      </c>
      <c r="BN235" s="48">
        <f>IF(AI235=0,0,BM235*(1-AI235*(1-AK235)))</f>
        <v>0</v>
      </c>
    </row>
    <row r="236" spans="1:66" ht="15">
      <c r="A236" s="32">
        <v>14</v>
      </c>
      <c r="B236" s="32">
        <f t="shared" si="160"/>
        <v>8</v>
      </c>
      <c r="C236" s="32">
        <v>2015</v>
      </c>
      <c r="D236" s="32">
        <v>14</v>
      </c>
      <c r="E236" s="33">
        <v>15.57</v>
      </c>
      <c r="F236" s="33">
        <v>98.7</v>
      </c>
      <c r="G236" s="46">
        <v>226</v>
      </c>
      <c r="H236" s="45">
        <f t="shared" si="161"/>
        <v>13.783564166258497</v>
      </c>
      <c r="I236" s="45">
        <f t="shared" si="134"/>
        <v>84.060651109283285</v>
      </c>
      <c r="J236" s="48">
        <f t="shared" si="162"/>
        <v>11.208086814571104</v>
      </c>
      <c r="K236" s="48">
        <f t="shared" si="163"/>
        <v>0.97582769563675187</v>
      </c>
      <c r="L236" s="48">
        <v>40</v>
      </c>
      <c r="M236" s="33">
        <v>1.59</v>
      </c>
      <c r="N236" s="33">
        <v>20.74</v>
      </c>
      <c r="O236" s="33">
        <v>100</v>
      </c>
      <c r="P236" s="33">
        <v>9.1999999999999993</v>
      </c>
      <c r="Q236" s="33">
        <v>9.3699999999999992</v>
      </c>
      <c r="R236" s="33">
        <v>86.6</v>
      </c>
      <c r="S236" s="33">
        <v>0.4</v>
      </c>
      <c r="T236" s="33">
        <v>5.98468</v>
      </c>
      <c r="U236" s="33">
        <v>1.1830000000000001</v>
      </c>
      <c r="V236" s="33">
        <f t="shared" si="135"/>
        <v>3.1062857142857143</v>
      </c>
      <c r="W236" s="36">
        <f t="shared" si="136"/>
        <v>0.58581655851102044</v>
      </c>
      <c r="X236" s="36">
        <f t="shared" si="137"/>
        <v>0.18787248377665305</v>
      </c>
      <c r="Y236" s="33">
        <f t="shared" si="164"/>
        <v>84.729599151176885</v>
      </c>
      <c r="Z236" s="33">
        <f t="shared" si="138"/>
        <v>84.729599151176885</v>
      </c>
      <c r="AA236" s="33">
        <f t="shared" si="165"/>
        <v>0</v>
      </c>
      <c r="AB236" s="36">
        <f t="shared" si="139"/>
        <v>0.16945919830235376</v>
      </c>
      <c r="AC236" s="45">
        <f t="shared" si="140"/>
        <v>10.739999999999998</v>
      </c>
      <c r="AD236" s="49">
        <f t="shared" si="166"/>
        <v>0</v>
      </c>
      <c r="AE236" s="49">
        <f t="shared" si="141"/>
        <v>0.4</v>
      </c>
      <c r="AF236" s="48">
        <f t="shared" si="167"/>
        <v>1</v>
      </c>
      <c r="AG236" s="33">
        <f t="shared" si="142"/>
        <v>1.2425142857142859</v>
      </c>
      <c r="AH236" s="33">
        <f t="shared" si="143"/>
        <v>0.98215098123658873</v>
      </c>
      <c r="AI236" s="49">
        <f t="shared" si="144"/>
        <v>0</v>
      </c>
      <c r="AJ236" s="48">
        <f t="shared" si="145"/>
        <v>3.4899999999999998</v>
      </c>
      <c r="AK236" s="58">
        <f t="shared" si="168"/>
        <v>0.79045447809236113</v>
      </c>
      <c r="AL236" s="58">
        <f t="shared" si="169"/>
        <v>1.7688767800051228</v>
      </c>
      <c r="AM236" s="58">
        <f t="shared" si="170"/>
        <v>1.5318472914844363</v>
      </c>
      <c r="AN236" s="58">
        <f t="shared" si="171"/>
        <v>0.2370294885206865</v>
      </c>
      <c r="AO236" s="34">
        <f t="shared" si="146"/>
        <v>2.99234</v>
      </c>
      <c r="AP236" s="34">
        <f t="shared" si="147"/>
        <v>0.49393047248462374</v>
      </c>
      <c r="AQ236" s="34">
        <f t="shared" si="148"/>
        <v>2.4984095275153764</v>
      </c>
      <c r="AR236" s="58">
        <f t="shared" si="149"/>
        <v>0.45118836390597361</v>
      </c>
      <c r="AS236" s="67">
        <f t="shared" si="150"/>
        <v>0.75198060650995602</v>
      </c>
      <c r="AT236" s="67">
        <f t="shared" si="151"/>
        <v>71.415582077087038</v>
      </c>
      <c r="AU236" s="68">
        <f t="shared" si="152"/>
        <v>0.99527062909026531</v>
      </c>
      <c r="AW236" s="68">
        <f t="shared" si="153"/>
        <v>5.5405930633476652E-2</v>
      </c>
      <c r="AX236" s="68">
        <f t="shared" si="154"/>
        <v>0</v>
      </c>
      <c r="AZ236" s="69">
        <f t="shared" si="155"/>
        <v>1.0178571428571428</v>
      </c>
      <c r="BA236" s="70">
        <f t="shared" si="177"/>
        <v>0</v>
      </c>
      <c r="BB236" s="60">
        <f t="shared" si="172"/>
        <v>0</v>
      </c>
      <c r="BC236" s="70">
        <f t="shared" si="173"/>
        <v>0</v>
      </c>
      <c r="BD236" s="48">
        <f t="shared" si="174"/>
        <v>0</v>
      </c>
      <c r="BE236" s="59">
        <f t="shared" si="156"/>
        <v>1.1310084000000001E-3</v>
      </c>
      <c r="BF236" s="60">
        <f t="shared" si="175"/>
        <v>1.4185962684634935E-43</v>
      </c>
      <c r="BG236" s="46">
        <f t="shared" si="176"/>
        <v>-1.4185962684634935E-42</v>
      </c>
      <c r="BH236" s="46">
        <f t="shared" si="157"/>
        <v>0</v>
      </c>
      <c r="BI236" s="34">
        <f>AQ236*RUE</f>
        <v>9.5938925856590451</v>
      </c>
      <c r="BJ236" s="34">
        <f t="shared" si="158"/>
        <v>95.938925856590458</v>
      </c>
      <c r="BK236" s="34">
        <f t="shared" si="159"/>
        <v>31.659845532674854</v>
      </c>
      <c r="BL236" s="34">
        <f>IF(AD236=0,0,BK236/(1-UMIDADE))</f>
        <v>0</v>
      </c>
      <c r="BM236" s="45">
        <f>BL236*AJ236</f>
        <v>0</v>
      </c>
      <c r="BN236" s="48">
        <f>IF(AI236=0,0,BM236*(1-AI236*(1-AK236)))</f>
        <v>0</v>
      </c>
    </row>
    <row r="237" spans="1:66" ht="15">
      <c r="A237" s="32">
        <v>15</v>
      </c>
      <c r="B237" s="32">
        <f t="shared" si="160"/>
        <v>8</v>
      </c>
      <c r="C237" s="32">
        <v>2015</v>
      </c>
      <c r="D237" s="32">
        <v>15</v>
      </c>
      <c r="E237" s="33">
        <v>12.78</v>
      </c>
      <c r="F237" s="33">
        <v>86</v>
      </c>
      <c r="G237" s="46">
        <v>227</v>
      </c>
      <c r="H237" s="45">
        <f t="shared" si="161"/>
        <v>13.454959682356419</v>
      </c>
      <c r="I237" s="45">
        <f t="shared" si="134"/>
        <v>84.208165372068351</v>
      </c>
      <c r="J237" s="48">
        <f t="shared" si="162"/>
        <v>11.227755382942446</v>
      </c>
      <c r="K237" s="48">
        <f t="shared" si="163"/>
        <v>0.9762179840647226</v>
      </c>
      <c r="L237" s="48">
        <v>40</v>
      </c>
      <c r="M237" s="33">
        <v>2.7730000000000001</v>
      </c>
      <c r="N237" s="33">
        <v>18.760000000000002</v>
      </c>
      <c r="O237" s="33">
        <v>100</v>
      </c>
      <c r="P237" s="33">
        <v>11.45</v>
      </c>
      <c r="Q237" s="33">
        <v>7.14</v>
      </c>
      <c r="R237" s="33">
        <v>60.17</v>
      </c>
      <c r="S237" s="33">
        <v>0</v>
      </c>
      <c r="T237" s="33">
        <v>17.01024</v>
      </c>
      <c r="U237" s="33">
        <v>4.431</v>
      </c>
      <c r="V237" s="33">
        <f t="shared" si="135"/>
        <v>2.8882285714285709</v>
      </c>
      <c r="W237" s="36">
        <f t="shared" si="136"/>
        <v>0.57026485316911013</v>
      </c>
      <c r="X237" s="36">
        <f t="shared" si="137"/>
        <v>0.18553972797536653</v>
      </c>
      <c r="Y237" s="33">
        <f t="shared" si="164"/>
        <v>84.147448169940304</v>
      </c>
      <c r="Z237" s="33">
        <f t="shared" si="138"/>
        <v>84.147448169940304</v>
      </c>
      <c r="AA237" s="33">
        <f t="shared" si="165"/>
        <v>0</v>
      </c>
      <c r="AB237" s="36">
        <f t="shared" si="139"/>
        <v>0.1682948963398806</v>
      </c>
      <c r="AC237" s="45">
        <f t="shared" si="140"/>
        <v>8.7600000000000016</v>
      </c>
      <c r="AD237" s="49">
        <f t="shared" si="166"/>
        <v>0</v>
      </c>
      <c r="AE237" s="49">
        <f t="shared" si="141"/>
        <v>0.4</v>
      </c>
      <c r="AF237" s="48">
        <f t="shared" si="167"/>
        <v>1</v>
      </c>
      <c r="AG237" s="33">
        <f t="shared" si="142"/>
        <v>1.1552914285714284</v>
      </c>
      <c r="AH237" s="33">
        <f t="shared" si="143"/>
        <v>0.92238437301741005</v>
      </c>
      <c r="AI237" s="49">
        <f t="shared" si="144"/>
        <v>0</v>
      </c>
      <c r="AJ237" s="48">
        <f t="shared" si="145"/>
        <v>3.8885714285714283</v>
      </c>
      <c r="AK237" s="58">
        <f t="shared" si="168"/>
        <v>0.79839973724896518</v>
      </c>
      <c r="AL237" s="58">
        <f t="shared" si="169"/>
        <v>1.4763059823774414</v>
      </c>
      <c r="AM237" s="58">
        <f t="shared" si="170"/>
        <v>0.88829330959650643</v>
      </c>
      <c r="AN237" s="58">
        <f t="shared" si="171"/>
        <v>0.58801267278093494</v>
      </c>
      <c r="AO237" s="34">
        <f t="shared" si="146"/>
        <v>8.5051199999999998</v>
      </c>
      <c r="AP237" s="34">
        <f t="shared" si="147"/>
        <v>0.49393047248462374</v>
      </c>
      <c r="AQ237" s="34">
        <f t="shared" si="148"/>
        <v>8.0111895275153753</v>
      </c>
      <c r="AR237" s="58">
        <f t="shared" si="149"/>
        <v>0.45118836390597361</v>
      </c>
      <c r="AS237" s="67">
        <f t="shared" si="150"/>
        <v>0.75198060650995602</v>
      </c>
      <c r="AT237" s="67">
        <f t="shared" si="151"/>
        <v>88.902685966746873</v>
      </c>
      <c r="AU237" s="68">
        <f t="shared" si="152"/>
        <v>0.98830862803935282</v>
      </c>
      <c r="AW237" s="68">
        <f t="shared" si="153"/>
        <v>-0.24857137786428352</v>
      </c>
      <c r="AX237" s="68">
        <f t="shared" si="154"/>
        <v>0</v>
      </c>
      <c r="AZ237" s="69">
        <f t="shared" si="155"/>
        <v>1.0178571428571428</v>
      </c>
      <c r="BA237" s="70">
        <f t="shared" si="177"/>
        <v>0</v>
      </c>
      <c r="BB237" s="60">
        <f t="shared" si="172"/>
        <v>0</v>
      </c>
      <c r="BC237" s="70">
        <f t="shared" si="173"/>
        <v>0</v>
      </c>
      <c r="BD237" s="48">
        <f t="shared" si="174"/>
        <v>0</v>
      </c>
      <c r="BE237" s="59">
        <f t="shared" si="156"/>
        <v>1.0134936000000001E-3</v>
      </c>
      <c r="BF237" s="60">
        <f t="shared" si="175"/>
        <v>-1.4377382390716327E-45</v>
      </c>
      <c r="BG237" s="46">
        <f t="shared" si="176"/>
        <v>1.4377382390716327E-44</v>
      </c>
      <c r="BH237" s="46">
        <f t="shared" si="157"/>
        <v>0</v>
      </c>
      <c r="BI237" s="34">
        <f>AQ237*RUE</f>
        <v>30.76296778565904</v>
      </c>
      <c r="BJ237" s="34">
        <f t="shared" si="158"/>
        <v>307.62967785659038</v>
      </c>
      <c r="BK237" s="34">
        <f t="shared" si="159"/>
        <v>101.51779369267483</v>
      </c>
      <c r="BL237" s="34">
        <f>IF(AD237=0,0,BK237/(1-UMIDADE))</f>
        <v>0</v>
      </c>
      <c r="BM237" s="45">
        <f>BL237*AJ237</f>
        <v>0</v>
      </c>
      <c r="BN237" s="48">
        <f>IF(AI237=0,0,BM237*(1-AI237*(1-AK237)))</f>
        <v>0</v>
      </c>
    </row>
    <row r="238" spans="1:66" ht="15">
      <c r="A238" s="32">
        <v>16</v>
      </c>
      <c r="B238" s="32">
        <f t="shared" si="160"/>
        <v>8</v>
      </c>
      <c r="C238" s="32">
        <v>2015</v>
      </c>
      <c r="D238" s="32">
        <v>16</v>
      </c>
      <c r="E238" s="33">
        <v>17.100000000000001</v>
      </c>
      <c r="F238" s="33">
        <v>82.1</v>
      </c>
      <c r="G238" s="46">
        <v>228</v>
      </c>
      <c r="H238" s="45">
        <f t="shared" si="161"/>
        <v>13.122368203518638</v>
      </c>
      <c r="I238" s="45">
        <f t="shared" si="134"/>
        <v>84.357018779759898</v>
      </c>
      <c r="J238" s="48">
        <f t="shared" si="162"/>
        <v>11.247602503967986</v>
      </c>
      <c r="K238" s="48">
        <f t="shared" si="163"/>
        <v>0.97661531961727277</v>
      </c>
      <c r="L238" s="48">
        <v>40</v>
      </c>
      <c r="M238" s="33">
        <v>1.0449999999999999</v>
      </c>
      <c r="N238" s="33">
        <v>27.81</v>
      </c>
      <c r="O238" s="33">
        <v>100</v>
      </c>
      <c r="P238" s="33">
        <v>7.7</v>
      </c>
      <c r="Q238" s="33">
        <v>7.54</v>
      </c>
      <c r="R238" s="33">
        <v>44</v>
      </c>
      <c r="S238" s="33">
        <v>0</v>
      </c>
      <c r="T238" s="33">
        <v>22.547190000000001</v>
      </c>
      <c r="U238" s="33">
        <v>7.91</v>
      </c>
      <c r="V238" s="33">
        <f t="shared" si="135"/>
        <v>4.4604734693877539</v>
      </c>
      <c r="W238" s="36">
        <f t="shared" si="136"/>
        <v>0.67098436606700274</v>
      </c>
      <c r="X238" s="36">
        <f t="shared" si="137"/>
        <v>0.20064765491005043</v>
      </c>
      <c r="Y238" s="33">
        <f t="shared" si="164"/>
        <v>83.225063796922896</v>
      </c>
      <c r="Z238" s="33">
        <f t="shared" si="138"/>
        <v>83.225063796922896</v>
      </c>
      <c r="AA238" s="33">
        <f t="shared" si="165"/>
        <v>0</v>
      </c>
      <c r="AB238" s="36">
        <f t="shared" si="139"/>
        <v>0.16645012759384578</v>
      </c>
      <c r="AC238" s="45">
        <f t="shared" si="140"/>
        <v>17.809999999999999</v>
      </c>
      <c r="AD238" s="49">
        <f t="shared" si="166"/>
        <v>0</v>
      </c>
      <c r="AE238" s="49">
        <f t="shared" si="141"/>
        <v>0.4</v>
      </c>
      <c r="AF238" s="48">
        <f t="shared" si="167"/>
        <v>1</v>
      </c>
      <c r="AG238" s="33">
        <f t="shared" si="142"/>
        <v>1.7841893877551016</v>
      </c>
      <c r="AH238" s="33">
        <f t="shared" si="143"/>
        <v>1.1779669637993027</v>
      </c>
      <c r="AI238" s="49">
        <f t="shared" si="144"/>
        <v>0</v>
      </c>
      <c r="AJ238" s="48">
        <f t="shared" si="145"/>
        <v>3.2714285714285714</v>
      </c>
      <c r="AK238" s="58">
        <f t="shared" si="168"/>
        <v>0.66022529440186917</v>
      </c>
      <c r="AL238" s="58">
        <f t="shared" si="169"/>
        <v>1.9499630720638428</v>
      </c>
      <c r="AM238" s="58">
        <f t="shared" si="170"/>
        <v>0.85798375170809082</v>
      </c>
      <c r="AN238" s="58">
        <f t="shared" si="171"/>
        <v>1.091979320355752</v>
      </c>
      <c r="AO238" s="34">
        <f t="shared" si="146"/>
        <v>11.273595</v>
      </c>
      <c r="AP238" s="34">
        <f t="shared" si="147"/>
        <v>0.49393047248462374</v>
      </c>
      <c r="AQ238" s="34">
        <f t="shared" si="148"/>
        <v>10.779664527515376</v>
      </c>
      <c r="AR238" s="58">
        <f t="shared" si="149"/>
        <v>0.45118836390597361</v>
      </c>
      <c r="AS238" s="67">
        <f t="shared" si="150"/>
        <v>0.75198060650995602</v>
      </c>
      <c r="AT238" s="67">
        <f t="shared" si="151"/>
        <v>91.51079389685367</v>
      </c>
      <c r="AU238" s="68">
        <f t="shared" si="152"/>
        <v>0.9783971706689859</v>
      </c>
      <c r="AW238" s="68">
        <f t="shared" si="153"/>
        <v>0.18941575402981303</v>
      </c>
      <c r="AX238" s="68">
        <f t="shared" si="154"/>
        <v>0</v>
      </c>
      <c r="AZ238" s="69">
        <f t="shared" si="155"/>
        <v>1.0178571428571428</v>
      </c>
      <c r="BA238" s="70">
        <f t="shared" si="177"/>
        <v>0</v>
      </c>
      <c r="BB238" s="60">
        <f t="shared" si="172"/>
        <v>0</v>
      </c>
      <c r="BC238" s="70">
        <f t="shared" si="173"/>
        <v>0</v>
      </c>
      <c r="BD238" s="48">
        <f t="shared" si="174"/>
        <v>0</v>
      </c>
      <c r="BE238" s="59">
        <f t="shared" si="156"/>
        <v>1.1954520000000003E-3</v>
      </c>
      <c r="BF238" s="60">
        <f t="shared" si="175"/>
        <v>1.7187470533746617E-47</v>
      </c>
      <c r="BG238" s="46">
        <f t="shared" si="176"/>
        <v>-1.7187470533746617E-46</v>
      </c>
      <c r="BH238" s="46">
        <f t="shared" si="157"/>
        <v>0</v>
      </c>
      <c r="BI238" s="34">
        <f>AQ238*RUE</f>
        <v>41.393911785659043</v>
      </c>
      <c r="BJ238" s="34">
        <f t="shared" si="158"/>
        <v>413.93911785659043</v>
      </c>
      <c r="BK238" s="34">
        <f t="shared" si="159"/>
        <v>136.59990889267485</v>
      </c>
      <c r="BL238" s="34">
        <f>IF(AD238=0,0,BK238/(1-UMIDADE))</f>
        <v>0</v>
      </c>
      <c r="BM238" s="45">
        <f>BL238*AJ238</f>
        <v>0</v>
      </c>
      <c r="BN238" s="48">
        <f>IF(AI238=0,0,BM238*(1-AI238*(1-AK238)))</f>
        <v>0</v>
      </c>
    </row>
    <row r="239" spans="1:66" ht="15">
      <c r="A239" s="32">
        <v>17</v>
      </c>
      <c r="B239" s="32">
        <f t="shared" si="160"/>
        <v>8</v>
      </c>
      <c r="C239" s="32">
        <v>2015</v>
      </c>
      <c r="D239" s="32">
        <v>17</v>
      </c>
      <c r="E239" s="33">
        <v>16.399999999999999</v>
      </c>
      <c r="F239" s="33">
        <v>94.5</v>
      </c>
      <c r="G239" s="46">
        <v>229</v>
      </c>
      <c r="H239" s="45">
        <f t="shared" si="161"/>
        <v>12.785888283778265</v>
      </c>
      <c r="I239" s="45">
        <f t="shared" si="134"/>
        <v>84.507164414073401</v>
      </c>
      <c r="J239" s="48">
        <f t="shared" si="162"/>
        <v>11.267621921876453</v>
      </c>
      <c r="K239" s="48">
        <f t="shared" si="163"/>
        <v>0.97701958455530324</v>
      </c>
      <c r="L239" s="48">
        <v>40</v>
      </c>
      <c r="M239" s="33">
        <v>1.7090000000000001</v>
      </c>
      <c r="N239" s="33">
        <v>24.07</v>
      </c>
      <c r="O239" s="33">
        <v>100</v>
      </c>
      <c r="P239" s="33">
        <v>7.7</v>
      </c>
      <c r="Q239" s="33">
        <v>8.99</v>
      </c>
      <c r="R239" s="33">
        <v>71.599999999999994</v>
      </c>
      <c r="S239" s="33">
        <v>0</v>
      </c>
      <c r="T239" s="33">
        <v>15.089359999999999</v>
      </c>
      <c r="U239" s="33">
        <v>4.0170000000000003</v>
      </c>
      <c r="V239" s="33">
        <f t="shared" si="135"/>
        <v>3.7157877551020406</v>
      </c>
      <c r="W239" s="36">
        <f t="shared" si="136"/>
        <v>0.62658230174972696</v>
      </c>
      <c r="X239" s="36">
        <f t="shared" si="137"/>
        <v>0.19398734526245903</v>
      </c>
      <c r="Y239" s="33">
        <f t="shared" si="164"/>
        <v>82.047096833123589</v>
      </c>
      <c r="Z239" s="33">
        <f t="shared" si="138"/>
        <v>82.047096833123589</v>
      </c>
      <c r="AA239" s="33">
        <f t="shared" si="165"/>
        <v>0</v>
      </c>
      <c r="AB239" s="36">
        <f t="shared" si="139"/>
        <v>0.16409419366624717</v>
      </c>
      <c r="AC239" s="45">
        <f t="shared" si="140"/>
        <v>14.07</v>
      </c>
      <c r="AD239" s="49">
        <f t="shared" si="166"/>
        <v>0</v>
      </c>
      <c r="AE239" s="49">
        <f t="shared" si="141"/>
        <v>0.4</v>
      </c>
      <c r="AF239" s="48">
        <f t="shared" si="167"/>
        <v>1</v>
      </c>
      <c r="AG239" s="33">
        <f t="shared" si="142"/>
        <v>1.4863151020408163</v>
      </c>
      <c r="AH239" s="33">
        <f t="shared" si="143"/>
        <v>1.0135850494898802</v>
      </c>
      <c r="AI239" s="49">
        <f t="shared" si="144"/>
        <v>0</v>
      </c>
      <c r="AJ239" s="48">
        <f t="shared" si="145"/>
        <v>3.3714285714285714</v>
      </c>
      <c r="AK239" s="58">
        <f t="shared" si="168"/>
        <v>0.68194493085494179</v>
      </c>
      <c r="AL239" s="58">
        <f t="shared" si="169"/>
        <v>1.8651923449170356</v>
      </c>
      <c r="AM239" s="58">
        <f t="shared" si="170"/>
        <v>1.3354777189605975</v>
      </c>
      <c r="AN239" s="58">
        <f t="shared" si="171"/>
        <v>0.52971462595643803</v>
      </c>
      <c r="AO239" s="34">
        <f t="shared" si="146"/>
        <v>7.5446799999999996</v>
      </c>
      <c r="AP239" s="34">
        <f t="shared" si="147"/>
        <v>0.49393047248462374</v>
      </c>
      <c r="AQ239" s="34">
        <f t="shared" si="148"/>
        <v>7.050749527515376</v>
      </c>
      <c r="AR239" s="58">
        <f t="shared" si="149"/>
        <v>0.45118836390597361</v>
      </c>
      <c r="AS239" s="67">
        <f t="shared" si="150"/>
        <v>0.75198060650995602</v>
      </c>
      <c r="AT239" s="67">
        <f t="shared" si="151"/>
        <v>87.578796277511074</v>
      </c>
      <c r="AU239" s="68">
        <f t="shared" si="152"/>
        <v>0.98946162933945847</v>
      </c>
      <c r="AW239" s="68">
        <f t="shared" si="153"/>
        <v>0.13064176460119403</v>
      </c>
      <c r="AX239" s="68">
        <f t="shared" si="154"/>
        <v>0</v>
      </c>
      <c r="AZ239" s="69">
        <f t="shared" si="155"/>
        <v>1.0178571428571428</v>
      </c>
      <c r="BA239" s="70">
        <f t="shared" si="177"/>
        <v>0</v>
      </c>
      <c r="BB239" s="60">
        <f t="shared" si="172"/>
        <v>0</v>
      </c>
      <c r="BC239" s="70">
        <f t="shared" si="173"/>
        <v>0</v>
      </c>
      <c r="BD239" s="48">
        <f t="shared" si="174"/>
        <v>0</v>
      </c>
      <c r="BE239" s="59">
        <f t="shared" si="156"/>
        <v>1.1659679999999999E-3</v>
      </c>
      <c r="BF239" s="60">
        <f t="shared" si="175"/>
        <v>-2.0040040643291473E-49</v>
      </c>
      <c r="BG239" s="46">
        <f t="shared" si="176"/>
        <v>2.0040040643291472E-48</v>
      </c>
      <c r="BH239" s="46">
        <f t="shared" si="157"/>
        <v>0</v>
      </c>
      <c r="BI239" s="34">
        <f>AQ239*RUE</f>
        <v>27.074878185659042</v>
      </c>
      <c r="BJ239" s="34">
        <f t="shared" si="158"/>
        <v>270.74878185659043</v>
      </c>
      <c r="BK239" s="34">
        <f t="shared" si="159"/>
        <v>89.347098012674849</v>
      </c>
      <c r="BL239" s="34">
        <f>IF(AD239=0,0,BK239/(1-UMIDADE))</f>
        <v>0</v>
      </c>
      <c r="BM239" s="45">
        <f>BL239*AJ239</f>
        <v>0</v>
      </c>
      <c r="BN239" s="48">
        <f>IF(AI239=0,0,BM239*(1-AI239*(1-AK239)))</f>
        <v>0</v>
      </c>
    </row>
    <row r="240" spans="1:66" ht="15">
      <c r="A240" s="32">
        <v>18</v>
      </c>
      <c r="B240" s="32">
        <f t="shared" si="160"/>
        <v>8</v>
      </c>
      <c r="C240" s="32">
        <v>2015</v>
      </c>
      <c r="D240" s="32">
        <v>18</v>
      </c>
      <c r="E240" s="33">
        <v>18.46</v>
      </c>
      <c r="F240" s="33">
        <v>87.1</v>
      </c>
      <c r="G240" s="46">
        <v>230</v>
      </c>
      <c r="H240" s="45">
        <f t="shared" si="161"/>
        <v>12.445619629397337</v>
      </c>
      <c r="I240" s="45">
        <f t="shared" si="134"/>
        <v>84.65855595814881</v>
      </c>
      <c r="J240" s="48">
        <f t="shared" si="162"/>
        <v>11.287807461086508</v>
      </c>
      <c r="K240" s="48">
        <f t="shared" si="163"/>
        <v>0.97743065908638782</v>
      </c>
      <c r="L240" s="48">
        <v>40</v>
      </c>
      <c r="M240" s="33">
        <v>2.794</v>
      </c>
      <c r="N240" s="33">
        <v>25.04</v>
      </c>
      <c r="O240" s="33">
        <v>100</v>
      </c>
      <c r="P240" s="33">
        <v>10.7</v>
      </c>
      <c r="Q240" s="33">
        <v>13.6</v>
      </c>
      <c r="R240" s="33">
        <v>61.88</v>
      </c>
      <c r="S240" s="33">
        <v>0</v>
      </c>
      <c r="T240" s="33">
        <v>17.77562</v>
      </c>
      <c r="U240" s="33">
        <v>6.2919999999999998</v>
      </c>
      <c r="V240" s="33">
        <f t="shared" si="135"/>
        <v>3.6158693877551022</v>
      </c>
      <c r="W240" s="36">
        <f t="shared" si="136"/>
        <v>0.62017230690219349</v>
      </c>
      <c r="X240" s="36">
        <f t="shared" si="137"/>
        <v>0.19302584603532902</v>
      </c>
      <c r="Y240" s="33">
        <f t="shared" si="164"/>
        <v>81.033511783633713</v>
      </c>
      <c r="Z240" s="33">
        <f t="shared" si="138"/>
        <v>81.033511783633713</v>
      </c>
      <c r="AA240" s="33">
        <f t="shared" si="165"/>
        <v>0</v>
      </c>
      <c r="AB240" s="36">
        <f t="shared" si="139"/>
        <v>0.16206702356726743</v>
      </c>
      <c r="AC240" s="45">
        <f t="shared" si="140"/>
        <v>15.04</v>
      </c>
      <c r="AD240" s="49">
        <f t="shared" si="166"/>
        <v>0</v>
      </c>
      <c r="AE240" s="49">
        <f t="shared" si="141"/>
        <v>0.4</v>
      </c>
      <c r="AF240" s="48">
        <f t="shared" si="167"/>
        <v>1</v>
      </c>
      <c r="AG240" s="33">
        <f t="shared" si="142"/>
        <v>1.4463477551020409</v>
      </c>
      <c r="AH240" s="33">
        <f t="shared" si="143"/>
        <v>0.96500600669936398</v>
      </c>
      <c r="AI240" s="49">
        <f t="shared" si="144"/>
        <v>0</v>
      </c>
      <c r="AJ240" s="48">
        <f t="shared" si="145"/>
        <v>3.077142857142857</v>
      </c>
      <c r="AK240" s="58">
        <f t="shared" si="168"/>
        <v>0.6672019251907243</v>
      </c>
      <c r="AL240" s="58">
        <f t="shared" si="169"/>
        <v>2.1243537403190742</v>
      </c>
      <c r="AM240" s="58">
        <f t="shared" si="170"/>
        <v>1.3145500945094433</v>
      </c>
      <c r="AN240" s="58">
        <f t="shared" si="171"/>
        <v>0.80980364580963093</v>
      </c>
      <c r="AO240" s="34">
        <f t="shared" si="146"/>
        <v>8.88781</v>
      </c>
      <c r="AP240" s="34">
        <f t="shared" si="147"/>
        <v>0.49393047248462374</v>
      </c>
      <c r="AQ240" s="34">
        <f t="shared" si="148"/>
        <v>8.3938795275153755</v>
      </c>
      <c r="AR240" s="58">
        <f t="shared" si="149"/>
        <v>0.45118836390597361</v>
      </c>
      <c r="AS240" s="67">
        <f t="shared" si="150"/>
        <v>0.75198060650995602</v>
      </c>
      <c r="AT240" s="67">
        <f t="shared" si="151"/>
        <v>89.354770868937322</v>
      </c>
      <c r="AU240" s="68">
        <f t="shared" si="152"/>
        <v>0.98393437825768559</v>
      </c>
      <c r="AW240" s="68">
        <f t="shared" si="153"/>
        <v>0.29248751289349839</v>
      </c>
      <c r="AX240" s="68">
        <f t="shared" si="154"/>
        <v>0</v>
      </c>
      <c r="AZ240" s="69">
        <f t="shared" si="155"/>
        <v>1.0178571428571428</v>
      </c>
      <c r="BA240" s="70">
        <f t="shared" si="177"/>
        <v>0</v>
      </c>
      <c r="BB240" s="60">
        <f t="shared" si="172"/>
        <v>0</v>
      </c>
      <c r="BC240" s="70">
        <f t="shared" si="173"/>
        <v>0</v>
      </c>
      <c r="BD240" s="48">
        <f t="shared" si="174"/>
        <v>0</v>
      </c>
      <c r="BE240" s="59">
        <f t="shared" si="156"/>
        <v>1.2527352000000001E-3</v>
      </c>
      <c r="BF240" s="60">
        <f t="shared" si="175"/>
        <v>2.5104864323281874E-51</v>
      </c>
      <c r="BG240" s="46">
        <f t="shared" si="176"/>
        <v>-2.5104864323281872E-50</v>
      </c>
      <c r="BH240" s="46">
        <f t="shared" si="157"/>
        <v>0</v>
      </c>
      <c r="BI240" s="34">
        <f>AQ240*RUE</f>
        <v>32.232497385659038</v>
      </c>
      <c r="BJ240" s="34">
        <f t="shared" si="158"/>
        <v>322.32497385659036</v>
      </c>
      <c r="BK240" s="34">
        <f t="shared" si="159"/>
        <v>106.36724137267483</v>
      </c>
      <c r="BL240" s="34">
        <f>IF(AD240=0,0,BK240/(1-UMIDADE))</f>
        <v>0</v>
      </c>
      <c r="BM240" s="45">
        <f>BL240*AJ240</f>
        <v>0</v>
      </c>
      <c r="BN240" s="48">
        <f>IF(AI240=0,0,BM240*(1-AI240*(1-AK240)))</f>
        <v>0</v>
      </c>
    </row>
    <row r="241" spans="1:66" ht="15">
      <c r="A241" s="32">
        <v>19</v>
      </c>
      <c r="B241" s="32">
        <f t="shared" si="160"/>
        <v>8</v>
      </c>
      <c r="C241" s="32">
        <v>2015</v>
      </c>
      <c r="D241" s="32">
        <v>19</v>
      </c>
      <c r="E241" s="33">
        <v>19.48</v>
      </c>
      <c r="F241" s="33">
        <v>85.3</v>
      </c>
      <c r="G241" s="46">
        <v>231</v>
      </c>
      <c r="H241" s="45">
        <f t="shared" si="161"/>
        <v>12.101663069321749</v>
      </c>
      <c r="I241" s="45">
        <f t="shared" si="134"/>
        <v>84.811147706619749</v>
      </c>
      <c r="J241" s="48">
        <f t="shared" si="162"/>
        <v>11.308153027549301</v>
      </c>
      <c r="K241" s="48">
        <f t="shared" si="163"/>
        <v>0.97784842140027139</v>
      </c>
      <c r="L241" s="48">
        <v>40</v>
      </c>
      <c r="M241" s="33">
        <v>1.4219999999999999</v>
      </c>
      <c r="N241" s="33">
        <v>27.45</v>
      </c>
      <c r="O241" s="33">
        <v>100</v>
      </c>
      <c r="P241" s="33">
        <v>8.4499999999999993</v>
      </c>
      <c r="Q241" s="33">
        <v>12.07</v>
      </c>
      <c r="R241" s="33">
        <v>53.94</v>
      </c>
      <c r="S241" s="33">
        <v>0</v>
      </c>
      <c r="T241" s="33">
        <v>20.16545</v>
      </c>
      <c r="U241" s="33">
        <v>7.51</v>
      </c>
      <c r="V241" s="33">
        <f t="shared" si="135"/>
        <v>4.1307428571428568</v>
      </c>
      <c r="W241" s="36">
        <f t="shared" si="136"/>
        <v>0.65205747265358371</v>
      </c>
      <c r="X241" s="36">
        <f t="shared" si="137"/>
        <v>0.19780862089803758</v>
      </c>
      <c r="Y241" s="33">
        <f t="shared" si="164"/>
        <v>80.068505776934344</v>
      </c>
      <c r="Z241" s="33">
        <f t="shared" si="138"/>
        <v>80.068505776934344</v>
      </c>
      <c r="AA241" s="33">
        <f t="shared" si="165"/>
        <v>0</v>
      </c>
      <c r="AB241" s="36">
        <f t="shared" si="139"/>
        <v>0.1601370115538687</v>
      </c>
      <c r="AC241" s="45">
        <f t="shared" si="140"/>
        <v>17.45</v>
      </c>
      <c r="AD241" s="49">
        <f t="shared" si="166"/>
        <v>0</v>
      </c>
      <c r="AE241" s="49">
        <f t="shared" si="141"/>
        <v>0.4</v>
      </c>
      <c r="AF241" s="48">
        <f t="shared" si="167"/>
        <v>1</v>
      </c>
      <c r="AG241" s="33">
        <f t="shared" si="142"/>
        <v>1.6522971428571429</v>
      </c>
      <c r="AH241" s="33">
        <f t="shared" si="143"/>
        <v>1.0159044413273992</v>
      </c>
      <c r="AI241" s="49">
        <f t="shared" si="144"/>
        <v>0</v>
      </c>
      <c r="AJ241" s="48">
        <f t="shared" si="145"/>
        <v>2.9314285714285715</v>
      </c>
      <c r="AK241" s="58">
        <f t="shared" si="168"/>
        <v>0.61484367126042649</v>
      </c>
      <c r="AL241" s="58">
        <f t="shared" si="169"/>
        <v>2.263959087200929</v>
      </c>
      <c r="AM241" s="58">
        <f t="shared" si="170"/>
        <v>1.2211795316361809</v>
      </c>
      <c r="AN241" s="58">
        <f t="shared" si="171"/>
        <v>1.0427795555647481</v>
      </c>
      <c r="AO241" s="34">
        <f t="shared" si="146"/>
        <v>10.082725</v>
      </c>
      <c r="AP241" s="34">
        <f t="shared" si="147"/>
        <v>0.49393047248462374</v>
      </c>
      <c r="AQ241" s="34">
        <f t="shared" si="148"/>
        <v>9.5887945275153754</v>
      </c>
      <c r="AR241" s="58">
        <f t="shared" si="149"/>
        <v>0.45118836390597361</v>
      </c>
      <c r="AS241" s="67">
        <f t="shared" si="150"/>
        <v>0.75198060650995602</v>
      </c>
      <c r="AT241" s="67">
        <f t="shared" si="151"/>
        <v>90.556054351593446</v>
      </c>
      <c r="AU241" s="68">
        <f t="shared" si="152"/>
        <v>0.97936038270270398</v>
      </c>
      <c r="AW241" s="68">
        <f t="shared" si="153"/>
        <v>0.36109531596808386</v>
      </c>
      <c r="AX241" s="68">
        <f t="shared" si="154"/>
        <v>0</v>
      </c>
      <c r="AZ241" s="69">
        <f t="shared" si="155"/>
        <v>1.0178571428571428</v>
      </c>
      <c r="BA241" s="70">
        <f t="shared" si="177"/>
        <v>0</v>
      </c>
      <c r="BB241" s="60">
        <f t="shared" si="172"/>
        <v>0</v>
      </c>
      <c r="BC241" s="70">
        <f t="shared" si="173"/>
        <v>0</v>
      </c>
      <c r="BD241" s="48">
        <f t="shared" si="174"/>
        <v>0</v>
      </c>
      <c r="BE241" s="59">
        <f t="shared" si="156"/>
        <v>1.2956975999999999E-3</v>
      </c>
      <c r="BF241" s="60">
        <f t="shared" si="175"/>
        <v>-3.2528312452001945E-53</v>
      </c>
      <c r="BG241" s="46">
        <f t="shared" si="176"/>
        <v>3.2528312452001945E-52</v>
      </c>
      <c r="BH241" s="46">
        <f t="shared" si="157"/>
        <v>0</v>
      </c>
      <c r="BI241" s="34">
        <f>AQ241*RUE</f>
        <v>36.820970985659038</v>
      </c>
      <c r="BJ241" s="34">
        <f t="shared" si="158"/>
        <v>368.20970985659039</v>
      </c>
      <c r="BK241" s="34">
        <f t="shared" si="159"/>
        <v>121.50920425267483</v>
      </c>
      <c r="BL241" s="34">
        <f>IF(AD241=0,0,BK241/(1-UMIDADE))</f>
        <v>0</v>
      </c>
      <c r="BM241" s="45">
        <f>BL241*AJ241</f>
        <v>0</v>
      </c>
      <c r="BN241" s="48">
        <f>IF(AI241=0,0,BM241*(1-AI241*(1-AK241)))</f>
        <v>0</v>
      </c>
    </row>
    <row r="242" spans="1:66" ht="15">
      <c r="A242" s="32">
        <v>20</v>
      </c>
      <c r="B242" s="32">
        <f t="shared" si="160"/>
        <v>8</v>
      </c>
      <c r="C242" s="32">
        <v>2015</v>
      </c>
      <c r="D242" s="32">
        <v>20</v>
      </c>
      <c r="E242" s="33">
        <v>19.84</v>
      </c>
      <c r="F242" s="33">
        <v>77.5</v>
      </c>
      <c r="G242" s="46">
        <v>232</v>
      </c>
      <c r="H242" s="45">
        <f t="shared" si="161"/>
        <v>11.754120525303442</v>
      </c>
      <c r="I242" s="45">
        <f t="shared" si="134"/>
        <v>84.964894573216213</v>
      </c>
      <c r="J242" s="48">
        <f t="shared" si="162"/>
        <v>11.328652609762162</v>
      </c>
      <c r="K242" s="48">
        <f t="shared" si="163"/>
        <v>0.97827274770496442</v>
      </c>
      <c r="L242" s="48">
        <v>40</v>
      </c>
      <c r="M242" s="33">
        <v>0.70699999999999996</v>
      </c>
      <c r="N242" s="33">
        <v>28.55</v>
      </c>
      <c r="O242" s="33">
        <v>100</v>
      </c>
      <c r="P242" s="33">
        <v>4.7</v>
      </c>
      <c r="Q242" s="33">
        <v>11.69</v>
      </c>
      <c r="R242" s="33">
        <v>35.53</v>
      </c>
      <c r="S242" s="33">
        <v>0</v>
      </c>
      <c r="T242" s="33">
        <v>23.02852</v>
      </c>
      <c r="U242" s="33">
        <v>8.73</v>
      </c>
      <c r="V242" s="33">
        <f t="shared" si="135"/>
        <v>4.3470367346938783</v>
      </c>
      <c r="W242" s="36">
        <f t="shared" si="136"/>
        <v>0.66460448612599154</v>
      </c>
      <c r="X242" s="36">
        <f t="shared" si="137"/>
        <v>0.19969067291889875</v>
      </c>
      <c r="Y242" s="33">
        <f t="shared" si="164"/>
        <v>79.052601335606951</v>
      </c>
      <c r="Z242" s="33">
        <f t="shared" si="138"/>
        <v>79.052601335606951</v>
      </c>
      <c r="AA242" s="33">
        <f t="shared" si="165"/>
        <v>0</v>
      </c>
      <c r="AB242" s="36">
        <f t="shared" si="139"/>
        <v>0.15810520267121389</v>
      </c>
      <c r="AC242" s="45">
        <f t="shared" si="140"/>
        <v>18.55</v>
      </c>
      <c r="AD242" s="49">
        <f t="shared" si="166"/>
        <v>0</v>
      </c>
      <c r="AE242" s="49">
        <f t="shared" si="141"/>
        <v>0.4</v>
      </c>
      <c r="AF242" s="48">
        <f t="shared" si="167"/>
        <v>1</v>
      </c>
      <c r="AG242" s="33">
        <f t="shared" si="142"/>
        <v>1.7388146938775515</v>
      </c>
      <c r="AH242" s="33">
        <f t="shared" si="143"/>
        <v>1.0134767600338508</v>
      </c>
      <c r="AI242" s="49">
        <f t="shared" si="144"/>
        <v>0</v>
      </c>
      <c r="AJ242" s="48">
        <f t="shared" si="145"/>
        <v>2.88</v>
      </c>
      <c r="AK242" s="58">
        <f t="shared" si="168"/>
        <v>0.58285495493128181</v>
      </c>
      <c r="AL242" s="58">
        <f t="shared" si="169"/>
        <v>2.3151126326690168</v>
      </c>
      <c r="AM242" s="58">
        <f t="shared" si="170"/>
        <v>0.82255951838730168</v>
      </c>
      <c r="AN242" s="58">
        <f t="shared" si="171"/>
        <v>1.4925531142817152</v>
      </c>
      <c r="AO242" s="34">
        <f t="shared" si="146"/>
        <v>11.51426</v>
      </c>
      <c r="AP242" s="34">
        <f t="shared" si="147"/>
        <v>0.49393047248462374</v>
      </c>
      <c r="AQ242" s="34">
        <f t="shared" si="148"/>
        <v>11.020329527515376</v>
      </c>
      <c r="AR242" s="58">
        <f t="shared" si="149"/>
        <v>0.45118836390597361</v>
      </c>
      <c r="AS242" s="67">
        <f t="shared" si="150"/>
        <v>0.75198060650995602</v>
      </c>
      <c r="AT242" s="67">
        <f t="shared" si="151"/>
        <v>91.680760517330825</v>
      </c>
      <c r="AU242" s="68">
        <f t="shared" si="152"/>
        <v>0.97059008025215188</v>
      </c>
      <c r="AW242" s="68">
        <f t="shared" si="153"/>
        <v>0.38368679808771033</v>
      </c>
      <c r="AX242" s="68">
        <f t="shared" si="154"/>
        <v>0</v>
      </c>
      <c r="AZ242" s="69">
        <f t="shared" si="155"/>
        <v>1.0178571428571428</v>
      </c>
      <c r="BA242" s="70">
        <f t="shared" si="177"/>
        <v>0</v>
      </c>
      <c r="BB242" s="60">
        <f t="shared" si="172"/>
        <v>0</v>
      </c>
      <c r="BC242" s="70">
        <f t="shared" si="173"/>
        <v>0</v>
      </c>
      <c r="BD242" s="48">
        <f t="shared" si="174"/>
        <v>0</v>
      </c>
      <c r="BE242" s="59">
        <f t="shared" si="156"/>
        <v>1.3108607999999999E-3</v>
      </c>
      <c r="BF242" s="60">
        <f t="shared" si="175"/>
        <v>4.2640089683481232E-55</v>
      </c>
      <c r="BG242" s="46">
        <f t="shared" si="176"/>
        <v>-4.2640089683481232E-54</v>
      </c>
      <c r="BH242" s="46">
        <f t="shared" si="157"/>
        <v>0</v>
      </c>
      <c r="BI242" s="34">
        <f>AQ242*RUE</f>
        <v>42.31806538565904</v>
      </c>
      <c r="BJ242" s="34">
        <f t="shared" si="158"/>
        <v>423.18065385659042</v>
      </c>
      <c r="BK242" s="34">
        <f t="shared" si="159"/>
        <v>139.64961577267485</v>
      </c>
      <c r="BL242" s="34">
        <f>IF(AD242=0,0,BK242/(1-UMIDADE))</f>
        <v>0</v>
      </c>
      <c r="BM242" s="45">
        <f>BL242*AJ242</f>
        <v>0</v>
      </c>
      <c r="BN242" s="48">
        <f>IF(AI242=0,0,BM242*(1-AI242*(1-AK242)))</f>
        <v>0</v>
      </c>
    </row>
    <row r="243" spans="1:66" ht="15">
      <c r="A243" s="32">
        <v>21</v>
      </c>
      <c r="B243" s="32">
        <f t="shared" si="160"/>
        <v>8</v>
      </c>
      <c r="C243" s="32">
        <v>2015</v>
      </c>
      <c r="D243" s="32">
        <v>21</v>
      </c>
      <c r="E243" s="33">
        <v>20.05</v>
      </c>
      <c r="F243" s="33">
        <v>75.7</v>
      </c>
      <c r="G243" s="46">
        <v>233</v>
      </c>
      <c r="H243" s="45">
        <f t="shared" si="161"/>
        <v>11.40309498169878</v>
      </c>
      <c r="I243" s="45">
        <f t="shared" si="134"/>
        <v>85.119752095967428</v>
      </c>
      <c r="J243" s="48">
        <f t="shared" si="162"/>
        <v>11.349300279462323</v>
      </c>
      <c r="K243" s="48">
        <f t="shared" si="163"/>
        <v>0.97870351226342478</v>
      </c>
      <c r="L243" s="48">
        <v>40</v>
      </c>
      <c r="M243" s="33">
        <v>0.88800000000000001</v>
      </c>
      <c r="N243" s="33">
        <v>29.4</v>
      </c>
      <c r="O243" s="33">
        <v>100</v>
      </c>
      <c r="P243" s="33">
        <v>7.7</v>
      </c>
      <c r="Q243" s="33">
        <v>10.4</v>
      </c>
      <c r="R243" s="33">
        <v>36.200000000000003</v>
      </c>
      <c r="S243" s="33">
        <v>0</v>
      </c>
      <c r="T243" s="33">
        <v>20.625299999999999</v>
      </c>
      <c r="U243" s="33">
        <v>7.76</v>
      </c>
      <c r="V243" s="33">
        <f t="shared" si="135"/>
        <v>4.5727346938775497</v>
      </c>
      <c r="W243" s="36">
        <f t="shared" si="136"/>
        <v>0.67716232624966266</v>
      </c>
      <c r="X243" s="36">
        <f t="shared" si="137"/>
        <v>0.20157434893744941</v>
      </c>
      <c r="Y243" s="33">
        <f t="shared" si="164"/>
        <v>78.039124575573098</v>
      </c>
      <c r="Z243" s="33">
        <f t="shared" si="138"/>
        <v>78.039124575573098</v>
      </c>
      <c r="AA243" s="33">
        <f t="shared" si="165"/>
        <v>0</v>
      </c>
      <c r="AB243" s="36">
        <f t="shared" si="139"/>
        <v>0.15607824915114621</v>
      </c>
      <c r="AC243" s="45">
        <f t="shared" si="140"/>
        <v>19.399999999999999</v>
      </c>
      <c r="AD243" s="49">
        <f t="shared" si="166"/>
        <v>0</v>
      </c>
      <c r="AE243" s="49">
        <f t="shared" si="141"/>
        <v>0.4</v>
      </c>
      <c r="AF243" s="48">
        <f t="shared" si="167"/>
        <v>1</v>
      </c>
      <c r="AG243" s="33">
        <f t="shared" si="142"/>
        <v>1.8290938775510199</v>
      </c>
      <c r="AH243" s="33">
        <f t="shared" si="143"/>
        <v>1.009825642587258</v>
      </c>
      <c r="AI243" s="49">
        <f t="shared" si="144"/>
        <v>0</v>
      </c>
      <c r="AJ243" s="48">
        <f t="shared" si="145"/>
        <v>1</v>
      </c>
      <c r="AK243" s="58">
        <f t="shared" si="168"/>
        <v>0.55209065810187774</v>
      </c>
      <c r="AL243" s="58">
        <f t="shared" si="169"/>
        <v>2.3454165862201952</v>
      </c>
      <c r="AM243" s="58">
        <f t="shared" si="170"/>
        <v>0.84904080421171069</v>
      </c>
      <c r="AN243" s="58">
        <f t="shared" si="171"/>
        <v>1.4963757820084846</v>
      </c>
      <c r="AO243" s="34">
        <f t="shared" si="146"/>
        <v>10.31265</v>
      </c>
      <c r="AP243" s="34">
        <f t="shared" si="147"/>
        <v>0.49393047248462374</v>
      </c>
      <c r="AQ243" s="34">
        <f t="shared" si="148"/>
        <v>9.8187195275153751</v>
      </c>
      <c r="AR243" s="58">
        <f t="shared" si="149"/>
        <v>0.45118836390597361</v>
      </c>
      <c r="AS243" s="67">
        <f t="shared" si="150"/>
        <v>0.75198060650995602</v>
      </c>
      <c r="AT243" s="67">
        <f t="shared" si="151"/>
        <v>90.756761948983993</v>
      </c>
      <c r="AU243" s="68">
        <f t="shared" si="152"/>
        <v>0.97051587822117114</v>
      </c>
      <c r="AW243" s="68">
        <f t="shared" si="153"/>
        <v>0.39649442457295958</v>
      </c>
      <c r="AX243" s="68">
        <f t="shared" si="154"/>
        <v>0</v>
      </c>
      <c r="AZ243" s="69">
        <f t="shared" si="155"/>
        <v>1.0178571428571428</v>
      </c>
      <c r="BA243" s="70">
        <f t="shared" si="177"/>
        <v>0</v>
      </c>
      <c r="BB243" s="60">
        <f t="shared" si="172"/>
        <v>0</v>
      </c>
      <c r="BC243" s="70">
        <f t="shared" si="173"/>
        <v>0</v>
      </c>
      <c r="BD243" s="48">
        <f t="shared" si="174"/>
        <v>0</v>
      </c>
      <c r="BE243" s="59">
        <f t="shared" si="156"/>
        <v>1.3197060000000001E-3</v>
      </c>
      <c r="BF243" s="60">
        <f t="shared" si="175"/>
        <v>-5.6272382195828286E-57</v>
      </c>
      <c r="BG243" s="46">
        <f t="shared" si="176"/>
        <v>5.6272382195828288E-56</v>
      </c>
      <c r="BH243" s="46">
        <f t="shared" si="157"/>
        <v>0</v>
      </c>
      <c r="BI243" s="34">
        <f>AQ243*RUE</f>
        <v>37.703882985659043</v>
      </c>
      <c r="BJ243" s="34">
        <f t="shared" si="158"/>
        <v>377.03882985659044</v>
      </c>
      <c r="BK243" s="34">
        <f t="shared" si="159"/>
        <v>124.42281385267485</v>
      </c>
      <c r="BL243" s="34">
        <f>IF(AD243=0,0,BK243/(1-UMIDADE))</f>
        <v>0</v>
      </c>
      <c r="BM243" s="45">
        <f>BL243*AJ243</f>
        <v>0</v>
      </c>
      <c r="BN243" s="48">
        <f>IF(AI243=0,0,BM243*(1-AI243*(1-AK243)))</f>
        <v>0</v>
      </c>
    </row>
    <row r="244" spans="1:66" ht="15">
      <c r="A244" s="32">
        <v>22</v>
      </c>
      <c r="B244" s="32">
        <f t="shared" si="160"/>
        <v>8</v>
      </c>
      <c r="C244" s="32">
        <v>2015</v>
      </c>
      <c r="D244" s="32">
        <v>22</v>
      </c>
      <c r="E244" s="33">
        <v>22.5</v>
      </c>
      <c r="F244" s="33">
        <v>73.400000000000006</v>
      </c>
      <c r="G244" s="46">
        <v>234</v>
      </c>
      <c r="H244" s="45">
        <f t="shared" si="161"/>
        <v>11.048690454952105</v>
      </c>
      <c r="I244" s="45">
        <f t="shared" si="134"/>
        <v>85.275676440074861</v>
      </c>
      <c r="J244" s="48">
        <f t="shared" si="162"/>
        <v>11.370090192009981</v>
      </c>
      <c r="K244" s="48">
        <f t="shared" si="163"/>
        <v>0.97914058743081744</v>
      </c>
      <c r="L244" s="48">
        <v>40</v>
      </c>
      <c r="M244" s="33">
        <v>1.1970000000000001</v>
      </c>
      <c r="N244" s="33">
        <v>30.25</v>
      </c>
      <c r="O244" s="33">
        <v>100</v>
      </c>
      <c r="P244" s="33">
        <v>7.7</v>
      </c>
      <c r="Q244" s="33">
        <v>15.7</v>
      </c>
      <c r="R244" s="33">
        <v>41.74</v>
      </c>
      <c r="S244" s="33">
        <v>0</v>
      </c>
      <c r="T244" s="33">
        <v>14.06237</v>
      </c>
      <c r="U244" s="33">
        <v>5.8929999999999998</v>
      </c>
      <c r="V244" s="33">
        <f t="shared" si="135"/>
        <v>4.4111020408163251</v>
      </c>
      <c r="W244" s="36">
        <f t="shared" si="136"/>
        <v>0.66822458441276134</v>
      </c>
      <c r="X244" s="36">
        <f t="shared" si="137"/>
        <v>0.20023368766191418</v>
      </c>
      <c r="Y244" s="33">
        <f t="shared" si="164"/>
        <v>77.029298932985839</v>
      </c>
      <c r="Z244" s="33">
        <f t="shared" si="138"/>
        <v>77.029298932985839</v>
      </c>
      <c r="AA244" s="33">
        <f t="shared" si="165"/>
        <v>0</v>
      </c>
      <c r="AB244" s="36">
        <f t="shared" si="139"/>
        <v>0.15405859786597167</v>
      </c>
      <c r="AC244" s="45">
        <f t="shared" si="140"/>
        <v>20.25</v>
      </c>
      <c r="AD244" s="49">
        <f t="shared" si="166"/>
        <v>0</v>
      </c>
      <c r="AE244" s="49">
        <f t="shared" si="141"/>
        <v>0.4</v>
      </c>
      <c r="AF244" s="48">
        <f t="shared" si="167"/>
        <v>1</v>
      </c>
      <c r="AG244" s="33">
        <f t="shared" si="142"/>
        <v>1.7644408163265302</v>
      </c>
      <c r="AH244" s="33">
        <f t="shared" si="143"/>
        <v>0.95160817458724967</v>
      </c>
      <c r="AI244" s="49">
        <f t="shared" si="144"/>
        <v>0</v>
      </c>
      <c r="AJ244" s="48">
        <f t="shared" si="145"/>
        <v>1</v>
      </c>
      <c r="AK244" s="58">
        <f t="shared" si="168"/>
        <v>0.53932564117874249</v>
      </c>
      <c r="AL244" s="58">
        <f t="shared" si="169"/>
        <v>2.7254431946028155</v>
      </c>
      <c r="AM244" s="58">
        <f t="shared" si="170"/>
        <v>1.1375999894272153</v>
      </c>
      <c r="AN244" s="58">
        <f t="shared" si="171"/>
        <v>1.5878432051756002</v>
      </c>
      <c r="AO244" s="34">
        <f t="shared" si="146"/>
        <v>7.0311849999999998</v>
      </c>
      <c r="AP244" s="34">
        <f t="shared" si="147"/>
        <v>0.49393047248462374</v>
      </c>
      <c r="AQ244" s="34">
        <f t="shared" si="148"/>
        <v>6.5372545275153762</v>
      </c>
      <c r="AR244" s="58">
        <f t="shared" si="149"/>
        <v>0.45118836390597361</v>
      </c>
      <c r="AS244" s="67">
        <f t="shared" si="150"/>
        <v>0.75198060650995602</v>
      </c>
      <c r="AT244" s="67">
        <f t="shared" si="151"/>
        <v>86.732569580217628</v>
      </c>
      <c r="AU244" s="68">
        <f t="shared" si="152"/>
        <v>0.96874208942427054</v>
      </c>
      <c r="AW244" s="68">
        <f t="shared" si="153"/>
        <v>0.52763344725898531</v>
      </c>
      <c r="AX244" s="68">
        <f t="shared" si="154"/>
        <v>4.666666666666662E-2</v>
      </c>
      <c r="AZ244" s="69">
        <f t="shared" si="155"/>
        <v>1.0178571428571428</v>
      </c>
      <c r="BA244" s="70">
        <f t="shared" si="177"/>
        <v>1.583517803306564</v>
      </c>
      <c r="BB244" s="60">
        <f t="shared" si="172"/>
        <v>6.0199012810502337</v>
      </c>
      <c r="BC244" s="70">
        <f t="shared" si="173"/>
        <v>4.1044781461706137</v>
      </c>
      <c r="BD244" s="48">
        <f t="shared" si="174"/>
        <v>3.0167914374354008</v>
      </c>
      <c r="BE244" s="59">
        <f t="shared" si="156"/>
        <v>1.4228999999999999E-3</v>
      </c>
      <c r="BF244" s="60">
        <f t="shared" si="175"/>
        <v>0.42235080124095614</v>
      </c>
      <c r="BG244" s="46">
        <f t="shared" si="176"/>
        <v>25.944406361944448</v>
      </c>
      <c r="BH244" s="46">
        <f t="shared" si="157"/>
        <v>0</v>
      </c>
      <c r="BI244" s="34">
        <f>AQ244*RUE</f>
        <v>25.103057385659042</v>
      </c>
      <c r="BJ244" s="34">
        <f t="shared" si="158"/>
        <v>251.03057385659042</v>
      </c>
      <c r="BK244" s="34">
        <f t="shared" si="159"/>
        <v>82.840089372674839</v>
      </c>
      <c r="BL244" s="34">
        <f>IF(AD244=0,0,BK244/(1-UMIDADE))</f>
        <v>0</v>
      </c>
      <c r="BM244" s="45">
        <f>BL244*AJ244</f>
        <v>0</v>
      </c>
      <c r="BN244" s="48">
        <f>IF(AI244=0,0,BM244*(1-AI244*(1-AK244)))</f>
        <v>0</v>
      </c>
    </row>
    <row r="245" spans="1:66" ht="15">
      <c r="A245" s="32">
        <v>23</v>
      </c>
      <c r="B245" s="32">
        <f t="shared" si="160"/>
        <v>8</v>
      </c>
      <c r="C245" s="32">
        <v>2015</v>
      </c>
      <c r="D245" s="32">
        <v>23</v>
      </c>
      <c r="E245" s="33">
        <v>23.63</v>
      </c>
      <c r="F245" s="33">
        <v>72.099999999999994</v>
      </c>
      <c r="G245" s="46">
        <v>235</v>
      </c>
      <c r="H245" s="45">
        <f t="shared" si="161"/>
        <v>10.691011962773359</v>
      </c>
      <c r="I245" s="45">
        <f t="shared" si="134"/>
        <v>85.432624398528262</v>
      </c>
      <c r="J245" s="48">
        <f t="shared" si="162"/>
        <v>11.391016586470435</v>
      </c>
      <c r="K245" s="48">
        <f t="shared" si="163"/>
        <v>0.97958384369233742</v>
      </c>
      <c r="L245" s="48">
        <v>40</v>
      </c>
      <c r="M245" s="33">
        <v>0.90300000000000002</v>
      </c>
      <c r="N245" s="33">
        <v>34.229999999999997</v>
      </c>
      <c r="O245" s="33">
        <v>100</v>
      </c>
      <c r="P245" s="33">
        <v>6.95</v>
      </c>
      <c r="Q245" s="33">
        <v>13.66</v>
      </c>
      <c r="R245" s="33">
        <v>29.06</v>
      </c>
      <c r="S245" s="33">
        <v>0</v>
      </c>
      <c r="T245" s="33">
        <v>21.453710000000001</v>
      </c>
      <c r="U245" s="33">
        <v>8.42</v>
      </c>
      <c r="V245" s="33">
        <f t="shared" si="135"/>
        <v>5.2327836734693873</v>
      </c>
      <c r="W245" s="36">
        <f t="shared" si="136"/>
        <v>0.71075381716337127</v>
      </c>
      <c r="X245" s="36">
        <f t="shared" si="137"/>
        <v>0.20661307257450567</v>
      </c>
      <c r="Y245" s="33">
        <f t="shared" si="164"/>
        <v>76.077690758398589</v>
      </c>
      <c r="Z245" s="33">
        <f t="shared" si="138"/>
        <v>76.077690758398589</v>
      </c>
      <c r="AA245" s="33">
        <f t="shared" si="165"/>
        <v>0</v>
      </c>
      <c r="AB245" s="36">
        <f t="shared" si="139"/>
        <v>0.15215538151679717</v>
      </c>
      <c r="AC245" s="45">
        <f t="shared" si="140"/>
        <v>24.229999999999997</v>
      </c>
      <c r="AD245" s="49">
        <f t="shared" si="166"/>
        <v>0</v>
      </c>
      <c r="AE245" s="49">
        <f t="shared" si="141"/>
        <v>0.4</v>
      </c>
      <c r="AF245" s="48">
        <f t="shared" si="167"/>
        <v>1</v>
      </c>
      <c r="AG245" s="33">
        <f t="shared" si="142"/>
        <v>2.0931134693877551</v>
      </c>
      <c r="AH245" s="33">
        <f t="shared" si="143"/>
        <v>1.0239563396653328</v>
      </c>
      <c r="AI245" s="49">
        <f t="shared" si="144"/>
        <v>0</v>
      </c>
      <c r="AJ245" s="48">
        <f t="shared" si="145"/>
        <v>1</v>
      </c>
      <c r="AK245" s="58">
        <f t="shared" si="168"/>
        <v>0.48920249888069595</v>
      </c>
      <c r="AL245" s="58">
        <f t="shared" si="169"/>
        <v>2.918126934576351</v>
      </c>
      <c r="AM245" s="58">
        <f t="shared" si="170"/>
        <v>0.84800768718788755</v>
      </c>
      <c r="AN245" s="58">
        <f t="shared" si="171"/>
        <v>2.0701192473884635</v>
      </c>
      <c r="AO245" s="34">
        <f t="shared" si="146"/>
        <v>10.726855</v>
      </c>
      <c r="AP245" s="34">
        <f t="shared" si="147"/>
        <v>0.49393047248462374</v>
      </c>
      <c r="AQ245" s="34">
        <f t="shared" si="148"/>
        <v>10.232924527515376</v>
      </c>
      <c r="AR245" s="58">
        <f t="shared" si="149"/>
        <v>0.45118836390597361</v>
      </c>
      <c r="AS245" s="67">
        <f t="shared" si="150"/>
        <v>0.75198060650995602</v>
      </c>
      <c r="AT245" s="67">
        <f t="shared" si="151"/>
        <v>91.097598870619393</v>
      </c>
      <c r="AU245" s="68">
        <f t="shared" si="152"/>
        <v>0.95944298684777318</v>
      </c>
      <c r="AW245" s="68">
        <f t="shared" si="153"/>
        <v>0.57810550160263607</v>
      </c>
      <c r="AX245" s="68">
        <f t="shared" si="154"/>
        <v>0</v>
      </c>
      <c r="AZ245" s="69">
        <f t="shared" si="155"/>
        <v>1.0178571428571428</v>
      </c>
      <c r="BA245" s="70">
        <f t="shared" si="177"/>
        <v>0</v>
      </c>
      <c r="BB245" s="60">
        <f t="shared" si="172"/>
        <v>0</v>
      </c>
      <c r="BC245" s="70">
        <f t="shared" si="173"/>
        <v>0</v>
      </c>
      <c r="BD245" s="48">
        <f t="shared" si="174"/>
        <v>0</v>
      </c>
      <c r="BE245" s="59">
        <f t="shared" si="156"/>
        <v>1.4704956E-3</v>
      </c>
      <c r="BF245" s="60">
        <f t="shared" si="175"/>
        <v>3.8151135399851321E-2</v>
      </c>
      <c r="BG245" s="46">
        <f t="shared" si="176"/>
        <v>-0.38151135399851321</v>
      </c>
      <c r="BH245" s="46">
        <f t="shared" si="157"/>
        <v>0</v>
      </c>
      <c r="BI245" s="34">
        <f>AQ245*RUE</f>
        <v>39.294430185659046</v>
      </c>
      <c r="BJ245" s="34">
        <f t="shared" si="158"/>
        <v>392.94430185659047</v>
      </c>
      <c r="BK245" s="34">
        <f t="shared" si="159"/>
        <v>129.67161961267487</v>
      </c>
      <c r="BL245" s="34">
        <f>IF(AD245=0,0,BK245/(1-UMIDADE))</f>
        <v>0</v>
      </c>
      <c r="BM245" s="45">
        <f>BL245*AJ245</f>
        <v>0</v>
      </c>
      <c r="BN245" s="48">
        <f>IF(AI245=0,0,BM245*(1-AI245*(1-AK245)))</f>
        <v>0</v>
      </c>
    </row>
    <row r="246" spans="1:66" ht="15">
      <c r="A246" s="32">
        <v>24</v>
      </c>
      <c r="B246" s="32">
        <f t="shared" si="160"/>
        <v>8</v>
      </c>
      <c r="C246" s="32">
        <v>2015</v>
      </c>
      <c r="D246" s="32">
        <v>24</v>
      </c>
      <c r="E246" s="33">
        <v>23.01</v>
      </c>
      <c r="F246" s="33">
        <v>76.400000000000006</v>
      </c>
      <c r="G246" s="46">
        <v>236</v>
      </c>
      <c r="H246" s="45">
        <f t="shared" si="161"/>
        <v>10.330165493019107</v>
      </c>
      <c r="I246" s="45">
        <f t="shared" si="134"/>
        <v>85.590553390539952</v>
      </c>
      <c r="J246" s="48">
        <f t="shared" si="162"/>
        <v>11.412073785405326</v>
      </c>
      <c r="K246" s="48">
        <f t="shared" si="163"/>
        <v>0.98003314970158795</v>
      </c>
      <c r="L246" s="48">
        <v>40</v>
      </c>
      <c r="M246" s="33">
        <v>0.55800000000000005</v>
      </c>
      <c r="N246" s="33">
        <v>34.01</v>
      </c>
      <c r="O246" s="33">
        <v>100</v>
      </c>
      <c r="P246" s="33">
        <v>5.45</v>
      </c>
      <c r="Q246" s="33">
        <v>13.93</v>
      </c>
      <c r="R246" s="33">
        <v>32.99</v>
      </c>
      <c r="S246" s="33">
        <v>0</v>
      </c>
      <c r="T246" s="33">
        <v>21.017790000000002</v>
      </c>
      <c r="U246" s="33">
        <v>8.1199999999999992</v>
      </c>
      <c r="V246" s="33">
        <f t="shared" si="135"/>
        <v>5.1781224489795914</v>
      </c>
      <c r="W246" s="36">
        <f t="shared" si="136"/>
        <v>0.70814934410902119</v>
      </c>
      <c r="X246" s="36">
        <f t="shared" si="137"/>
        <v>0.20622240161635319</v>
      </c>
      <c r="Y246" s="33">
        <f t="shared" si="164"/>
        <v>75.053734418733256</v>
      </c>
      <c r="Z246" s="33">
        <f t="shared" si="138"/>
        <v>75.053734418733256</v>
      </c>
      <c r="AA246" s="33">
        <f t="shared" si="165"/>
        <v>0</v>
      </c>
      <c r="AB246" s="36">
        <f t="shared" si="139"/>
        <v>0.15010746883746651</v>
      </c>
      <c r="AC246" s="45">
        <f t="shared" si="140"/>
        <v>24.009999999999998</v>
      </c>
      <c r="AD246" s="49">
        <f t="shared" si="166"/>
        <v>0</v>
      </c>
      <c r="AE246" s="49">
        <f t="shared" si="141"/>
        <v>0.4</v>
      </c>
      <c r="AF246" s="48">
        <f t="shared" si="167"/>
        <v>1</v>
      </c>
      <c r="AG246" s="33">
        <f t="shared" si="142"/>
        <v>2.0712489795918367</v>
      </c>
      <c r="AH246" s="33">
        <f t="shared" si="143"/>
        <v>0.97705420062310377</v>
      </c>
      <c r="AI246" s="49">
        <f t="shared" si="144"/>
        <v>0</v>
      </c>
      <c r="AJ246" s="48">
        <f t="shared" si="145"/>
        <v>1</v>
      </c>
      <c r="AK246" s="58">
        <f t="shared" si="168"/>
        <v>0.47172223631735644</v>
      </c>
      <c r="AL246" s="58">
        <f t="shared" si="169"/>
        <v>2.8109853138356531</v>
      </c>
      <c r="AM246" s="58">
        <f t="shared" si="170"/>
        <v>0.927344055034382</v>
      </c>
      <c r="AN246" s="58">
        <f t="shared" si="171"/>
        <v>1.883641258801271</v>
      </c>
      <c r="AO246" s="34">
        <f t="shared" si="146"/>
        <v>10.508895000000001</v>
      </c>
      <c r="AP246" s="34">
        <f t="shared" si="147"/>
        <v>0.49393047248462374</v>
      </c>
      <c r="AQ246" s="34">
        <f t="shared" si="148"/>
        <v>10.014964527515376</v>
      </c>
      <c r="AR246" s="58">
        <f t="shared" si="149"/>
        <v>0.45118836390597361</v>
      </c>
      <c r="AS246" s="67">
        <f t="shared" si="150"/>
        <v>0.75198060650995602</v>
      </c>
      <c r="AT246" s="67">
        <f t="shared" si="151"/>
        <v>90.921441485335691</v>
      </c>
      <c r="AU246" s="68">
        <f t="shared" si="152"/>
        <v>0.96302796785981004</v>
      </c>
      <c r="AW246" s="68">
        <f t="shared" si="153"/>
        <v>0.55112014025728306</v>
      </c>
      <c r="AX246" s="68">
        <f t="shared" si="154"/>
        <v>0</v>
      </c>
      <c r="AZ246" s="69">
        <f t="shared" si="155"/>
        <v>1.0178571428571428</v>
      </c>
      <c r="BA246" s="70">
        <f t="shared" si="177"/>
        <v>0</v>
      </c>
      <c r="BB246" s="60">
        <f t="shared" si="172"/>
        <v>0</v>
      </c>
      <c r="BC246" s="70">
        <f t="shared" si="173"/>
        <v>0</v>
      </c>
      <c r="BD246" s="48">
        <f t="shared" si="174"/>
        <v>0</v>
      </c>
      <c r="BE246" s="59">
        <f t="shared" si="156"/>
        <v>1.4443812000000001E-3</v>
      </c>
      <c r="BF246" s="60">
        <f t="shared" si="175"/>
        <v>-5.5104782730199735E-4</v>
      </c>
      <c r="BG246" s="46">
        <f t="shared" si="176"/>
        <v>5.5104782730199739E-3</v>
      </c>
      <c r="BH246" s="46">
        <f t="shared" si="157"/>
        <v>0</v>
      </c>
      <c r="BI246" s="34">
        <f>AQ246*RUE</f>
        <v>38.457463785659044</v>
      </c>
      <c r="BJ246" s="34">
        <f t="shared" si="158"/>
        <v>384.57463785659047</v>
      </c>
      <c r="BK246" s="34">
        <f t="shared" si="159"/>
        <v>126.90963049267486</v>
      </c>
      <c r="BL246" s="34">
        <f>IF(AD246=0,0,BK246/(1-UMIDADE))</f>
        <v>0</v>
      </c>
      <c r="BM246" s="45">
        <f>BL246*AJ246</f>
        <v>0</v>
      </c>
      <c r="BN246" s="48">
        <f>IF(AI246=0,0,BM246*(1-AI246*(1-AK246)))</f>
        <v>0</v>
      </c>
    </row>
    <row r="247" spans="1:66" ht="15">
      <c r="A247" s="32">
        <v>25</v>
      </c>
      <c r="B247" s="32">
        <f t="shared" si="160"/>
        <v>8</v>
      </c>
      <c r="C247" s="32">
        <v>2015</v>
      </c>
      <c r="D247" s="32">
        <v>25</v>
      </c>
      <c r="E247" s="33">
        <v>23.65</v>
      </c>
      <c r="F247" s="33">
        <v>68.48</v>
      </c>
      <c r="G247" s="46">
        <v>237</v>
      </c>
      <c r="H247" s="45">
        <f t="shared" si="161"/>
        <v>9.9662579722860336</v>
      </c>
      <c r="I247" s="45">
        <f t="shared" si="134"/>
        <v>85.749421457874263</v>
      </c>
      <c r="J247" s="48">
        <f t="shared" si="162"/>
        <v>11.433256194383235</v>
      </c>
      <c r="K247" s="48">
        <f t="shared" si="163"/>
        <v>0.98048837231950192</v>
      </c>
      <c r="L247" s="48">
        <v>40</v>
      </c>
      <c r="M247" s="33">
        <v>0.80600000000000005</v>
      </c>
      <c r="N247" s="33">
        <v>33.24</v>
      </c>
      <c r="O247" s="33">
        <v>100</v>
      </c>
      <c r="P247" s="33">
        <v>7.7</v>
      </c>
      <c r="Q247" s="33">
        <v>13.32</v>
      </c>
      <c r="R247" s="33">
        <v>32.6</v>
      </c>
      <c r="S247" s="33">
        <v>0</v>
      </c>
      <c r="T247" s="33">
        <v>22.096710000000002</v>
      </c>
      <c r="U247" s="33">
        <v>8.6300000000000008</v>
      </c>
      <c r="V247" s="33">
        <f t="shared" si="135"/>
        <v>5.0782040816326521</v>
      </c>
      <c r="W247" s="36">
        <f t="shared" si="136"/>
        <v>0.70330569236124951</v>
      </c>
      <c r="X247" s="36">
        <f t="shared" si="137"/>
        <v>0.20549585385418745</v>
      </c>
      <c r="Y247" s="33">
        <f t="shared" si="164"/>
        <v>74.076680218110155</v>
      </c>
      <c r="Z247" s="33">
        <f t="shared" si="138"/>
        <v>74.076680218110155</v>
      </c>
      <c r="AA247" s="33">
        <f t="shared" si="165"/>
        <v>0</v>
      </c>
      <c r="AB247" s="36">
        <f t="shared" si="139"/>
        <v>0.14815336043622032</v>
      </c>
      <c r="AC247" s="45">
        <f t="shared" si="140"/>
        <v>23.240000000000002</v>
      </c>
      <c r="AD247" s="49">
        <f t="shared" si="166"/>
        <v>0</v>
      </c>
      <c r="AE247" s="49">
        <f t="shared" si="141"/>
        <v>0.4</v>
      </c>
      <c r="AF247" s="48">
        <f t="shared" si="167"/>
        <v>1</v>
      </c>
      <c r="AG247" s="33">
        <f t="shared" si="142"/>
        <v>2.0312816326530609</v>
      </c>
      <c r="AH247" s="33">
        <f t="shared" si="143"/>
        <v>0.92717422563175378</v>
      </c>
      <c r="AI247" s="49">
        <f t="shared" si="144"/>
        <v>0</v>
      </c>
      <c r="AJ247" s="48">
        <f t="shared" si="145"/>
        <v>1</v>
      </c>
      <c r="AK247" s="58">
        <f t="shared" si="168"/>
        <v>0.45644789512558614</v>
      </c>
      <c r="AL247" s="58">
        <f t="shared" si="169"/>
        <v>2.9216416402231213</v>
      </c>
      <c r="AM247" s="58">
        <f t="shared" si="170"/>
        <v>0.95245517471273755</v>
      </c>
      <c r="AN247" s="58">
        <f t="shared" si="171"/>
        <v>1.9691864655103837</v>
      </c>
      <c r="AO247" s="34">
        <f t="shared" si="146"/>
        <v>11.048355000000001</v>
      </c>
      <c r="AP247" s="34">
        <f t="shared" si="147"/>
        <v>0.49393047248462374</v>
      </c>
      <c r="AQ247" s="34">
        <f t="shared" si="148"/>
        <v>10.554424527515376</v>
      </c>
      <c r="AR247" s="58">
        <f t="shared" si="149"/>
        <v>0.45118836390597361</v>
      </c>
      <c r="AS247" s="67">
        <f t="shared" si="150"/>
        <v>0.75198060650995602</v>
      </c>
      <c r="AT247" s="67">
        <f t="shared" si="151"/>
        <v>91.345306747050628</v>
      </c>
      <c r="AU247" s="68">
        <f t="shared" si="152"/>
        <v>0.96138172800912058</v>
      </c>
      <c r="AW247" s="68">
        <f t="shared" si="153"/>
        <v>0.57894844737267881</v>
      </c>
      <c r="AX247" s="68">
        <f t="shared" si="154"/>
        <v>0</v>
      </c>
      <c r="AZ247" s="69">
        <f t="shared" si="155"/>
        <v>1.0178571428571428</v>
      </c>
      <c r="BA247" s="70">
        <f t="shared" si="177"/>
        <v>0</v>
      </c>
      <c r="BB247" s="60">
        <f t="shared" si="172"/>
        <v>0</v>
      </c>
      <c r="BC247" s="70">
        <f t="shared" si="173"/>
        <v>0</v>
      </c>
      <c r="BD247" s="48">
        <f t="shared" si="174"/>
        <v>0</v>
      </c>
      <c r="BE247" s="59">
        <f t="shared" si="156"/>
        <v>1.471338E-3</v>
      </c>
      <c r="BF247" s="60">
        <f t="shared" si="175"/>
        <v>8.1077760812686624E-6</v>
      </c>
      <c r="BG247" s="46">
        <f t="shared" si="176"/>
        <v>-8.1077760812686624E-5</v>
      </c>
      <c r="BH247" s="46">
        <f t="shared" si="157"/>
        <v>0</v>
      </c>
      <c r="BI247" s="34">
        <f>AQ247*RUE</f>
        <v>40.52899018565904</v>
      </c>
      <c r="BJ247" s="34">
        <f t="shared" si="158"/>
        <v>405.2899018565904</v>
      </c>
      <c r="BK247" s="34">
        <f t="shared" si="159"/>
        <v>133.74566761267485</v>
      </c>
      <c r="BL247" s="34">
        <f>IF(AD247=0,0,BK247/(1-UMIDADE))</f>
        <v>0</v>
      </c>
      <c r="BM247" s="45">
        <f>BL247*AJ247</f>
        <v>0</v>
      </c>
      <c r="BN247" s="48">
        <f>IF(AI247=0,0,BM247*(1-AI247*(1-AK247)))</f>
        <v>0</v>
      </c>
    </row>
    <row r="248" spans="1:66" ht="15">
      <c r="A248" s="32">
        <v>26</v>
      </c>
      <c r="B248" s="32">
        <f t="shared" si="160"/>
        <v>8</v>
      </c>
      <c r="C248" s="32">
        <v>2015</v>
      </c>
      <c r="D248" s="32">
        <v>26</v>
      </c>
      <c r="E248" s="33">
        <v>19.95</v>
      </c>
      <c r="F248" s="33">
        <v>89.1</v>
      </c>
      <c r="G248" s="46">
        <v>238</v>
      </c>
      <c r="H248" s="45">
        <f t="shared" si="161"/>
        <v>9.5993972342263199</v>
      </c>
      <c r="I248" s="45">
        <f t="shared" si="134"/>
        <v>85.909187259150698</v>
      </c>
      <c r="J248" s="48">
        <f t="shared" si="162"/>
        <v>11.454558301220093</v>
      </c>
      <c r="K248" s="48">
        <f t="shared" si="163"/>
        <v>0.980949376653793</v>
      </c>
      <c r="L248" s="48">
        <v>40</v>
      </c>
      <c r="M248" s="33">
        <v>2.0249999999999999</v>
      </c>
      <c r="N248" s="33">
        <v>27.74</v>
      </c>
      <c r="O248" s="33">
        <v>100</v>
      </c>
      <c r="P248" s="33">
        <v>10.7</v>
      </c>
      <c r="Q248" s="33">
        <v>14.54</v>
      </c>
      <c r="R248" s="33">
        <v>63.35</v>
      </c>
      <c r="S248" s="33">
        <v>0</v>
      </c>
      <c r="T248" s="33">
        <v>12.659750000000001</v>
      </c>
      <c r="U248" s="33">
        <v>4.4550000000000001</v>
      </c>
      <c r="V248" s="33">
        <f t="shared" si="135"/>
        <v>4.0367020408163263</v>
      </c>
      <c r="W248" s="36">
        <f t="shared" si="136"/>
        <v>0.64644582247891647</v>
      </c>
      <c r="X248" s="36">
        <f t="shared" si="137"/>
        <v>0.19696687337183749</v>
      </c>
      <c r="Y248" s="33">
        <f t="shared" si="164"/>
        <v>73.149505992478396</v>
      </c>
      <c r="Z248" s="33">
        <f t="shared" si="138"/>
        <v>73.149505992478396</v>
      </c>
      <c r="AA248" s="33">
        <f t="shared" si="165"/>
        <v>0</v>
      </c>
      <c r="AB248" s="36">
        <f t="shared" si="139"/>
        <v>0.14629901198495679</v>
      </c>
      <c r="AC248" s="45">
        <f t="shared" si="140"/>
        <v>17.739999999999998</v>
      </c>
      <c r="AD248" s="49">
        <f t="shared" si="166"/>
        <v>0</v>
      </c>
      <c r="AE248" s="49">
        <f t="shared" si="141"/>
        <v>0.4</v>
      </c>
      <c r="AF248" s="48">
        <f t="shared" si="167"/>
        <v>1</v>
      </c>
      <c r="AG248" s="33">
        <f t="shared" si="142"/>
        <v>1.6146808163265307</v>
      </c>
      <c r="AH248" s="33">
        <f t="shared" si="143"/>
        <v>0.77096562844001293</v>
      </c>
      <c r="AI248" s="49">
        <f t="shared" si="144"/>
        <v>0</v>
      </c>
      <c r="AJ248" s="48">
        <f t="shared" si="145"/>
        <v>2.8642857142857143</v>
      </c>
      <c r="AK248" s="58">
        <f t="shared" si="168"/>
        <v>0.4774724643065949</v>
      </c>
      <c r="AL248" s="58">
        <f t="shared" si="169"/>
        <v>2.3309431495754667</v>
      </c>
      <c r="AM248" s="58">
        <f t="shared" si="170"/>
        <v>1.4766524852560581</v>
      </c>
      <c r="AN248" s="58">
        <f t="shared" si="171"/>
        <v>0.85429066431940859</v>
      </c>
      <c r="AO248" s="34">
        <f t="shared" si="146"/>
        <v>6.3298750000000004</v>
      </c>
      <c r="AP248" s="34">
        <f t="shared" si="147"/>
        <v>0.49393047248462374</v>
      </c>
      <c r="AQ248" s="34">
        <f t="shared" si="148"/>
        <v>5.8359445275153767</v>
      </c>
      <c r="AR248" s="58">
        <f t="shared" si="149"/>
        <v>0.45118836390597361</v>
      </c>
      <c r="AS248" s="67">
        <f t="shared" si="150"/>
        <v>0.75198060650995602</v>
      </c>
      <c r="AT248" s="67">
        <f t="shared" si="151"/>
        <v>85.371443609951811</v>
      </c>
      <c r="AU248" s="68">
        <f t="shared" si="152"/>
        <v>0.98305932146413155</v>
      </c>
      <c r="AW248" s="68">
        <f t="shared" si="153"/>
        <v>0.39042909270369064</v>
      </c>
      <c r="AX248" s="68">
        <f t="shared" si="154"/>
        <v>0</v>
      </c>
      <c r="AZ248" s="69">
        <f t="shared" si="155"/>
        <v>1.0178571428571428</v>
      </c>
      <c r="BA248" s="70">
        <f t="shared" si="177"/>
        <v>0</v>
      </c>
      <c r="BB248" s="60">
        <f t="shared" si="172"/>
        <v>0</v>
      </c>
      <c r="BC248" s="70">
        <f t="shared" si="173"/>
        <v>0</v>
      </c>
      <c r="BD248" s="48">
        <f t="shared" si="174"/>
        <v>0</v>
      </c>
      <c r="BE248" s="59">
        <f t="shared" si="156"/>
        <v>1.315494E-3</v>
      </c>
      <c r="BF248" s="60">
        <f t="shared" si="175"/>
        <v>-1.0665730788252437E-7</v>
      </c>
      <c r="BG248" s="46">
        <f t="shared" si="176"/>
        <v>1.0665730788252437E-6</v>
      </c>
      <c r="BH248" s="46">
        <f t="shared" si="157"/>
        <v>0</v>
      </c>
      <c r="BI248" s="34">
        <f>AQ248*RUE</f>
        <v>22.410026985659044</v>
      </c>
      <c r="BJ248" s="34">
        <f t="shared" si="158"/>
        <v>224.10026985659044</v>
      </c>
      <c r="BK248" s="34">
        <f t="shared" si="159"/>
        <v>73.953089052674855</v>
      </c>
      <c r="BL248" s="34">
        <f>IF(AD248=0,0,BK248/(1-UMIDADE))</f>
        <v>0</v>
      </c>
      <c r="BM248" s="45">
        <f>BL248*AJ248</f>
        <v>0</v>
      </c>
      <c r="BN248" s="48">
        <f>IF(AI248=0,0,BM248*(1-AI248*(1-AK248)))</f>
        <v>0</v>
      </c>
    </row>
    <row r="249" spans="1:66" ht="15">
      <c r="A249" s="32">
        <v>27</v>
      </c>
      <c r="B249" s="32">
        <f t="shared" si="160"/>
        <v>8</v>
      </c>
      <c r="C249" s="32">
        <v>2015</v>
      </c>
      <c r="D249" s="32">
        <v>27</v>
      </c>
      <c r="E249" s="33">
        <v>12.7</v>
      </c>
      <c r="F249" s="33">
        <v>97.5</v>
      </c>
      <c r="G249" s="46">
        <v>239</v>
      </c>
      <c r="H249" s="45">
        <f t="shared" si="161"/>
        <v>9.2296919875941441</v>
      </c>
      <c r="I249" s="45">
        <f t="shared" si="134"/>
        <v>86.069810062200645</v>
      </c>
      <c r="J249" s="48">
        <f t="shared" si="162"/>
        <v>11.475974674960085</v>
      </c>
      <c r="K249" s="48">
        <f t="shared" si="163"/>
        <v>0.98141602609892764</v>
      </c>
      <c r="L249" s="48">
        <v>40</v>
      </c>
      <c r="M249" s="33">
        <v>1.756</v>
      </c>
      <c r="N249" s="33">
        <v>16.190000000000001</v>
      </c>
      <c r="O249" s="33">
        <v>100</v>
      </c>
      <c r="P249" s="33">
        <v>9.9499999999999993</v>
      </c>
      <c r="Q249" s="33">
        <v>10.09</v>
      </c>
      <c r="R249" s="33">
        <v>78.099999999999994</v>
      </c>
      <c r="S249" s="33">
        <v>2.2000000000000002</v>
      </c>
      <c r="T249" s="33">
        <v>6.5990000000000002</v>
      </c>
      <c r="U249" s="33">
        <v>2.1709999999999998</v>
      </c>
      <c r="V249" s="33">
        <f t="shared" si="135"/>
        <v>2.2616816326530613</v>
      </c>
      <c r="W249" s="36">
        <f t="shared" si="136"/>
        <v>0.52274347248986519</v>
      </c>
      <c r="X249" s="36">
        <f t="shared" si="137"/>
        <v>0.17841152087347978</v>
      </c>
      <c r="Y249" s="33">
        <f t="shared" si="164"/>
        <v>72.378540364038386</v>
      </c>
      <c r="Z249" s="33">
        <f t="shared" si="138"/>
        <v>72.378540364038386</v>
      </c>
      <c r="AA249" s="33">
        <f t="shared" si="165"/>
        <v>0</v>
      </c>
      <c r="AB249" s="36">
        <f t="shared" si="139"/>
        <v>0.14475708072807678</v>
      </c>
      <c r="AC249" s="45">
        <f t="shared" si="140"/>
        <v>6.1900000000000013</v>
      </c>
      <c r="AD249" s="49">
        <f t="shared" si="166"/>
        <v>0</v>
      </c>
      <c r="AE249" s="49">
        <f t="shared" si="141"/>
        <v>0.4</v>
      </c>
      <c r="AF249" s="48">
        <f t="shared" si="167"/>
        <v>1</v>
      </c>
      <c r="AG249" s="33">
        <f t="shared" si="142"/>
        <v>0.90467265306122457</v>
      </c>
      <c r="AH249" s="33">
        <f t="shared" si="143"/>
        <v>0.51638466534627891</v>
      </c>
      <c r="AI249" s="49">
        <f t="shared" si="144"/>
        <v>0</v>
      </c>
      <c r="AJ249" s="48">
        <f t="shared" si="145"/>
        <v>3.9</v>
      </c>
      <c r="AK249" s="58">
        <f t="shared" si="168"/>
        <v>0.57079725312679708</v>
      </c>
      <c r="AL249" s="58">
        <f t="shared" si="169"/>
        <v>1.468584798244235</v>
      </c>
      <c r="AM249" s="58">
        <f t="shared" si="170"/>
        <v>1.1469647274287476</v>
      </c>
      <c r="AN249" s="58">
        <f t="shared" si="171"/>
        <v>0.32162007081548749</v>
      </c>
      <c r="AO249" s="34">
        <f t="shared" si="146"/>
        <v>3.2995000000000001</v>
      </c>
      <c r="AP249" s="34">
        <f t="shared" si="147"/>
        <v>0.49393047248462374</v>
      </c>
      <c r="AQ249" s="34">
        <f t="shared" si="148"/>
        <v>2.8055695275153765</v>
      </c>
      <c r="AR249" s="58">
        <f t="shared" si="149"/>
        <v>0.45118836390597361</v>
      </c>
      <c r="AS249" s="67">
        <f t="shared" si="150"/>
        <v>0.75198060650995602</v>
      </c>
      <c r="AT249" s="67">
        <f t="shared" si="151"/>
        <v>73.722724213295578</v>
      </c>
      <c r="AU249" s="68">
        <f t="shared" si="152"/>
        <v>0.99358824219130748</v>
      </c>
      <c r="AW249" s="68">
        <f t="shared" si="153"/>
        <v>-0.25860000992947807</v>
      </c>
      <c r="AX249" s="68">
        <f t="shared" si="154"/>
        <v>0</v>
      </c>
      <c r="AZ249" s="69">
        <f t="shared" si="155"/>
        <v>1.0178571428571428</v>
      </c>
      <c r="BA249" s="70">
        <f t="shared" si="177"/>
        <v>0</v>
      </c>
      <c r="BB249" s="60">
        <f t="shared" si="172"/>
        <v>0</v>
      </c>
      <c r="BC249" s="70">
        <f t="shared" si="173"/>
        <v>0</v>
      </c>
      <c r="BD249" s="48">
        <f t="shared" si="174"/>
        <v>0</v>
      </c>
      <c r="BE249" s="59">
        <f t="shared" si="156"/>
        <v>1.010124E-3</v>
      </c>
      <c r="BF249" s="60">
        <f t="shared" si="175"/>
        <v>1.0773710646752705E-9</v>
      </c>
      <c r="BG249" s="46">
        <f t="shared" si="176"/>
        <v>-1.0773710646752705E-8</v>
      </c>
      <c r="BH249" s="46">
        <f t="shared" si="157"/>
        <v>0</v>
      </c>
      <c r="BI249" s="34">
        <f>AQ249*RUE</f>
        <v>10.773386985659045</v>
      </c>
      <c r="BJ249" s="34">
        <f t="shared" si="158"/>
        <v>107.73386985659045</v>
      </c>
      <c r="BK249" s="34">
        <f t="shared" si="159"/>
        <v>35.55217705267485</v>
      </c>
      <c r="BL249" s="34">
        <f>IF(AD249=0,0,BK249/(1-UMIDADE))</f>
        <v>0</v>
      </c>
      <c r="BM249" s="45">
        <f>BL249*AJ249</f>
        <v>0</v>
      </c>
      <c r="BN249" s="48">
        <f>IF(AI249=0,0,BM249*(1-AI249*(1-AK249)))</f>
        <v>0</v>
      </c>
    </row>
    <row r="250" spans="1:66" ht="15">
      <c r="A250" s="32">
        <v>28</v>
      </c>
      <c r="B250" s="32">
        <f t="shared" si="160"/>
        <v>8</v>
      </c>
      <c r="C250" s="32">
        <v>2015</v>
      </c>
      <c r="D250" s="32">
        <v>28</v>
      </c>
      <c r="E250" s="33">
        <v>14.4</v>
      </c>
      <c r="F250" s="33">
        <v>81.8</v>
      </c>
      <c r="G250" s="46">
        <v>240</v>
      </c>
      <c r="H250" s="45">
        <f t="shared" si="161"/>
        <v>8.857251784032977</v>
      </c>
      <c r="I250" s="45">
        <f t="shared" si="134"/>
        <v>86.231249734557963</v>
      </c>
      <c r="J250" s="48">
        <f t="shared" si="162"/>
        <v>11.497499964607728</v>
      </c>
      <c r="K250" s="48">
        <f t="shared" si="163"/>
        <v>0.98188818237660425</v>
      </c>
      <c r="L250" s="48">
        <v>40</v>
      </c>
      <c r="M250" s="33">
        <v>1.411</v>
      </c>
      <c r="N250" s="33">
        <v>22.33</v>
      </c>
      <c r="O250" s="33">
        <v>100</v>
      </c>
      <c r="P250" s="33">
        <v>6.95</v>
      </c>
      <c r="Q250" s="33">
        <v>7.32</v>
      </c>
      <c r="R250" s="33">
        <v>45.75</v>
      </c>
      <c r="S250" s="33">
        <v>0</v>
      </c>
      <c r="T250" s="33">
        <v>18.693650000000002</v>
      </c>
      <c r="U250" s="33">
        <v>7.63</v>
      </c>
      <c r="V250" s="33">
        <f t="shared" si="135"/>
        <v>3.5071346938775503</v>
      </c>
      <c r="W250" s="36">
        <f t="shared" si="136"/>
        <v>0.61307511752267496</v>
      </c>
      <c r="X250" s="36">
        <f t="shared" si="137"/>
        <v>0.19196126762840127</v>
      </c>
      <c r="Y250" s="33">
        <f t="shared" si="164"/>
        <v>74.062155698692109</v>
      </c>
      <c r="Z250" s="33">
        <f t="shared" si="138"/>
        <v>74.062155698692109</v>
      </c>
      <c r="AA250" s="33">
        <f t="shared" si="165"/>
        <v>0</v>
      </c>
      <c r="AB250" s="36">
        <f t="shared" si="139"/>
        <v>0.14812431139738422</v>
      </c>
      <c r="AC250" s="45">
        <f t="shared" si="140"/>
        <v>12.329999999999998</v>
      </c>
      <c r="AD250" s="49">
        <f t="shared" si="166"/>
        <v>0</v>
      </c>
      <c r="AE250" s="49">
        <f t="shared" si="141"/>
        <v>0.4</v>
      </c>
      <c r="AF250" s="48">
        <f t="shared" si="167"/>
        <v>1</v>
      </c>
      <c r="AG250" s="33">
        <f t="shared" si="142"/>
        <v>1.4028538775510202</v>
      </c>
      <c r="AH250" s="33">
        <f t="shared" si="143"/>
        <v>0.73412838458354424</v>
      </c>
      <c r="AI250" s="49">
        <f t="shared" si="144"/>
        <v>0</v>
      </c>
      <c r="AJ250" s="48">
        <f t="shared" si="145"/>
        <v>3.6571428571428575</v>
      </c>
      <c r="AK250" s="58">
        <f t="shared" si="168"/>
        <v>0.52331065717629943</v>
      </c>
      <c r="AL250" s="58">
        <f t="shared" si="169"/>
        <v>1.6405190171016206</v>
      </c>
      <c r="AM250" s="58">
        <f t="shared" si="170"/>
        <v>0.75053745032399144</v>
      </c>
      <c r="AN250" s="58">
        <f t="shared" si="171"/>
        <v>0.88998156677762918</v>
      </c>
      <c r="AO250" s="34">
        <f t="shared" si="146"/>
        <v>9.3468250000000008</v>
      </c>
      <c r="AP250" s="34">
        <f t="shared" si="147"/>
        <v>0.49393047248462374</v>
      </c>
      <c r="AQ250" s="34">
        <f t="shared" si="148"/>
        <v>8.8528945275153763</v>
      </c>
      <c r="AR250" s="58">
        <f t="shared" si="149"/>
        <v>0.45118836390597361</v>
      </c>
      <c r="AS250" s="67">
        <f t="shared" si="150"/>
        <v>0.75198060650995602</v>
      </c>
      <c r="AT250" s="67">
        <f t="shared" si="151"/>
        <v>89.850698216576035</v>
      </c>
      <c r="AU250" s="68">
        <f t="shared" si="152"/>
        <v>0.98235784636964851</v>
      </c>
      <c r="AW250" s="68">
        <f t="shared" si="153"/>
        <v>-6.1836546545359639E-2</v>
      </c>
      <c r="AX250" s="68">
        <f t="shared" si="154"/>
        <v>0</v>
      </c>
      <c r="AZ250" s="69">
        <f t="shared" si="155"/>
        <v>1.0178571428571428</v>
      </c>
      <c r="BA250" s="70">
        <f t="shared" si="177"/>
        <v>0</v>
      </c>
      <c r="BB250" s="60">
        <f t="shared" si="172"/>
        <v>0</v>
      </c>
      <c r="BC250" s="70">
        <f t="shared" si="173"/>
        <v>0</v>
      </c>
      <c r="BD250" s="48">
        <f t="shared" si="174"/>
        <v>0</v>
      </c>
      <c r="BE250" s="59">
        <f t="shared" si="156"/>
        <v>1.0817280000000001E-3</v>
      </c>
      <c r="BF250" s="60">
        <f t="shared" si="175"/>
        <v>-1.1654224470490512E-11</v>
      </c>
      <c r="BG250" s="46">
        <f t="shared" si="176"/>
        <v>1.1654224470490512E-10</v>
      </c>
      <c r="BH250" s="46">
        <f t="shared" si="157"/>
        <v>0</v>
      </c>
      <c r="BI250" s="34">
        <f>AQ250*RUE</f>
        <v>33.995114985659043</v>
      </c>
      <c r="BJ250" s="34">
        <f t="shared" si="158"/>
        <v>339.9511498565904</v>
      </c>
      <c r="BK250" s="34">
        <f t="shared" si="159"/>
        <v>112.18387945267484</v>
      </c>
      <c r="BL250" s="34">
        <f>IF(AD250=0,0,BK250/(1-UMIDADE))</f>
        <v>0</v>
      </c>
      <c r="BM250" s="45">
        <f>BL250*AJ250</f>
        <v>0</v>
      </c>
      <c r="BN250" s="48">
        <f>IF(AI250=0,0,BM250*(1-AI250*(1-AK250)))</f>
        <v>0</v>
      </c>
    </row>
    <row r="251" spans="1:66" ht="15">
      <c r="A251" s="32">
        <v>29</v>
      </c>
      <c r="B251" s="32">
        <f t="shared" si="160"/>
        <v>8</v>
      </c>
      <c r="C251" s="32">
        <v>2015</v>
      </c>
      <c r="D251" s="32">
        <v>29</v>
      </c>
      <c r="E251" s="33">
        <v>16.670000000000002</v>
      </c>
      <c r="F251" s="33">
        <v>76.8</v>
      </c>
      <c r="G251" s="46">
        <v>241</v>
      </c>
      <c r="H251" s="45">
        <f t="shared" si="161"/>
        <v>8.4821869856130512</v>
      </c>
      <c r="I251" s="45">
        <f t="shared" si="134"/>
        <v>86.393466732164754</v>
      </c>
      <c r="J251" s="48">
        <f t="shared" si="162"/>
        <v>11.519128897621966</v>
      </c>
      <c r="K251" s="48">
        <f t="shared" si="163"/>
        <v>0.98236570557672764</v>
      </c>
      <c r="L251" s="48">
        <v>40</v>
      </c>
      <c r="M251" s="33">
        <v>0.75900000000000001</v>
      </c>
      <c r="N251" s="33">
        <v>27.81</v>
      </c>
      <c r="O251" s="33">
        <v>100</v>
      </c>
      <c r="P251" s="33">
        <v>4.7</v>
      </c>
      <c r="Q251" s="33">
        <v>5.6680000000000001</v>
      </c>
      <c r="R251" s="33">
        <v>35.799999999999997</v>
      </c>
      <c r="S251" s="33">
        <v>0</v>
      </c>
      <c r="T251" s="33">
        <v>24.54391</v>
      </c>
      <c r="U251" s="33">
        <v>8.5399999999999991</v>
      </c>
      <c r="V251" s="33">
        <f t="shared" si="135"/>
        <v>4.5705012244897949</v>
      </c>
      <c r="W251" s="36">
        <f t="shared" si="136"/>
        <v>0.67704073113865326</v>
      </c>
      <c r="X251" s="36">
        <f t="shared" si="137"/>
        <v>0.20155610967079801</v>
      </c>
      <c r="Y251" s="33">
        <f t="shared" si="164"/>
        <v>73.328027314108567</v>
      </c>
      <c r="Z251" s="33">
        <f t="shared" si="138"/>
        <v>73.328027314108567</v>
      </c>
      <c r="AA251" s="33">
        <f t="shared" si="165"/>
        <v>0</v>
      </c>
      <c r="AB251" s="36">
        <f t="shared" si="139"/>
        <v>0.14665605462821713</v>
      </c>
      <c r="AC251" s="45">
        <f t="shared" si="140"/>
        <v>17.809999999999999</v>
      </c>
      <c r="AD251" s="49">
        <f t="shared" si="166"/>
        <v>0</v>
      </c>
      <c r="AE251" s="49">
        <f t="shared" si="141"/>
        <v>0.4</v>
      </c>
      <c r="AF251" s="48">
        <f t="shared" si="167"/>
        <v>1</v>
      </c>
      <c r="AG251" s="33">
        <f t="shared" si="142"/>
        <v>1.8282004897959181</v>
      </c>
      <c r="AH251" s="33">
        <f t="shared" si="143"/>
        <v>0.83989650843998709</v>
      </c>
      <c r="AI251" s="49">
        <f t="shared" si="144"/>
        <v>0</v>
      </c>
      <c r="AJ251" s="48">
        <f t="shared" si="145"/>
        <v>3.3328571428571427</v>
      </c>
      <c r="AK251" s="58">
        <f t="shared" si="168"/>
        <v>0.4594115979772791</v>
      </c>
      <c r="AL251" s="58">
        <f t="shared" si="169"/>
        <v>1.8974991125125547</v>
      </c>
      <c r="AM251" s="58">
        <f t="shared" si="170"/>
        <v>0.67930468227949448</v>
      </c>
      <c r="AN251" s="58">
        <f t="shared" si="171"/>
        <v>1.2181944302330603</v>
      </c>
      <c r="AO251" s="34">
        <f t="shared" si="146"/>
        <v>12.271955</v>
      </c>
      <c r="AP251" s="34">
        <f t="shared" si="147"/>
        <v>0.49393047248462374</v>
      </c>
      <c r="AQ251" s="34">
        <f t="shared" si="148"/>
        <v>11.778024527515376</v>
      </c>
      <c r="AR251" s="58">
        <f t="shared" si="149"/>
        <v>0.45118836390597361</v>
      </c>
      <c r="AS251" s="67">
        <f t="shared" si="150"/>
        <v>0.75198060650995602</v>
      </c>
      <c r="AT251" s="67">
        <f t="shared" si="151"/>
        <v>92.174064168943616</v>
      </c>
      <c r="AU251" s="68">
        <f t="shared" si="152"/>
        <v>0.97593051514279072</v>
      </c>
      <c r="AW251" s="68">
        <f t="shared" si="153"/>
        <v>0.15380038866281187</v>
      </c>
      <c r="AX251" s="68">
        <f t="shared" si="154"/>
        <v>0</v>
      </c>
      <c r="AZ251" s="69">
        <f t="shared" si="155"/>
        <v>1.0178571428571428</v>
      </c>
      <c r="BA251" s="70">
        <f t="shared" si="177"/>
        <v>0</v>
      </c>
      <c r="BB251" s="60">
        <f t="shared" si="172"/>
        <v>0</v>
      </c>
      <c r="BC251" s="70">
        <f t="shared" si="173"/>
        <v>0</v>
      </c>
      <c r="BD251" s="48">
        <f t="shared" si="174"/>
        <v>0</v>
      </c>
      <c r="BE251" s="59">
        <f t="shared" si="156"/>
        <v>1.1773403999999999E-3</v>
      </c>
      <c r="BF251" s="60">
        <f t="shared" si="175"/>
        <v>1.3720989299777086E-13</v>
      </c>
      <c r="BG251" s="46">
        <f t="shared" si="176"/>
        <v>-1.3720989299777085E-12</v>
      </c>
      <c r="BH251" s="46">
        <f t="shared" si="157"/>
        <v>0</v>
      </c>
      <c r="BI251" s="34">
        <f>AQ251*RUE</f>
        <v>45.227614185659043</v>
      </c>
      <c r="BJ251" s="34">
        <f t="shared" si="158"/>
        <v>452.27614185659041</v>
      </c>
      <c r="BK251" s="34">
        <f t="shared" si="159"/>
        <v>149.25112681267484</v>
      </c>
      <c r="BL251" s="34">
        <f>IF(AD251=0,0,BK251/(1-UMIDADE))</f>
        <v>0</v>
      </c>
      <c r="BM251" s="45">
        <f>BL251*AJ251</f>
        <v>0</v>
      </c>
      <c r="BN251" s="48">
        <f>IF(AI251=0,0,BM251*(1-AI251*(1-AK251)))</f>
        <v>0</v>
      </c>
    </row>
    <row r="252" spans="1:66" ht="15">
      <c r="A252" s="32">
        <v>30</v>
      </c>
      <c r="B252" s="32">
        <f t="shared" si="160"/>
        <v>8</v>
      </c>
      <c r="C252" s="32">
        <v>2015</v>
      </c>
      <c r="D252" s="32">
        <v>30</v>
      </c>
      <c r="E252" s="33">
        <v>19.75</v>
      </c>
      <c r="F252" s="33">
        <v>69.86</v>
      </c>
      <c r="G252" s="46">
        <v>242</v>
      </c>
      <c r="H252" s="45">
        <f t="shared" si="161"/>
        <v>8.1046087321286908</v>
      </c>
      <c r="I252" s="45">
        <f t="shared" si="134"/>
        <v>86.55642208637336</v>
      </c>
      <c r="J252" s="48">
        <f t="shared" si="162"/>
        <v>11.540856278183114</v>
      </c>
      <c r="K252" s="48">
        <f t="shared" si="163"/>
        <v>0.98284845419886802</v>
      </c>
      <c r="L252" s="48">
        <v>40</v>
      </c>
      <c r="M252" s="33">
        <v>0.80600000000000005</v>
      </c>
      <c r="N252" s="33">
        <v>31.88</v>
      </c>
      <c r="O252" s="33">
        <v>100</v>
      </c>
      <c r="P252" s="33">
        <v>5.45</v>
      </c>
      <c r="Q252" s="33">
        <v>7.49</v>
      </c>
      <c r="R252" s="33">
        <v>27.06</v>
      </c>
      <c r="S252" s="33">
        <v>0</v>
      </c>
      <c r="T252" s="33">
        <v>25.171220000000002</v>
      </c>
      <c r="U252" s="33">
        <v>9.06</v>
      </c>
      <c r="V252" s="33">
        <f t="shared" si="135"/>
        <v>5.1810612244897953</v>
      </c>
      <c r="W252" s="36">
        <f t="shared" si="136"/>
        <v>0.70829018426562262</v>
      </c>
      <c r="X252" s="36">
        <f t="shared" si="137"/>
        <v>0.20624352763984338</v>
      </c>
      <c r="Y252" s="33">
        <f t="shared" si="164"/>
        <v>72.488130805668575</v>
      </c>
      <c r="Z252" s="33">
        <f t="shared" si="138"/>
        <v>72.488130805668575</v>
      </c>
      <c r="AA252" s="33">
        <f t="shared" si="165"/>
        <v>0</v>
      </c>
      <c r="AB252" s="36">
        <f t="shared" si="139"/>
        <v>0.14497626161133714</v>
      </c>
      <c r="AC252" s="45">
        <f t="shared" si="140"/>
        <v>21.88</v>
      </c>
      <c r="AD252" s="49">
        <f t="shared" si="166"/>
        <v>0</v>
      </c>
      <c r="AE252" s="49">
        <f t="shared" si="141"/>
        <v>0.4</v>
      </c>
      <c r="AF252" s="48">
        <f t="shared" si="167"/>
        <v>1</v>
      </c>
      <c r="AG252" s="33">
        <f t="shared" si="142"/>
        <v>2.0724244897959183</v>
      </c>
      <c r="AH252" s="33">
        <f t="shared" si="143"/>
        <v>0.87732314705114889</v>
      </c>
      <c r="AI252" s="49">
        <f t="shared" si="144"/>
        <v>0</v>
      </c>
      <c r="AJ252" s="48">
        <f t="shared" si="145"/>
        <v>2.8928571428571428</v>
      </c>
      <c r="AK252" s="58">
        <f t="shared" si="168"/>
        <v>0.423331779454866</v>
      </c>
      <c r="AL252" s="58">
        <f t="shared" si="169"/>
        <v>2.3022304049948796</v>
      </c>
      <c r="AM252" s="58">
        <f t="shared" si="170"/>
        <v>0.62298354759161445</v>
      </c>
      <c r="AN252" s="58">
        <f t="shared" si="171"/>
        <v>1.6792468574032653</v>
      </c>
      <c r="AO252" s="34">
        <f t="shared" si="146"/>
        <v>12.585610000000001</v>
      </c>
      <c r="AP252" s="34">
        <f t="shared" si="147"/>
        <v>0.49393047248462374</v>
      </c>
      <c r="AQ252" s="34">
        <f t="shared" si="148"/>
        <v>12.091679527515376</v>
      </c>
      <c r="AR252" s="58">
        <f t="shared" si="149"/>
        <v>0.45118836390597361</v>
      </c>
      <c r="AS252" s="67">
        <f t="shared" si="150"/>
        <v>0.75198060650995602</v>
      </c>
      <c r="AT252" s="67">
        <f t="shared" si="151"/>
        <v>92.361560654626047</v>
      </c>
      <c r="AU252" s="68">
        <f t="shared" si="152"/>
        <v>0.96697277583344299</v>
      </c>
      <c r="AW252" s="68">
        <f t="shared" si="153"/>
        <v>0.37811494353497999</v>
      </c>
      <c r="AX252" s="68">
        <f t="shared" si="154"/>
        <v>0</v>
      </c>
      <c r="AZ252" s="69">
        <f t="shared" si="155"/>
        <v>1.0178571428571428</v>
      </c>
      <c r="BA252" s="70">
        <f t="shared" si="177"/>
        <v>0</v>
      </c>
      <c r="BB252" s="60">
        <f t="shared" si="172"/>
        <v>0</v>
      </c>
      <c r="BC252" s="70">
        <f t="shared" si="173"/>
        <v>0</v>
      </c>
      <c r="BD252" s="48">
        <f t="shared" si="174"/>
        <v>0</v>
      </c>
      <c r="BE252" s="59">
        <f t="shared" si="156"/>
        <v>1.30707E-3</v>
      </c>
      <c r="BF252" s="60">
        <f t="shared" si="175"/>
        <v>-1.7934293484059635E-15</v>
      </c>
      <c r="BG252" s="46">
        <f t="shared" si="176"/>
        <v>1.7934293484059635E-14</v>
      </c>
      <c r="BH252" s="46">
        <f t="shared" si="157"/>
        <v>0</v>
      </c>
      <c r="BI252" s="34">
        <f>AQ252*RUE</f>
        <v>46.432049385659042</v>
      </c>
      <c r="BJ252" s="34">
        <f t="shared" si="158"/>
        <v>464.32049385659042</v>
      </c>
      <c r="BK252" s="34">
        <f t="shared" si="159"/>
        <v>153.22576297267486</v>
      </c>
      <c r="BL252" s="34">
        <f>IF(AD252=0,0,BK252/(1-UMIDADE))</f>
        <v>0</v>
      </c>
      <c r="BM252" s="45">
        <f>BL252*AJ252</f>
        <v>0</v>
      </c>
      <c r="BN252" s="48">
        <f>IF(AI252=0,0,BM252*(1-AI252*(1-AK252)))</f>
        <v>0</v>
      </c>
    </row>
    <row r="253" spans="1:66" ht="15">
      <c r="A253" s="32">
        <v>31</v>
      </c>
      <c r="B253" s="32">
        <f t="shared" si="160"/>
        <v>8</v>
      </c>
      <c r="C253" s="32">
        <v>2015</v>
      </c>
      <c r="D253" s="32">
        <v>31</v>
      </c>
      <c r="E253" s="33">
        <v>21.03</v>
      </c>
      <c r="F253" s="33">
        <v>64.67</v>
      </c>
      <c r="G253" s="46">
        <v>243</v>
      </c>
      <c r="H253" s="45">
        <f t="shared" si="161"/>
        <v>7.7246289081652284</v>
      </c>
      <c r="I253" s="45">
        <f t="shared" si="134"/>
        <v>86.720077389326065</v>
      </c>
      <c r="J253" s="48">
        <f t="shared" si="162"/>
        <v>11.562676985243476</v>
      </c>
      <c r="K253" s="48">
        <f t="shared" si="163"/>
        <v>0.98333628519418981</v>
      </c>
      <c r="L253" s="48">
        <v>40</v>
      </c>
      <c r="M253" s="33">
        <v>0.79900000000000004</v>
      </c>
      <c r="N253" s="33">
        <v>31.99</v>
      </c>
      <c r="O253" s="33">
        <v>100</v>
      </c>
      <c r="P253" s="33">
        <v>6.2</v>
      </c>
      <c r="Q253" s="33">
        <v>9.0399999999999991</v>
      </c>
      <c r="R253" s="33">
        <v>26.6</v>
      </c>
      <c r="S253" s="33">
        <v>0</v>
      </c>
      <c r="T253" s="33">
        <v>24.400919999999999</v>
      </c>
      <c r="U253" s="33">
        <v>9.36</v>
      </c>
      <c r="V253" s="33">
        <f t="shared" si="135"/>
        <v>5.1093551020408157</v>
      </c>
      <c r="W253" s="36">
        <f t="shared" si="136"/>
        <v>0.7048272540712196</v>
      </c>
      <c r="X253" s="36">
        <f t="shared" si="137"/>
        <v>0.20572408811068293</v>
      </c>
      <c r="Y253" s="33">
        <f t="shared" si="164"/>
        <v>71.610807658617432</v>
      </c>
      <c r="Z253" s="33">
        <f t="shared" si="138"/>
        <v>71.610807658617432</v>
      </c>
      <c r="AA253" s="33">
        <f t="shared" si="165"/>
        <v>0</v>
      </c>
      <c r="AB253" s="36">
        <f t="shared" si="139"/>
        <v>0.14322161531723487</v>
      </c>
      <c r="AC253" s="45">
        <f t="shared" si="140"/>
        <v>21.99</v>
      </c>
      <c r="AD253" s="49">
        <f t="shared" si="166"/>
        <v>0</v>
      </c>
      <c r="AE253" s="49">
        <f t="shared" si="141"/>
        <v>0.4</v>
      </c>
      <c r="AF253" s="48">
        <f t="shared" si="167"/>
        <v>1</v>
      </c>
      <c r="AG253" s="33">
        <f t="shared" si="142"/>
        <v>2.0437420408163263</v>
      </c>
      <c r="AH253" s="33">
        <f t="shared" si="143"/>
        <v>0.83551283226341722</v>
      </c>
      <c r="AI253" s="49">
        <f t="shared" si="144"/>
        <v>0</v>
      </c>
      <c r="AJ253" s="48">
        <f t="shared" si="145"/>
        <v>1</v>
      </c>
      <c r="AK253" s="58">
        <f t="shared" si="168"/>
        <v>0.40881521032355467</v>
      </c>
      <c r="AL253" s="58">
        <f t="shared" si="169"/>
        <v>2.4914678857777144</v>
      </c>
      <c r="AM253" s="58">
        <f t="shared" si="170"/>
        <v>0.66273045761687199</v>
      </c>
      <c r="AN253" s="58">
        <f t="shared" si="171"/>
        <v>1.8287374281608424</v>
      </c>
      <c r="AO253" s="34">
        <f t="shared" si="146"/>
        <v>12.20046</v>
      </c>
      <c r="AP253" s="34">
        <f t="shared" si="147"/>
        <v>0.49393047248462374</v>
      </c>
      <c r="AQ253" s="34">
        <f t="shared" si="148"/>
        <v>11.706529527515375</v>
      </c>
      <c r="AR253" s="58">
        <f t="shared" si="149"/>
        <v>0.45118836390597361</v>
      </c>
      <c r="AS253" s="67">
        <f t="shared" si="150"/>
        <v>0.75198060650995602</v>
      </c>
      <c r="AT253" s="67">
        <f t="shared" si="151"/>
        <v>92.130030486809559</v>
      </c>
      <c r="AU253" s="68">
        <f t="shared" si="152"/>
        <v>0.96408602715756753</v>
      </c>
      <c r="AW253" s="68">
        <f t="shared" si="153"/>
        <v>0.45283233162969461</v>
      </c>
      <c r="AX253" s="68">
        <f t="shared" si="154"/>
        <v>0</v>
      </c>
      <c r="AZ253" s="69">
        <f t="shared" si="155"/>
        <v>1.0178571428571428</v>
      </c>
      <c r="BA253" s="70">
        <f t="shared" si="177"/>
        <v>0</v>
      </c>
      <c r="BB253" s="60">
        <f t="shared" si="172"/>
        <v>0</v>
      </c>
      <c r="BC253" s="70">
        <f t="shared" si="173"/>
        <v>0</v>
      </c>
      <c r="BD253" s="48">
        <f t="shared" si="174"/>
        <v>0</v>
      </c>
      <c r="BE253" s="59">
        <f t="shared" si="156"/>
        <v>1.3609836000000001E-3</v>
      </c>
      <c r="BF253" s="60">
        <f t="shared" si="175"/>
        <v>2.4408279309392026E-17</v>
      </c>
      <c r="BG253" s="46">
        <f t="shared" si="176"/>
        <v>-2.4408279309392026E-16</v>
      </c>
      <c r="BH253" s="46">
        <f t="shared" si="157"/>
        <v>0</v>
      </c>
      <c r="BI253" s="34">
        <f>AQ253*RUE</f>
        <v>44.953073385659039</v>
      </c>
      <c r="BJ253" s="34">
        <f t="shared" si="158"/>
        <v>449.53073385659036</v>
      </c>
      <c r="BK253" s="34">
        <f t="shared" si="159"/>
        <v>148.34514217267483</v>
      </c>
      <c r="BL253" s="34">
        <f>IF(AD253=0,0,BK253/(1-UMIDADE))</f>
        <v>0</v>
      </c>
      <c r="BM253" s="45">
        <f>BL253*AJ253</f>
        <v>0</v>
      </c>
      <c r="BN253" s="48">
        <f>IF(AI253=0,0,BM253*(1-AI253*(1-AK253)))</f>
        <v>0</v>
      </c>
    </row>
    <row r="254" spans="1:66" ht="15">
      <c r="A254" s="32">
        <v>1</v>
      </c>
      <c r="B254" s="32">
        <f t="shared" si="160"/>
        <v>9</v>
      </c>
      <c r="C254" s="32">
        <v>2015</v>
      </c>
      <c r="D254" s="32">
        <v>1</v>
      </c>
      <c r="E254" s="33">
        <v>23.23</v>
      </c>
      <c r="F254" s="33">
        <v>62.17</v>
      </c>
      <c r="G254" s="46">
        <v>244</v>
      </c>
      <c r="H254" s="45">
        <f t="shared" si="161"/>
        <v>7.3423601099451306</v>
      </c>
      <c r="I254" s="45">
        <f t="shared" si="134"/>
        <v>86.884394777793474</v>
      </c>
      <c r="J254" s="48">
        <f t="shared" si="162"/>
        <v>11.584585970372464</v>
      </c>
      <c r="K254" s="48">
        <f t="shared" si="163"/>
        <v>0.98382905400784104</v>
      </c>
      <c r="L254" s="48">
        <v>40</v>
      </c>
      <c r="M254" s="33">
        <v>0.80700000000000005</v>
      </c>
      <c r="N254" s="33">
        <v>33.200000000000003</v>
      </c>
      <c r="O254" s="33">
        <v>100</v>
      </c>
      <c r="P254" s="33">
        <v>5.45</v>
      </c>
      <c r="Q254" s="33">
        <v>13.74</v>
      </c>
      <c r="R254" s="33">
        <v>28.93</v>
      </c>
      <c r="S254" s="33">
        <v>0</v>
      </c>
      <c r="T254" s="33">
        <v>24.202269999999999</v>
      </c>
      <c r="U254" s="33">
        <v>9.39</v>
      </c>
      <c r="V254" s="33">
        <f t="shared" si="135"/>
        <v>5.0464653061224496</v>
      </c>
      <c r="W254" s="36">
        <f t="shared" si="136"/>
        <v>0.70174472313795655</v>
      </c>
      <c r="X254" s="36">
        <f t="shared" si="137"/>
        <v>0.20526170847069347</v>
      </c>
      <c r="Y254" s="33">
        <f t="shared" si="164"/>
        <v>70.775294826354013</v>
      </c>
      <c r="Z254" s="33">
        <f t="shared" si="138"/>
        <v>70.775294826354013</v>
      </c>
      <c r="AA254" s="33">
        <f t="shared" si="165"/>
        <v>0</v>
      </c>
      <c r="AB254" s="36">
        <f t="shared" si="139"/>
        <v>0.14155058965270803</v>
      </c>
      <c r="AC254" s="45">
        <f t="shared" si="140"/>
        <v>23.200000000000003</v>
      </c>
      <c r="AD254" s="49">
        <f t="shared" si="166"/>
        <v>0</v>
      </c>
      <c r="AE254" s="49">
        <f t="shared" si="141"/>
        <v>0.4</v>
      </c>
      <c r="AF254" s="48">
        <f t="shared" si="167"/>
        <v>1</v>
      </c>
      <c r="AG254" s="33">
        <f t="shared" si="142"/>
        <v>2.0185861224489798</v>
      </c>
      <c r="AH254" s="33">
        <f t="shared" si="143"/>
        <v>0.7968086863788677</v>
      </c>
      <c r="AI254" s="49">
        <f t="shared" si="144"/>
        <v>0</v>
      </c>
      <c r="AJ254" s="48">
        <f t="shared" si="145"/>
        <v>1</v>
      </c>
      <c r="AK254" s="58">
        <f t="shared" si="168"/>
        <v>0.39473603702980337</v>
      </c>
      <c r="AL254" s="58">
        <f t="shared" si="169"/>
        <v>2.8486034490923111</v>
      </c>
      <c r="AM254" s="58">
        <f t="shared" si="170"/>
        <v>0.82410097782240554</v>
      </c>
      <c r="AN254" s="58">
        <f t="shared" si="171"/>
        <v>2.0245024712699058</v>
      </c>
      <c r="AO254" s="34">
        <f t="shared" si="146"/>
        <v>12.101134999999999</v>
      </c>
      <c r="AP254" s="34">
        <f t="shared" si="147"/>
        <v>0.49393047248462374</v>
      </c>
      <c r="AQ254" s="34">
        <f t="shared" si="148"/>
        <v>11.607204527515375</v>
      </c>
      <c r="AR254" s="58">
        <f t="shared" si="149"/>
        <v>0.45118836390597361</v>
      </c>
      <c r="AS254" s="67">
        <f t="shared" si="150"/>
        <v>0.75198060650995602</v>
      </c>
      <c r="AT254" s="67">
        <f t="shared" si="151"/>
        <v>92.068027469392703</v>
      </c>
      <c r="AU254" s="68">
        <f t="shared" si="152"/>
        <v>0.96031872018693754</v>
      </c>
      <c r="AW254" s="68">
        <f t="shared" si="153"/>
        <v>0.5608876604955304</v>
      </c>
      <c r="AX254" s="68">
        <f t="shared" si="154"/>
        <v>0</v>
      </c>
      <c r="AZ254" s="69">
        <f t="shared" si="155"/>
        <v>1.0178571428571428</v>
      </c>
      <c r="BA254" s="70">
        <f t="shared" si="177"/>
        <v>0</v>
      </c>
      <c r="BB254" s="60">
        <f t="shared" si="172"/>
        <v>0</v>
      </c>
      <c r="BC254" s="70">
        <f t="shared" si="173"/>
        <v>0</v>
      </c>
      <c r="BD254" s="48">
        <f t="shared" si="174"/>
        <v>0</v>
      </c>
      <c r="BE254" s="59">
        <f t="shared" si="156"/>
        <v>1.4536476E-3</v>
      </c>
      <c r="BF254" s="60">
        <f t="shared" si="175"/>
        <v>-3.5481036638227376E-19</v>
      </c>
      <c r="BG254" s="46">
        <f t="shared" si="176"/>
        <v>3.5481036638227375E-18</v>
      </c>
      <c r="BH254" s="46">
        <f t="shared" si="157"/>
        <v>0</v>
      </c>
      <c r="BI254" s="34">
        <f>AQ254*RUE</f>
        <v>44.571665385659038</v>
      </c>
      <c r="BJ254" s="34">
        <f t="shared" si="158"/>
        <v>445.71665385659037</v>
      </c>
      <c r="BK254" s="34">
        <f t="shared" si="159"/>
        <v>147.08649577267482</v>
      </c>
      <c r="BL254" s="34">
        <f>IF(AD254=0,0,BK254/(1-UMIDADE))</f>
        <v>0</v>
      </c>
      <c r="BM254" s="45">
        <f>BL254*AJ254</f>
        <v>0</v>
      </c>
      <c r="BN254" s="48">
        <f>IF(AI254=0,0,BM254*(1-AI254*(1-AK254)))</f>
        <v>0</v>
      </c>
    </row>
    <row r="255" spans="1:66" ht="15">
      <c r="A255" s="32">
        <v>2</v>
      </c>
      <c r="B255" s="32">
        <f t="shared" si="160"/>
        <v>9</v>
      </c>
      <c r="C255" s="32">
        <v>2015</v>
      </c>
      <c r="D255" s="32">
        <v>2</v>
      </c>
      <c r="E255" s="33">
        <v>23.57</v>
      </c>
      <c r="F255" s="33">
        <v>63.71</v>
      </c>
      <c r="G255" s="46">
        <v>245</v>
      </c>
      <c r="H255" s="45">
        <f t="shared" si="161"/>
        <v>6.9579156119633581</v>
      </c>
      <c r="I255" s="45">
        <f t="shared" si="134"/>
        <v>87.049336915552303</v>
      </c>
      <c r="J255" s="48">
        <f t="shared" si="162"/>
        <v>11.606578255406973</v>
      </c>
      <c r="K255" s="48">
        <f t="shared" si="163"/>
        <v>0.98432661462178728</v>
      </c>
      <c r="L255" s="48">
        <v>40</v>
      </c>
      <c r="M255" s="33">
        <v>1.1040000000000001</v>
      </c>
      <c r="N255" s="33">
        <v>34.03</v>
      </c>
      <c r="O255" s="33">
        <v>100</v>
      </c>
      <c r="P255" s="33">
        <v>9.1999999999999993</v>
      </c>
      <c r="Q255" s="33">
        <v>11.99</v>
      </c>
      <c r="R255" s="33">
        <v>29.73</v>
      </c>
      <c r="S255" s="33">
        <v>0</v>
      </c>
      <c r="T255" s="33">
        <v>21.33389</v>
      </c>
      <c r="U255" s="33">
        <v>8.1199999999999992</v>
      </c>
      <c r="V255" s="33">
        <f t="shared" si="135"/>
        <v>5.2956734693877543</v>
      </c>
      <c r="W255" s="36">
        <f t="shared" si="136"/>
        <v>0.71371073623830061</v>
      </c>
      <c r="X255" s="36">
        <f t="shared" si="137"/>
        <v>0.20705661043574508</v>
      </c>
      <c r="Y255" s="33">
        <f t="shared" si="164"/>
        <v>69.978486139975146</v>
      </c>
      <c r="Z255" s="33">
        <f t="shared" si="138"/>
        <v>69.978486139975146</v>
      </c>
      <c r="AA255" s="33">
        <f t="shared" si="165"/>
        <v>0</v>
      </c>
      <c r="AB255" s="36">
        <f t="shared" si="139"/>
        <v>0.1399569722799503</v>
      </c>
      <c r="AC255" s="45">
        <f t="shared" si="140"/>
        <v>24.03</v>
      </c>
      <c r="AD255" s="49">
        <f t="shared" si="166"/>
        <v>0</v>
      </c>
      <c r="AE255" s="49">
        <f t="shared" si="141"/>
        <v>0.4</v>
      </c>
      <c r="AF255" s="48">
        <f t="shared" si="167"/>
        <v>1</v>
      </c>
      <c r="AG255" s="33">
        <f t="shared" si="142"/>
        <v>2.118269387755102</v>
      </c>
      <c r="AH255" s="33">
        <f t="shared" si="143"/>
        <v>0.79060630505201945</v>
      </c>
      <c r="AI255" s="49">
        <f t="shared" si="144"/>
        <v>0</v>
      </c>
      <c r="AJ255" s="48">
        <f t="shared" si="145"/>
        <v>1</v>
      </c>
      <c r="AK255" s="58">
        <f t="shared" si="168"/>
        <v>0.37323218171504036</v>
      </c>
      <c r="AL255" s="58">
        <f t="shared" si="169"/>
        <v>2.9076049463030538</v>
      </c>
      <c r="AM255" s="58">
        <f t="shared" si="170"/>
        <v>0.86443095053589791</v>
      </c>
      <c r="AN255" s="58">
        <f t="shared" si="171"/>
        <v>2.0431739957671557</v>
      </c>
      <c r="AO255" s="34">
        <f t="shared" si="146"/>
        <v>10.666945</v>
      </c>
      <c r="AP255" s="34">
        <f t="shared" si="147"/>
        <v>0.49393047248462374</v>
      </c>
      <c r="AQ255" s="34">
        <f t="shared" si="148"/>
        <v>10.173014527515376</v>
      </c>
      <c r="AR255" s="58">
        <f t="shared" si="149"/>
        <v>0.45118836390597361</v>
      </c>
      <c r="AS255" s="67">
        <f t="shared" si="150"/>
        <v>0.75198060650995602</v>
      </c>
      <c r="AT255" s="67">
        <f t="shared" si="151"/>
        <v>91.049863959835221</v>
      </c>
      <c r="AU255" s="68">
        <f t="shared" si="152"/>
        <v>0.95996017484680241</v>
      </c>
      <c r="AW255" s="68">
        <f t="shared" si="153"/>
        <v>0.57556652530026908</v>
      </c>
      <c r="AX255" s="68">
        <f t="shared" si="154"/>
        <v>0</v>
      </c>
      <c r="AZ255" s="69">
        <f t="shared" si="155"/>
        <v>1.0178571428571428</v>
      </c>
      <c r="BA255" s="70">
        <f t="shared" si="177"/>
        <v>0</v>
      </c>
      <c r="BB255" s="60">
        <f t="shared" si="172"/>
        <v>0</v>
      </c>
      <c r="BC255" s="70">
        <f t="shared" si="173"/>
        <v>0</v>
      </c>
      <c r="BD255" s="48">
        <f t="shared" si="174"/>
        <v>0</v>
      </c>
      <c r="BE255" s="59">
        <f t="shared" si="156"/>
        <v>1.4679684000000002E-3</v>
      </c>
      <c r="BF255" s="60">
        <f t="shared" si="175"/>
        <v>5.2085040584160022E-21</v>
      </c>
      <c r="BG255" s="46">
        <f t="shared" si="176"/>
        <v>-5.2085040584160024E-20</v>
      </c>
      <c r="BH255" s="46">
        <f t="shared" si="157"/>
        <v>0</v>
      </c>
      <c r="BI255" s="34">
        <f>AQ255*RUE</f>
        <v>39.064375785659038</v>
      </c>
      <c r="BJ255" s="34">
        <f t="shared" si="158"/>
        <v>390.64375785659036</v>
      </c>
      <c r="BK255" s="34">
        <f t="shared" si="159"/>
        <v>128.91244009267481</v>
      </c>
      <c r="BL255" s="34">
        <f>IF(AD255=0,0,BK255/(1-UMIDADE))</f>
        <v>0</v>
      </c>
      <c r="BM255" s="45">
        <f>BL255*AJ255</f>
        <v>0</v>
      </c>
      <c r="BN255" s="48">
        <f>IF(AI255=0,0,BM255*(1-AI255*(1-AK255)))</f>
        <v>0</v>
      </c>
    </row>
    <row r="256" spans="1:66" ht="15">
      <c r="A256" s="32">
        <v>3</v>
      </c>
      <c r="B256" s="32">
        <f t="shared" si="160"/>
        <v>9</v>
      </c>
      <c r="C256" s="32">
        <v>2015</v>
      </c>
      <c r="D256" s="32">
        <v>3</v>
      </c>
      <c r="E256" s="33">
        <v>19.04</v>
      </c>
      <c r="F256" s="33">
        <v>95.3</v>
      </c>
      <c r="G256" s="46">
        <v>246</v>
      </c>
      <c r="H256" s="45">
        <f t="shared" si="161"/>
        <v>6.571409333421613</v>
      </c>
      <c r="I256" s="45">
        <f t="shared" si="134"/>
        <v>87.214866974382588</v>
      </c>
      <c r="J256" s="48">
        <f t="shared" si="162"/>
        <v>11.628648929917679</v>
      </c>
      <c r="K256" s="48">
        <f t="shared" si="163"/>
        <v>0.98482881959808055</v>
      </c>
      <c r="L256" s="48">
        <v>40</v>
      </c>
      <c r="M256" s="33">
        <v>0.96199999999999997</v>
      </c>
      <c r="N256" s="33">
        <v>24.8</v>
      </c>
      <c r="O256" s="33">
        <v>100</v>
      </c>
      <c r="P256" s="33">
        <v>6.95</v>
      </c>
      <c r="Q256" s="33">
        <v>14.83</v>
      </c>
      <c r="R256" s="33">
        <v>66.3</v>
      </c>
      <c r="S256" s="33">
        <v>3</v>
      </c>
      <c r="T256" s="33">
        <v>8.8186699999999991</v>
      </c>
      <c r="U256" s="33">
        <v>1.018</v>
      </c>
      <c r="V256" s="33">
        <f t="shared" si="135"/>
        <v>3.5012571428571433</v>
      </c>
      <c r="W256" s="36">
        <f t="shared" si="136"/>
        <v>0.6126878749575837</v>
      </c>
      <c r="X256" s="36">
        <f t="shared" si="137"/>
        <v>0.19190318124363756</v>
      </c>
      <c r="Y256" s="33">
        <f t="shared" si="164"/>
        <v>69.187879834923123</v>
      </c>
      <c r="Z256" s="33">
        <f t="shared" si="138"/>
        <v>69.187879834923123</v>
      </c>
      <c r="AA256" s="33">
        <f t="shared" si="165"/>
        <v>0</v>
      </c>
      <c r="AB256" s="36">
        <f t="shared" si="139"/>
        <v>0.13837575966984625</v>
      </c>
      <c r="AC256" s="45">
        <f t="shared" si="140"/>
        <v>14.8</v>
      </c>
      <c r="AD256" s="49">
        <f t="shared" si="166"/>
        <v>0</v>
      </c>
      <c r="AE256" s="49">
        <f t="shared" si="141"/>
        <v>0.4</v>
      </c>
      <c r="AF256" s="48">
        <f t="shared" si="167"/>
        <v>1</v>
      </c>
      <c r="AG256" s="33">
        <f t="shared" si="142"/>
        <v>1.4005028571428575</v>
      </c>
      <c r="AH256" s="33">
        <f t="shared" si="143"/>
        <v>0.58480414209130638</v>
      </c>
      <c r="AI256" s="49">
        <f t="shared" si="144"/>
        <v>0</v>
      </c>
      <c r="AJ256" s="48">
        <f t="shared" si="145"/>
        <v>2.9942857142857142</v>
      </c>
      <c r="AK256" s="58">
        <f t="shared" si="168"/>
        <v>0.41756726100820357</v>
      </c>
      <c r="AL256" s="58">
        <f t="shared" si="169"/>
        <v>2.2027827470902848</v>
      </c>
      <c r="AM256" s="58">
        <f t="shared" si="170"/>
        <v>1.4604449613208588</v>
      </c>
      <c r="AN256" s="58">
        <f t="shared" si="171"/>
        <v>0.742337785769426</v>
      </c>
      <c r="AO256" s="34">
        <f t="shared" si="146"/>
        <v>4.4093349999999996</v>
      </c>
      <c r="AP256" s="34">
        <f t="shared" si="147"/>
        <v>0.49393047248462374</v>
      </c>
      <c r="AQ256" s="34">
        <f t="shared" si="148"/>
        <v>3.9154045275153759</v>
      </c>
      <c r="AR256" s="58">
        <f t="shared" si="149"/>
        <v>0.45118836390597361</v>
      </c>
      <c r="AS256" s="67">
        <f t="shared" si="150"/>
        <v>0.75198060650995602</v>
      </c>
      <c r="AT256" s="67">
        <f t="shared" si="151"/>
        <v>79.655794464072784</v>
      </c>
      <c r="AU256" s="68">
        <f t="shared" si="152"/>
        <v>0.98526291394519139</v>
      </c>
      <c r="AW256" s="68">
        <f t="shared" si="153"/>
        <v>0.33235587873107109</v>
      </c>
      <c r="AX256" s="68">
        <f t="shared" si="154"/>
        <v>0</v>
      </c>
      <c r="AZ256" s="69">
        <f t="shared" si="155"/>
        <v>1.0178571428571428</v>
      </c>
      <c r="BA256" s="70">
        <f t="shared" si="177"/>
        <v>0</v>
      </c>
      <c r="BB256" s="60">
        <f t="shared" si="172"/>
        <v>0</v>
      </c>
      <c r="BC256" s="70">
        <f t="shared" si="173"/>
        <v>0</v>
      </c>
      <c r="BD256" s="48">
        <f t="shared" si="174"/>
        <v>0</v>
      </c>
      <c r="BE256" s="59">
        <f t="shared" si="156"/>
        <v>1.2771648E-3</v>
      </c>
      <c r="BF256" s="60">
        <f t="shared" si="175"/>
        <v>-6.652118044066062E-23</v>
      </c>
      <c r="BG256" s="46">
        <f t="shared" si="176"/>
        <v>6.652118044066062E-22</v>
      </c>
      <c r="BH256" s="46">
        <f t="shared" si="157"/>
        <v>0</v>
      </c>
      <c r="BI256" s="34">
        <f>AQ256*RUE</f>
        <v>15.035153385659044</v>
      </c>
      <c r="BJ256" s="34">
        <f t="shared" si="158"/>
        <v>150.35153385659044</v>
      </c>
      <c r="BK256" s="34">
        <f t="shared" si="159"/>
        <v>49.616006172674844</v>
      </c>
      <c r="BL256" s="34">
        <f>IF(AD256=0,0,BK256/(1-UMIDADE))</f>
        <v>0</v>
      </c>
      <c r="BM256" s="45">
        <f>BL256*AJ256</f>
        <v>0</v>
      </c>
      <c r="BN256" s="48">
        <f>IF(AI256=0,0,BM256*(1-AI256*(1-AK256)))</f>
        <v>0</v>
      </c>
    </row>
    <row r="257" spans="1:66" ht="15">
      <c r="A257" s="32">
        <v>4</v>
      </c>
      <c r="B257" s="32">
        <f t="shared" si="160"/>
        <v>9</v>
      </c>
      <c r="C257" s="32">
        <v>2015</v>
      </c>
      <c r="D257" s="32">
        <v>4</v>
      </c>
      <c r="E257" s="33">
        <v>18.8</v>
      </c>
      <c r="F257" s="33">
        <v>99.9</v>
      </c>
      <c r="G257" s="46">
        <v>247</v>
      </c>
      <c r="H257" s="45">
        <f t="shared" si="161"/>
        <v>6.1829558044717654</v>
      </c>
      <c r="I257" s="45">
        <f t="shared" si="134"/>
        <v>87.380948613763607</v>
      </c>
      <c r="J257" s="48">
        <f t="shared" si="162"/>
        <v>11.650793148501814</v>
      </c>
      <c r="K257" s="48">
        <f t="shared" si="163"/>
        <v>0.98533552012254777</v>
      </c>
      <c r="L257" s="48">
        <v>40</v>
      </c>
      <c r="M257" s="33">
        <v>1.5469999999999999</v>
      </c>
      <c r="N257" s="33">
        <v>21.72</v>
      </c>
      <c r="O257" s="33">
        <v>100</v>
      </c>
      <c r="P257" s="33">
        <v>6.95</v>
      </c>
      <c r="Q257" s="33">
        <v>15.79</v>
      </c>
      <c r="R257" s="33">
        <v>87.6</v>
      </c>
      <c r="S257" s="33">
        <v>0</v>
      </c>
      <c r="T257" s="33">
        <v>4.8693900000000001</v>
      </c>
      <c r="U257" s="33">
        <v>1.1200000000000001</v>
      </c>
      <c r="V257" s="33">
        <f t="shared" si="135"/>
        <v>2.9017469387755099</v>
      </c>
      <c r="W257" s="36">
        <f t="shared" si="136"/>
        <v>0.57124379562605188</v>
      </c>
      <c r="X257" s="36">
        <f t="shared" si="137"/>
        <v>0.18568656934390779</v>
      </c>
      <c r="Y257" s="33">
        <f t="shared" si="164"/>
        <v>71.603075692831823</v>
      </c>
      <c r="Z257" s="33">
        <f t="shared" si="138"/>
        <v>71.603075692831823</v>
      </c>
      <c r="AA257" s="33">
        <f t="shared" si="165"/>
        <v>0</v>
      </c>
      <c r="AB257" s="36">
        <f t="shared" si="139"/>
        <v>0.14320615138566364</v>
      </c>
      <c r="AC257" s="45">
        <f t="shared" si="140"/>
        <v>11.719999999999999</v>
      </c>
      <c r="AD257" s="49">
        <f t="shared" si="166"/>
        <v>0</v>
      </c>
      <c r="AE257" s="49">
        <f t="shared" si="141"/>
        <v>0.4</v>
      </c>
      <c r="AF257" s="48">
        <f t="shared" si="167"/>
        <v>1</v>
      </c>
      <c r="AG257" s="33">
        <f t="shared" si="142"/>
        <v>1.1606987755102041</v>
      </c>
      <c r="AH257" s="33">
        <f t="shared" si="143"/>
        <v>0.58526473158904513</v>
      </c>
      <c r="AI257" s="49">
        <f t="shared" si="144"/>
        <v>0</v>
      </c>
      <c r="AJ257" s="48">
        <f t="shared" si="145"/>
        <v>3.0285714285714285</v>
      </c>
      <c r="AK257" s="58">
        <f t="shared" si="168"/>
        <v>0.50423481435291639</v>
      </c>
      <c r="AL257" s="58">
        <f t="shared" si="169"/>
        <v>2.1700273796939373</v>
      </c>
      <c r="AM257" s="58">
        <f t="shared" si="170"/>
        <v>1.900943984611889</v>
      </c>
      <c r="AN257" s="58">
        <f t="shared" si="171"/>
        <v>0.26908339508204837</v>
      </c>
      <c r="AO257" s="34">
        <f t="shared" si="146"/>
        <v>2.4346950000000001</v>
      </c>
      <c r="AP257" s="34">
        <f t="shared" si="147"/>
        <v>0.49393047248462374</v>
      </c>
      <c r="AQ257" s="34">
        <f t="shared" si="148"/>
        <v>1.9407645275153764</v>
      </c>
      <c r="AR257" s="58">
        <f t="shared" si="149"/>
        <v>0.45118836390597361</v>
      </c>
      <c r="AS257" s="67">
        <f t="shared" si="150"/>
        <v>0.75198060650995602</v>
      </c>
      <c r="AT257" s="67">
        <f t="shared" si="151"/>
        <v>65.995237271006857</v>
      </c>
      <c r="AU257" s="68">
        <f t="shared" si="152"/>
        <v>0.99463278733034965</v>
      </c>
      <c r="AW257" s="68">
        <f t="shared" si="153"/>
        <v>0.31613859078764417</v>
      </c>
      <c r="AX257" s="68">
        <f t="shared" si="154"/>
        <v>5.2666666666666612E-2</v>
      </c>
      <c r="AZ257" s="69">
        <f t="shared" si="155"/>
        <v>1.0178571428571428</v>
      </c>
      <c r="BA257" s="70">
        <f t="shared" si="177"/>
        <v>0.83653127088743817</v>
      </c>
      <c r="BB257" s="60">
        <f t="shared" si="172"/>
        <v>3.1801572794056852</v>
      </c>
      <c r="BC257" s="70">
        <f t="shared" si="173"/>
        <v>2.1682890541402395</v>
      </c>
      <c r="BD257" s="48">
        <f t="shared" si="174"/>
        <v>1.593692454793076</v>
      </c>
      <c r="BE257" s="59">
        <f t="shared" si="156"/>
        <v>1.2670560000000001E-3</v>
      </c>
      <c r="BF257" s="60">
        <f t="shared" si="175"/>
        <v>0.22311694367103066</v>
      </c>
      <c r="BG257" s="46">
        <f t="shared" si="176"/>
        <v>13.705755111220451</v>
      </c>
      <c r="BH257" s="46">
        <f t="shared" si="157"/>
        <v>0</v>
      </c>
      <c r="BI257" s="34">
        <f>AQ257*RUE</f>
        <v>7.4525357856590455</v>
      </c>
      <c r="BJ257" s="34">
        <f t="shared" si="158"/>
        <v>74.52535785659046</v>
      </c>
      <c r="BK257" s="34">
        <f t="shared" si="159"/>
        <v>24.593368092674854</v>
      </c>
      <c r="BL257" s="34">
        <f>IF(AD257=0,0,BK257/(1-UMIDADE))</f>
        <v>0</v>
      </c>
      <c r="BM257" s="45">
        <f>BL257*AJ257</f>
        <v>0</v>
      </c>
      <c r="BN257" s="48">
        <f>IF(AI257=0,0,BM257*(1-AI257*(1-AK257)))</f>
        <v>0</v>
      </c>
    </row>
    <row r="258" spans="1:66" ht="15">
      <c r="A258" s="32">
        <v>5</v>
      </c>
      <c r="B258" s="32">
        <f t="shared" si="160"/>
        <v>9</v>
      </c>
      <c r="C258" s="32">
        <v>2015</v>
      </c>
      <c r="D258" s="32">
        <v>5</v>
      </c>
      <c r="E258" s="33">
        <v>20.2</v>
      </c>
      <c r="F258" s="33">
        <v>87.2</v>
      </c>
      <c r="G258" s="46">
        <v>248</v>
      </c>
      <c r="H258" s="45">
        <f t="shared" si="161"/>
        <v>5.7926701322779381</v>
      </c>
      <c r="I258" s="45">
        <f t="shared" si="134"/>
        <v>87.547545959347389</v>
      </c>
      <c r="J258" s="48">
        <f t="shared" si="162"/>
        <v>11.673006127912984</v>
      </c>
      <c r="K258" s="48">
        <f t="shared" si="163"/>
        <v>0.98584656604888798</v>
      </c>
      <c r="L258" s="48">
        <v>40</v>
      </c>
      <c r="M258" s="33">
        <v>1.4750000000000001</v>
      </c>
      <c r="N258" s="33">
        <v>29.75</v>
      </c>
      <c r="O258" s="33">
        <v>100</v>
      </c>
      <c r="P258" s="33">
        <v>8.4499999999999993</v>
      </c>
      <c r="Q258" s="33">
        <v>13.33</v>
      </c>
      <c r="R258" s="33">
        <v>51.6</v>
      </c>
      <c r="S258" s="33">
        <v>0</v>
      </c>
      <c r="T258" s="33">
        <v>24.90476</v>
      </c>
      <c r="U258" s="33">
        <v>9.77</v>
      </c>
      <c r="V258" s="33">
        <f t="shared" si="135"/>
        <v>4.4622367346938772</v>
      </c>
      <c r="W258" s="36">
        <f t="shared" si="136"/>
        <v>0.67108244641830161</v>
      </c>
      <c r="X258" s="36">
        <f t="shared" si="137"/>
        <v>0.20066236696274525</v>
      </c>
      <c r="Y258" s="33">
        <f t="shared" si="164"/>
        <v>71.017810961242773</v>
      </c>
      <c r="Z258" s="33">
        <f t="shared" si="138"/>
        <v>71.017810961242773</v>
      </c>
      <c r="AA258" s="33">
        <f t="shared" si="165"/>
        <v>0</v>
      </c>
      <c r="AB258" s="36">
        <f t="shared" si="139"/>
        <v>0.14203562192248553</v>
      </c>
      <c r="AC258" s="45">
        <f t="shared" si="140"/>
        <v>19.75</v>
      </c>
      <c r="AD258" s="49">
        <f t="shared" si="166"/>
        <v>0</v>
      </c>
      <c r="AE258" s="49">
        <f t="shared" si="141"/>
        <v>0.4</v>
      </c>
      <c r="AF258" s="48">
        <f t="shared" si="167"/>
        <v>1</v>
      </c>
      <c r="AG258" s="33">
        <f t="shared" si="142"/>
        <v>1.784894693877551</v>
      </c>
      <c r="AH258" s="33">
        <f t="shared" si="143"/>
        <v>0.7453546025900154</v>
      </c>
      <c r="AI258" s="49">
        <f t="shared" si="144"/>
        <v>0</v>
      </c>
      <c r="AJ258" s="48">
        <f t="shared" si="145"/>
        <v>1</v>
      </c>
      <c r="AK258" s="58">
        <f t="shared" si="168"/>
        <v>0.41759023943916151</v>
      </c>
      <c r="AL258" s="58">
        <f t="shared" si="169"/>
        <v>2.3672740802254291</v>
      </c>
      <c r="AM258" s="58">
        <f t="shared" si="170"/>
        <v>1.2215134253963214</v>
      </c>
      <c r="AN258" s="58">
        <f t="shared" si="171"/>
        <v>1.1457606548291077</v>
      </c>
      <c r="AO258" s="34">
        <f t="shared" si="146"/>
        <v>12.45238</v>
      </c>
      <c r="AP258" s="34">
        <f t="shared" si="147"/>
        <v>0.49393047248462374</v>
      </c>
      <c r="AQ258" s="34">
        <f t="shared" si="148"/>
        <v>11.958449527515375</v>
      </c>
      <c r="AR258" s="58">
        <f t="shared" si="149"/>
        <v>0.45118836390597361</v>
      </c>
      <c r="AS258" s="67">
        <f t="shared" si="150"/>
        <v>0.75198060650995602</v>
      </c>
      <c r="AT258" s="67">
        <f t="shared" si="151"/>
        <v>92.283027395548771</v>
      </c>
      <c r="AU258" s="68">
        <f t="shared" si="152"/>
        <v>0.97734534634588344</v>
      </c>
      <c r="AW258" s="68">
        <f t="shared" si="153"/>
        <v>0.40547945202980562</v>
      </c>
      <c r="AX258" s="68">
        <f t="shared" si="154"/>
        <v>0</v>
      </c>
      <c r="AZ258" s="69">
        <f t="shared" si="155"/>
        <v>1.0178571428571428</v>
      </c>
      <c r="BA258" s="70">
        <f t="shared" si="177"/>
        <v>0</v>
      </c>
      <c r="BB258" s="60">
        <f t="shared" si="172"/>
        <v>0</v>
      </c>
      <c r="BC258" s="70">
        <f t="shared" si="173"/>
        <v>0</v>
      </c>
      <c r="BD258" s="48">
        <f t="shared" si="174"/>
        <v>0</v>
      </c>
      <c r="BE258" s="59">
        <f t="shared" si="156"/>
        <v>1.3260240000000001E-3</v>
      </c>
      <c r="BF258" s="60">
        <f t="shared" si="175"/>
        <v>1.817416021560099E-2</v>
      </c>
      <c r="BG258" s="46">
        <f t="shared" si="176"/>
        <v>-0.1817416021560099</v>
      </c>
      <c r="BH258" s="46">
        <f t="shared" si="157"/>
        <v>0</v>
      </c>
      <c r="BI258" s="34">
        <f>AQ258*RUE</f>
        <v>45.920446185659038</v>
      </c>
      <c r="BJ258" s="34">
        <f t="shared" si="158"/>
        <v>459.2044618565904</v>
      </c>
      <c r="BK258" s="34">
        <f t="shared" si="159"/>
        <v>151.53747241267484</v>
      </c>
      <c r="BL258" s="34">
        <f>IF(AD258=0,0,BK258/(1-UMIDADE))</f>
        <v>0</v>
      </c>
      <c r="BM258" s="45">
        <f>BL258*AJ258</f>
        <v>0</v>
      </c>
      <c r="BN258" s="48">
        <f>IF(AI258=0,0,BM258*(1-AI258*(1-AK258)))</f>
        <v>0</v>
      </c>
    </row>
    <row r="259" spans="1:66" ht="15">
      <c r="A259" s="32">
        <v>6</v>
      </c>
      <c r="B259" s="32">
        <f t="shared" si="160"/>
        <v>9</v>
      </c>
      <c r="C259" s="32">
        <v>2015</v>
      </c>
      <c r="D259" s="32">
        <v>6</v>
      </c>
      <c r="E259" s="33">
        <v>21.28</v>
      </c>
      <c r="F259" s="33">
        <v>82.3</v>
      </c>
      <c r="G259" s="46">
        <v>249</v>
      </c>
      <c r="H259" s="45">
        <f t="shared" si="161"/>
        <v>5.400667966907867</v>
      </c>
      <c r="I259" s="45">
        <f t="shared" si="134"/>
        <v>87.714623580286755</v>
      </c>
      <c r="J259" s="48">
        <f t="shared" si="162"/>
        <v>11.695283144038234</v>
      </c>
      <c r="K259" s="48">
        <f t="shared" si="163"/>
        <v>0.98636180594316414</v>
      </c>
      <c r="L259" s="48">
        <v>40</v>
      </c>
      <c r="M259" s="33">
        <v>1.3129999999999999</v>
      </c>
      <c r="N259" s="33">
        <v>30.38</v>
      </c>
      <c r="O259" s="33">
        <v>100</v>
      </c>
      <c r="P259" s="33">
        <v>7.7</v>
      </c>
      <c r="Q259" s="33">
        <v>12.95</v>
      </c>
      <c r="R259" s="33">
        <v>43</v>
      </c>
      <c r="S259" s="33">
        <v>0</v>
      </c>
      <c r="T259" s="33">
        <v>25.62283</v>
      </c>
      <c r="U259" s="33">
        <v>10.07</v>
      </c>
      <c r="V259" s="33">
        <f t="shared" si="135"/>
        <v>4.5956571428571431</v>
      </c>
      <c r="W259" s="36">
        <f t="shared" si="136"/>
        <v>0.67840718530821231</v>
      </c>
      <c r="X259" s="36">
        <f t="shared" si="137"/>
        <v>0.20176107779623187</v>
      </c>
      <c r="Y259" s="33">
        <f t="shared" si="164"/>
        <v>70.272456358652761</v>
      </c>
      <c r="Z259" s="33">
        <f t="shared" si="138"/>
        <v>70.272456358652761</v>
      </c>
      <c r="AA259" s="33">
        <f t="shared" si="165"/>
        <v>0</v>
      </c>
      <c r="AB259" s="36">
        <f t="shared" si="139"/>
        <v>0.14054491271730551</v>
      </c>
      <c r="AC259" s="45">
        <f t="shared" si="140"/>
        <v>20.38</v>
      </c>
      <c r="AD259" s="49">
        <f t="shared" si="166"/>
        <v>0</v>
      </c>
      <c r="AE259" s="49">
        <f t="shared" si="141"/>
        <v>0.4</v>
      </c>
      <c r="AF259" s="48">
        <f t="shared" si="167"/>
        <v>1</v>
      </c>
      <c r="AG259" s="33">
        <f t="shared" si="142"/>
        <v>1.8382628571428574</v>
      </c>
      <c r="AH259" s="33">
        <f t="shared" si="143"/>
        <v>0.73242352290692492</v>
      </c>
      <c r="AI259" s="49">
        <f t="shared" si="144"/>
        <v>0</v>
      </c>
      <c r="AJ259" s="48">
        <f t="shared" si="145"/>
        <v>1</v>
      </c>
      <c r="AK259" s="58">
        <f t="shared" si="168"/>
        <v>0.39843242225179004</v>
      </c>
      <c r="AL259" s="58">
        <f t="shared" si="169"/>
        <v>2.5299744611565385</v>
      </c>
      <c r="AM259" s="58">
        <f t="shared" si="170"/>
        <v>1.0878890182973115</v>
      </c>
      <c r="AN259" s="58">
        <f t="shared" si="171"/>
        <v>1.4420854428592269</v>
      </c>
      <c r="AO259" s="34">
        <f t="shared" si="146"/>
        <v>12.811415</v>
      </c>
      <c r="AP259" s="34">
        <f t="shared" si="147"/>
        <v>0.49393047248462374</v>
      </c>
      <c r="AQ259" s="34">
        <f t="shared" si="148"/>
        <v>12.317484527515376</v>
      </c>
      <c r="AR259" s="58">
        <f t="shared" si="149"/>
        <v>0.45118836390597361</v>
      </c>
      <c r="AS259" s="67">
        <f t="shared" si="150"/>
        <v>0.75198060650995602</v>
      </c>
      <c r="AT259" s="67">
        <f t="shared" si="151"/>
        <v>92.491074437264103</v>
      </c>
      <c r="AU259" s="68">
        <f t="shared" si="152"/>
        <v>0.97157024325950436</v>
      </c>
      <c r="AW259" s="68">
        <f t="shared" si="153"/>
        <v>0.46634194949700947</v>
      </c>
      <c r="AX259" s="68">
        <f t="shared" si="154"/>
        <v>0</v>
      </c>
      <c r="AZ259" s="69">
        <f t="shared" si="155"/>
        <v>1.0178571428571428</v>
      </c>
      <c r="BA259" s="70">
        <f t="shared" si="177"/>
        <v>0</v>
      </c>
      <c r="BB259" s="60">
        <f t="shared" si="172"/>
        <v>0</v>
      </c>
      <c r="BC259" s="70">
        <f t="shared" si="173"/>
        <v>0</v>
      </c>
      <c r="BD259" s="48">
        <f t="shared" si="174"/>
        <v>0</v>
      </c>
      <c r="BE259" s="59">
        <f t="shared" si="156"/>
        <v>1.3715136E-3</v>
      </c>
      <c r="BF259" s="60">
        <f t="shared" si="175"/>
        <v>-2.492610790427569E-4</v>
      </c>
      <c r="BG259" s="46">
        <f t="shared" si="176"/>
        <v>2.492610790427569E-3</v>
      </c>
      <c r="BH259" s="46">
        <f t="shared" si="157"/>
        <v>0</v>
      </c>
      <c r="BI259" s="34">
        <f>AQ259*RUE</f>
        <v>47.299140585659039</v>
      </c>
      <c r="BJ259" s="34">
        <f t="shared" si="158"/>
        <v>472.9914058565904</v>
      </c>
      <c r="BK259" s="34">
        <f t="shared" si="159"/>
        <v>156.08716393267483</v>
      </c>
      <c r="BL259" s="34">
        <f>IF(AD259=0,0,BK259/(1-UMIDADE))</f>
        <v>0</v>
      </c>
      <c r="BM259" s="45">
        <f>BL259*AJ259</f>
        <v>0</v>
      </c>
      <c r="BN259" s="48">
        <f>IF(AI259=0,0,BM259*(1-AI259*(1-AK259)))</f>
        <v>0</v>
      </c>
    </row>
    <row r="260" spans="1:66" ht="15">
      <c r="A260" s="32">
        <v>7</v>
      </c>
      <c r="B260" s="32">
        <f t="shared" si="160"/>
        <v>9</v>
      </c>
      <c r="C260" s="32">
        <v>2015</v>
      </c>
      <c r="D260" s="32">
        <v>7</v>
      </c>
      <c r="E260" s="33">
        <v>21.39</v>
      </c>
      <c r="F260" s="33">
        <v>77.7</v>
      </c>
      <c r="G260" s="46">
        <v>250</v>
      </c>
      <c r="H260" s="45">
        <f t="shared" si="161"/>
        <v>5.0070654670632297</v>
      </c>
      <c r="I260" s="45">
        <f t="shared" si="134"/>
        <v>87.882146465495154</v>
      </c>
      <c r="J260" s="48">
        <f t="shared" si="162"/>
        <v>11.717619528732687</v>
      </c>
      <c r="K260" s="48">
        <f t="shared" si="163"/>
        <v>0.98688108712867562</v>
      </c>
      <c r="L260" s="48">
        <v>40</v>
      </c>
      <c r="M260" s="33">
        <v>0.65900000000000003</v>
      </c>
      <c r="N260" s="33">
        <v>31.04</v>
      </c>
      <c r="O260" s="33">
        <v>100</v>
      </c>
      <c r="P260" s="33">
        <v>5.45</v>
      </c>
      <c r="Q260" s="33">
        <v>12.59</v>
      </c>
      <c r="R260" s="33">
        <v>37.53</v>
      </c>
      <c r="S260" s="33">
        <v>0</v>
      </c>
      <c r="T260" s="33">
        <v>25.71256</v>
      </c>
      <c r="U260" s="33">
        <v>10.42</v>
      </c>
      <c r="V260" s="33">
        <f t="shared" si="135"/>
        <v>4.7331918367346937</v>
      </c>
      <c r="W260" s="36">
        <f t="shared" si="136"/>
        <v>0.68575805290674485</v>
      </c>
      <c r="X260" s="36">
        <f t="shared" si="137"/>
        <v>0.20286370793601172</v>
      </c>
      <c r="Y260" s="33">
        <f t="shared" si="164"/>
        <v>69.540032835745833</v>
      </c>
      <c r="Z260" s="33">
        <f t="shared" si="138"/>
        <v>69.540032835745833</v>
      </c>
      <c r="AA260" s="33">
        <f t="shared" si="165"/>
        <v>0</v>
      </c>
      <c r="AB260" s="36">
        <f t="shared" si="139"/>
        <v>0.13908006567149167</v>
      </c>
      <c r="AC260" s="45">
        <f t="shared" si="140"/>
        <v>21.04</v>
      </c>
      <c r="AD260" s="49">
        <f t="shared" si="166"/>
        <v>0</v>
      </c>
      <c r="AE260" s="49">
        <f t="shared" si="141"/>
        <v>0.4</v>
      </c>
      <c r="AF260" s="48">
        <f t="shared" si="167"/>
        <v>1</v>
      </c>
      <c r="AG260" s="33">
        <f t="shared" si="142"/>
        <v>1.8932767346938775</v>
      </c>
      <c r="AH260" s="33">
        <f t="shared" si="143"/>
        <v>0.7192952753771088</v>
      </c>
      <c r="AI260" s="49">
        <f t="shared" si="144"/>
        <v>0</v>
      </c>
      <c r="AJ260" s="48">
        <f t="shared" si="145"/>
        <v>1</v>
      </c>
      <c r="AK260" s="58">
        <f t="shared" si="168"/>
        <v>0.37992083365108859</v>
      </c>
      <c r="AL260" s="58">
        <f t="shared" si="169"/>
        <v>2.5470814317501169</v>
      </c>
      <c r="AM260" s="58">
        <f t="shared" si="170"/>
        <v>0.95591966133581896</v>
      </c>
      <c r="AN260" s="58">
        <f t="shared" si="171"/>
        <v>1.591161770414298</v>
      </c>
      <c r="AO260" s="34">
        <f t="shared" si="146"/>
        <v>12.85628</v>
      </c>
      <c r="AP260" s="34">
        <f t="shared" si="147"/>
        <v>0.49393047248462374</v>
      </c>
      <c r="AQ260" s="34">
        <f t="shared" si="148"/>
        <v>12.362349527515375</v>
      </c>
      <c r="AR260" s="58">
        <f t="shared" si="149"/>
        <v>0.45118836390597361</v>
      </c>
      <c r="AS260" s="67">
        <f t="shared" si="150"/>
        <v>0.75198060650995602</v>
      </c>
      <c r="AT260" s="67">
        <f t="shared" si="151"/>
        <v>92.516286167033513</v>
      </c>
      <c r="AU260" s="68">
        <f t="shared" si="152"/>
        <v>0.96867779488148587</v>
      </c>
      <c r="AW260" s="68">
        <f t="shared" si="153"/>
        <v>0.47218001979879243</v>
      </c>
      <c r="AX260" s="68">
        <f t="shared" si="154"/>
        <v>0</v>
      </c>
      <c r="AZ260" s="69">
        <f t="shared" si="155"/>
        <v>1.0178571428571428</v>
      </c>
      <c r="BA260" s="70">
        <f t="shared" si="177"/>
        <v>0</v>
      </c>
      <c r="BB260" s="60">
        <f t="shared" si="172"/>
        <v>0</v>
      </c>
      <c r="BC260" s="70">
        <f t="shared" si="173"/>
        <v>0</v>
      </c>
      <c r="BD260" s="48">
        <f t="shared" si="174"/>
        <v>0</v>
      </c>
      <c r="BE260" s="59">
        <f t="shared" si="156"/>
        <v>1.3761468000000002E-3</v>
      </c>
      <c r="BF260" s="60">
        <f t="shared" si="175"/>
        <v>3.4301983628923704E-6</v>
      </c>
      <c r="BG260" s="46">
        <f t="shared" si="176"/>
        <v>-3.4301983628923703E-5</v>
      </c>
      <c r="BH260" s="46">
        <f t="shared" si="157"/>
        <v>0</v>
      </c>
      <c r="BI260" s="34">
        <f>AQ260*RUE</f>
        <v>47.471422185659037</v>
      </c>
      <c r="BJ260" s="34">
        <f t="shared" si="158"/>
        <v>474.71422185659037</v>
      </c>
      <c r="BK260" s="34">
        <f t="shared" si="159"/>
        <v>156.65569321267483</v>
      </c>
      <c r="BL260" s="34">
        <f>IF(AD260=0,0,BK260/(1-UMIDADE))</f>
        <v>0</v>
      </c>
      <c r="BM260" s="45">
        <f>BL260*AJ260</f>
        <v>0</v>
      </c>
      <c r="BN260" s="48">
        <f>IF(AI260=0,0,BM260*(1-AI260*(1-AK260)))</f>
        <v>0</v>
      </c>
    </row>
    <row r="261" spans="1:66" ht="15">
      <c r="A261" s="32">
        <v>8</v>
      </c>
      <c r="B261" s="32">
        <f t="shared" si="160"/>
        <v>9</v>
      </c>
      <c r="C261" s="32">
        <v>2015</v>
      </c>
      <c r="D261" s="32">
        <v>8</v>
      </c>
      <c r="E261" s="33">
        <v>22.79</v>
      </c>
      <c r="F261" s="33">
        <v>71</v>
      </c>
      <c r="G261" s="46">
        <v>251</v>
      </c>
      <c r="H261" s="45">
        <f t="shared" si="161"/>
        <v>4.6119792656593575</v>
      </c>
      <c r="I261" s="45">
        <f t="shared" si="134"/>
        <v>88.050079998913304</v>
      </c>
      <c r="J261" s="48">
        <f t="shared" si="162"/>
        <v>11.740010666521774</v>
      </c>
      <c r="K261" s="48">
        <f t="shared" si="163"/>
        <v>0.98740425573120028</v>
      </c>
      <c r="L261" s="48">
        <v>40</v>
      </c>
      <c r="M261" s="33">
        <v>0.97</v>
      </c>
      <c r="N261" s="33">
        <v>32.26</v>
      </c>
      <c r="O261" s="33">
        <v>100</v>
      </c>
      <c r="P261" s="33">
        <v>7.7</v>
      </c>
      <c r="Q261" s="33">
        <v>12.06</v>
      </c>
      <c r="R261" s="33">
        <v>32.729999999999997</v>
      </c>
      <c r="S261" s="33">
        <v>0</v>
      </c>
      <c r="T261" s="33">
        <v>25.75065</v>
      </c>
      <c r="U261" s="33">
        <v>10</v>
      </c>
      <c r="V261" s="33">
        <f t="shared" si="135"/>
        <v>4.9794612244897953</v>
      </c>
      <c r="W261" s="36">
        <f t="shared" si="136"/>
        <v>0.6984138809714513</v>
      </c>
      <c r="X261" s="36">
        <f t="shared" si="137"/>
        <v>0.2047620821457177</v>
      </c>
      <c r="Y261" s="33">
        <f t="shared" si="164"/>
        <v>68.820737560368727</v>
      </c>
      <c r="Z261" s="33">
        <f t="shared" si="138"/>
        <v>68.820737560368727</v>
      </c>
      <c r="AA261" s="33">
        <f t="shared" si="165"/>
        <v>0</v>
      </c>
      <c r="AB261" s="36">
        <f t="shared" si="139"/>
        <v>0.13764147512073746</v>
      </c>
      <c r="AC261" s="45">
        <f t="shared" si="140"/>
        <v>22.259999999999998</v>
      </c>
      <c r="AD261" s="49">
        <f t="shared" si="166"/>
        <v>0</v>
      </c>
      <c r="AE261" s="49">
        <f t="shared" si="141"/>
        <v>0.4</v>
      </c>
      <c r="AF261" s="48">
        <f t="shared" si="167"/>
        <v>1</v>
      </c>
      <c r="AG261" s="33">
        <f t="shared" si="142"/>
        <v>1.9917844897959183</v>
      </c>
      <c r="AH261" s="33">
        <f t="shared" si="143"/>
        <v>0.71565689401094501</v>
      </c>
      <c r="AI261" s="49">
        <f t="shared" si="144"/>
        <v>0</v>
      </c>
      <c r="AJ261" s="48">
        <f t="shared" si="145"/>
        <v>1</v>
      </c>
      <c r="AK261" s="58">
        <f t="shared" si="168"/>
        <v>0.35930438141140081</v>
      </c>
      <c r="AL261" s="58">
        <f t="shared" si="169"/>
        <v>2.7738015749562948</v>
      </c>
      <c r="AM261" s="58">
        <f t="shared" si="170"/>
        <v>0.90786525548319519</v>
      </c>
      <c r="AN261" s="58">
        <f t="shared" si="171"/>
        <v>1.8659363194730996</v>
      </c>
      <c r="AO261" s="34">
        <f t="shared" si="146"/>
        <v>12.875325</v>
      </c>
      <c r="AP261" s="34">
        <f t="shared" si="147"/>
        <v>0.49393047248462374</v>
      </c>
      <c r="AQ261" s="34">
        <f t="shared" si="148"/>
        <v>12.381394527515376</v>
      </c>
      <c r="AR261" s="58">
        <f t="shared" si="149"/>
        <v>0.45118836390597361</v>
      </c>
      <c r="AS261" s="67">
        <f t="shared" si="150"/>
        <v>0.75198060650995602</v>
      </c>
      <c r="AT261" s="67">
        <f t="shared" si="151"/>
        <v>92.526937323731417</v>
      </c>
      <c r="AU261" s="68">
        <f t="shared" si="152"/>
        <v>0.96336903527687134</v>
      </c>
      <c r="AW261" s="68">
        <f t="shared" si="153"/>
        <v>0.5411353534040455</v>
      </c>
      <c r="AX261" s="68">
        <f t="shared" si="154"/>
        <v>0</v>
      </c>
      <c r="AZ261" s="69">
        <f t="shared" si="155"/>
        <v>1.0178571428571428</v>
      </c>
      <c r="BA261" s="70">
        <f t="shared" si="177"/>
        <v>0</v>
      </c>
      <c r="BB261" s="60">
        <f t="shared" si="172"/>
        <v>0</v>
      </c>
      <c r="BC261" s="70">
        <f t="shared" si="173"/>
        <v>0</v>
      </c>
      <c r="BD261" s="48">
        <f t="shared" si="174"/>
        <v>0</v>
      </c>
      <c r="BE261" s="59">
        <f t="shared" si="156"/>
        <v>1.4351148E-3</v>
      </c>
      <c r="BF261" s="60">
        <f t="shared" si="175"/>
        <v>-4.9227284375226112E-8</v>
      </c>
      <c r="BG261" s="46">
        <f t="shared" si="176"/>
        <v>4.9227284375226117E-7</v>
      </c>
      <c r="BH261" s="46">
        <f t="shared" si="157"/>
        <v>0</v>
      </c>
      <c r="BI261" s="34">
        <f>AQ261*RUE</f>
        <v>47.54455498565904</v>
      </c>
      <c r="BJ261" s="34">
        <f t="shared" si="158"/>
        <v>475.44554985659039</v>
      </c>
      <c r="BK261" s="34">
        <f t="shared" si="159"/>
        <v>156.89703145267484</v>
      </c>
      <c r="BL261" s="34">
        <f>IF(AD261=0,0,BK261/(1-UMIDADE))</f>
        <v>0</v>
      </c>
      <c r="BM261" s="45">
        <f>BL261*AJ261</f>
        <v>0</v>
      </c>
      <c r="BN261" s="48">
        <f>IF(AI261=0,0,BM261*(1-AI261*(1-AK261)))</f>
        <v>0</v>
      </c>
    </row>
    <row r="262" spans="1:66" ht="15">
      <c r="A262" s="32">
        <v>9</v>
      </c>
      <c r="B262" s="32">
        <f t="shared" si="160"/>
        <v>9</v>
      </c>
      <c r="C262" s="32">
        <v>2015</v>
      </c>
      <c r="D262" s="32">
        <v>9</v>
      </c>
      <c r="E262" s="33">
        <v>23.06</v>
      </c>
      <c r="F262" s="33">
        <v>66.13</v>
      </c>
      <c r="G262" s="46">
        <v>252</v>
      </c>
      <c r="H262" s="45">
        <f t="shared" si="161"/>
        <v>4.2155264352644277</v>
      </c>
      <c r="I262" s="45">
        <f t="shared" si="134"/>
        <v>88.218389933857452</v>
      </c>
      <c r="J262" s="48">
        <f t="shared" si="162"/>
        <v>11.762451991180994</v>
      </c>
      <c r="K262" s="48">
        <f t="shared" si="163"/>
        <v>0.98793115672459009</v>
      </c>
      <c r="L262" s="48">
        <v>40</v>
      </c>
      <c r="M262" s="33">
        <v>1.107</v>
      </c>
      <c r="N262" s="33">
        <v>32.64</v>
      </c>
      <c r="O262" s="33">
        <v>100</v>
      </c>
      <c r="P262" s="33">
        <v>7.7</v>
      </c>
      <c r="Q262" s="33">
        <v>13.38</v>
      </c>
      <c r="R262" s="33">
        <v>34.26</v>
      </c>
      <c r="S262" s="33">
        <v>0</v>
      </c>
      <c r="T262" s="33">
        <v>25.673970000000001</v>
      </c>
      <c r="U262" s="33">
        <v>9.99</v>
      </c>
      <c r="V262" s="33">
        <f t="shared" si="135"/>
        <v>4.9688816326530612</v>
      </c>
      <c r="W262" s="36">
        <f t="shared" si="136"/>
        <v>0.69788355901682042</v>
      </c>
      <c r="X262" s="36">
        <f t="shared" si="137"/>
        <v>0.20468253385252305</v>
      </c>
      <c r="Y262" s="33">
        <f t="shared" si="164"/>
        <v>68.105080666357779</v>
      </c>
      <c r="Z262" s="33">
        <f t="shared" si="138"/>
        <v>68.105080666357779</v>
      </c>
      <c r="AA262" s="33">
        <f t="shared" si="165"/>
        <v>0</v>
      </c>
      <c r="AB262" s="36">
        <f t="shared" si="139"/>
        <v>0.13621016133271555</v>
      </c>
      <c r="AC262" s="45">
        <f t="shared" si="140"/>
        <v>22.64</v>
      </c>
      <c r="AD262" s="49">
        <f t="shared" si="166"/>
        <v>0</v>
      </c>
      <c r="AE262" s="49">
        <f t="shared" si="141"/>
        <v>0.4</v>
      </c>
      <c r="AF262" s="48">
        <f t="shared" si="167"/>
        <v>1</v>
      </c>
      <c r="AG262" s="33">
        <f t="shared" si="142"/>
        <v>1.9875526530612246</v>
      </c>
      <c r="AH262" s="33">
        <f t="shared" si="143"/>
        <v>0.68750344088923809</v>
      </c>
      <c r="AI262" s="49">
        <f t="shared" si="144"/>
        <v>0</v>
      </c>
      <c r="AJ262" s="48">
        <f t="shared" si="145"/>
        <v>1</v>
      </c>
      <c r="AK262" s="58">
        <f t="shared" si="168"/>
        <v>0.34590451721132853</v>
      </c>
      <c r="AL262" s="58">
        <f t="shared" si="169"/>
        <v>2.8194965927066744</v>
      </c>
      <c r="AM262" s="58">
        <f t="shared" si="170"/>
        <v>0.96595953266130663</v>
      </c>
      <c r="AN262" s="58">
        <f t="shared" si="171"/>
        <v>1.8535370600453678</v>
      </c>
      <c r="AO262" s="34">
        <f t="shared" si="146"/>
        <v>12.836985</v>
      </c>
      <c r="AP262" s="34">
        <f t="shared" si="147"/>
        <v>0.49393047248462374</v>
      </c>
      <c r="AQ262" s="34">
        <f t="shared" si="148"/>
        <v>12.343054527515376</v>
      </c>
      <c r="AR262" s="58">
        <f t="shared" si="149"/>
        <v>0.45118836390597361</v>
      </c>
      <c r="AS262" s="67">
        <f t="shared" si="150"/>
        <v>0.75198060650995602</v>
      </c>
      <c r="AT262" s="67">
        <f t="shared" si="151"/>
        <v>92.505464187845064</v>
      </c>
      <c r="AU262" s="68">
        <f t="shared" si="152"/>
        <v>0.96360796615316691</v>
      </c>
      <c r="AW262" s="68">
        <f t="shared" si="153"/>
        <v>0.55335893789773571</v>
      </c>
      <c r="AX262" s="68">
        <f t="shared" si="154"/>
        <v>0</v>
      </c>
      <c r="AZ262" s="69">
        <f t="shared" si="155"/>
        <v>1.0178571428571428</v>
      </c>
      <c r="BA262" s="70">
        <f t="shared" si="177"/>
        <v>0</v>
      </c>
      <c r="BB262" s="60">
        <f t="shared" si="172"/>
        <v>0</v>
      </c>
      <c r="BC262" s="70">
        <f t="shared" si="173"/>
        <v>0</v>
      </c>
      <c r="BD262" s="48">
        <f t="shared" si="174"/>
        <v>0</v>
      </c>
      <c r="BE262" s="59">
        <f t="shared" si="156"/>
        <v>1.4464872000000001E-3</v>
      </c>
      <c r="BF262" s="60">
        <f t="shared" si="175"/>
        <v>7.1206636739524575E-10</v>
      </c>
      <c r="BG262" s="46">
        <f t="shared" si="176"/>
        <v>-7.1206636739524573E-9</v>
      </c>
      <c r="BH262" s="46">
        <f t="shared" si="157"/>
        <v>0</v>
      </c>
      <c r="BI262" s="34">
        <f>AQ262*RUE</f>
        <v>47.397329385659042</v>
      </c>
      <c r="BJ262" s="34">
        <f t="shared" si="158"/>
        <v>473.97329385659043</v>
      </c>
      <c r="BK262" s="34">
        <f t="shared" si="159"/>
        <v>156.41118697267484</v>
      </c>
      <c r="BL262" s="34">
        <f>IF(AD262=0,0,BK262/(1-UMIDADE))</f>
        <v>0</v>
      </c>
      <c r="BM262" s="45">
        <f>BL262*AJ262</f>
        <v>0</v>
      </c>
      <c r="BN262" s="48">
        <f>IF(AI262=0,0,BM262*(1-AI262*(1-AK262)))</f>
        <v>0</v>
      </c>
    </row>
    <row r="263" spans="1:66" ht="15">
      <c r="A263" s="32">
        <v>10</v>
      </c>
      <c r="B263" s="32">
        <f t="shared" si="160"/>
        <v>9</v>
      </c>
      <c r="C263" s="32">
        <v>2015</v>
      </c>
      <c r="D263" s="32">
        <v>10</v>
      </c>
      <c r="E263" s="33">
        <v>23.66</v>
      </c>
      <c r="F263" s="33">
        <v>62.68</v>
      </c>
      <c r="G263" s="46">
        <v>253</v>
      </c>
      <c r="H263" s="45">
        <f t="shared" si="161"/>
        <v>3.8178244534082166</v>
      </c>
      <c r="I263" s="45">
        <f t="shared" si="134"/>
        <v>88.387042366522422</v>
      </c>
      <c r="J263" s="48">
        <f t="shared" si="162"/>
        <v>11.78493898220299</v>
      </c>
      <c r="K263" s="48">
        <f t="shared" si="163"/>
        <v>0.98846163397670939</v>
      </c>
      <c r="L263" s="48">
        <v>40</v>
      </c>
      <c r="M263" s="33">
        <v>1.056</v>
      </c>
      <c r="N263" s="33">
        <v>33.25</v>
      </c>
      <c r="O263" s="33">
        <v>100</v>
      </c>
      <c r="P263" s="33">
        <v>6.95</v>
      </c>
      <c r="Q263" s="33">
        <v>12.58</v>
      </c>
      <c r="R263" s="33">
        <v>31.73</v>
      </c>
      <c r="S263" s="33">
        <v>0</v>
      </c>
      <c r="T263" s="33">
        <v>25.492850000000001</v>
      </c>
      <c r="U263" s="33">
        <v>9.51</v>
      </c>
      <c r="V263" s="33">
        <f t="shared" si="135"/>
        <v>5.1234612244897955</v>
      </c>
      <c r="W263" s="36">
        <f t="shared" si="136"/>
        <v>0.70551284130843084</v>
      </c>
      <c r="X263" s="36">
        <f t="shared" si="137"/>
        <v>0.20582692619626464</v>
      </c>
      <c r="Y263" s="33">
        <f t="shared" si="164"/>
        <v>67.417577225468534</v>
      </c>
      <c r="Z263" s="33">
        <f t="shared" si="138"/>
        <v>67.417577225468534</v>
      </c>
      <c r="AA263" s="33">
        <f t="shared" si="165"/>
        <v>0</v>
      </c>
      <c r="AB263" s="36">
        <f t="shared" si="139"/>
        <v>0.13483515445093708</v>
      </c>
      <c r="AC263" s="45">
        <f t="shared" si="140"/>
        <v>23.25</v>
      </c>
      <c r="AD263" s="49">
        <f t="shared" si="166"/>
        <v>0</v>
      </c>
      <c r="AE263" s="49">
        <f t="shared" si="141"/>
        <v>0.4</v>
      </c>
      <c r="AF263" s="48">
        <f t="shared" si="167"/>
        <v>1</v>
      </c>
      <c r="AG263" s="33">
        <f t="shared" si="142"/>
        <v>2.0493844897959184</v>
      </c>
      <c r="AH263" s="33">
        <f t="shared" si="143"/>
        <v>0.67459792887677728</v>
      </c>
      <c r="AI263" s="49">
        <f t="shared" si="144"/>
        <v>0</v>
      </c>
      <c r="AJ263" s="48">
        <f t="shared" si="145"/>
        <v>1</v>
      </c>
      <c r="AK263" s="58">
        <f t="shared" si="168"/>
        <v>0.32917099364988123</v>
      </c>
      <c r="AL263" s="58">
        <f t="shared" si="169"/>
        <v>2.9234003779272331</v>
      </c>
      <c r="AM263" s="58">
        <f t="shared" si="170"/>
        <v>0.92759493991631103</v>
      </c>
      <c r="AN263" s="58">
        <f t="shared" si="171"/>
        <v>1.995805438010922</v>
      </c>
      <c r="AO263" s="34">
        <f t="shared" si="146"/>
        <v>12.746425</v>
      </c>
      <c r="AP263" s="34">
        <f t="shared" si="147"/>
        <v>0.49393047248462374</v>
      </c>
      <c r="AQ263" s="34">
        <f t="shared" si="148"/>
        <v>12.252494527515376</v>
      </c>
      <c r="AR263" s="58">
        <f t="shared" si="149"/>
        <v>0.45118836390597361</v>
      </c>
      <c r="AS263" s="67">
        <f t="shared" si="150"/>
        <v>0.75198060650995602</v>
      </c>
      <c r="AT263" s="67">
        <f t="shared" si="151"/>
        <v>92.454250798415657</v>
      </c>
      <c r="AU263" s="68">
        <f t="shared" si="152"/>
        <v>0.96087004435053047</v>
      </c>
      <c r="AW263" s="68">
        <f t="shared" si="153"/>
        <v>0.5793692884696876</v>
      </c>
      <c r="AX263" s="68">
        <f t="shared" si="154"/>
        <v>0</v>
      </c>
      <c r="AZ263" s="69">
        <f t="shared" si="155"/>
        <v>1.0178571428571428</v>
      </c>
      <c r="BA263" s="70">
        <f t="shared" si="177"/>
        <v>0</v>
      </c>
      <c r="BB263" s="60">
        <f t="shared" si="172"/>
        <v>0</v>
      </c>
      <c r="BC263" s="70">
        <f t="shared" si="173"/>
        <v>0</v>
      </c>
      <c r="BD263" s="48">
        <f t="shared" si="174"/>
        <v>0</v>
      </c>
      <c r="BE263" s="59">
        <f t="shared" si="156"/>
        <v>1.4717592000000001E-3</v>
      </c>
      <c r="BF263" s="60">
        <f t="shared" si="175"/>
        <v>-1.047990227224533E-11</v>
      </c>
      <c r="BG263" s="46">
        <f t="shared" si="176"/>
        <v>1.047990227224533E-10</v>
      </c>
      <c r="BH263" s="46">
        <f t="shared" si="157"/>
        <v>0</v>
      </c>
      <c r="BI263" s="34">
        <f>AQ263*RUE</f>
        <v>47.049578985659039</v>
      </c>
      <c r="BJ263" s="34">
        <f t="shared" si="158"/>
        <v>470.49578985659036</v>
      </c>
      <c r="BK263" s="34">
        <f t="shared" si="159"/>
        <v>155.26361065267483</v>
      </c>
      <c r="BL263" s="34">
        <f>IF(AD263=0,0,BK263/(1-UMIDADE))</f>
        <v>0</v>
      </c>
      <c r="BM263" s="45">
        <f>BL263*AJ263</f>
        <v>0</v>
      </c>
      <c r="BN263" s="48">
        <f>IF(AI263=0,0,BM263*(1-AI263*(1-AK263)))</f>
        <v>0</v>
      </c>
    </row>
    <row r="264" spans="1:66" ht="15">
      <c r="A264" s="32">
        <v>11</v>
      </c>
      <c r="B264" s="32">
        <f t="shared" si="160"/>
        <v>9</v>
      </c>
      <c r="C264" s="32">
        <v>2015</v>
      </c>
      <c r="D264" s="32">
        <v>11</v>
      </c>
      <c r="E264" s="33">
        <v>23.62</v>
      </c>
      <c r="F264" s="33">
        <v>69.489999999999995</v>
      </c>
      <c r="G264" s="46">
        <v>254</v>
      </c>
      <c r="H264" s="45">
        <f t="shared" si="161"/>
        <v>3.4189911677710714</v>
      </c>
      <c r="I264" s="45">
        <f t="shared" si="134"/>
        <v>88.556003708711714</v>
      </c>
      <c r="J264" s="48">
        <f t="shared" si="162"/>
        <v>11.807467161161561</v>
      </c>
      <c r="K264" s="48">
        <f t="shared" si="163"/>
        <v>0.98899553029569987</v>
      </c>
      <c r="L264" s="48">
        <v>40</v>
      </c>
      <c r="M264" s="33">
        <v>0.77</v>
      </c>
      <c r="N264" s="33">
        <v>32.78</v>
      </c>
      <c r="O264" s="33">
        <v>100</v>
      </c>
      <c r="P264" s="33">
        <v>5.45</v>
      </c>
      <c r="Q264" s="33">
        <v>13.88</v>
      </c>
      <c r="R264" s="33">
        <v>33.86</v>
      </c>
      <c r="S264" s="33">
        <v>0</v>
      </c>
      <c r="T264" s="33">
        <v>25.049689999999998</v>
      </c>
      <c r="U264" s="33">
        <v>9.52</v>
      </c>
      <c r="V264" s="33">
        <f t="shared" si="135"/>
        <v>4.9641795918367357</v>
      </c>
      <c r="W264" s="36">
        <f t="shared" si="136"/>
        <v>0.69764747522826553</v>
      </c>
      <c r="X264" s="36">
        <f t="shared" si="137"/>
        <v>0.20464712128423984</v>
      </c>
      <c r="Y264" s="33">
        <f t="shared" si="164"/>
        <v>66.742979296591756</v>
      </c>
      <c r="Z264" s="33">
        <f t="shared" si="138"/>
        <v>66.742979296591756</v>
      </c>
      <c r="AA264" s="33">
        <f t="shared" si="165"/>
        <v>0</v>
      </c>
      <c r="AB264" s="36">
        <f t="shared" si="139"/>
        <v>0.13348595859318352</v>
      </c>
      <c r="AC264" s="45">
        <f t="shared" si="140"/>
        <v>22.78</v>
      </c>
      <c r="AD264" s="49">
        <f t="shared" si="166"/>
        <v>0</v>
      </c>
      <c r="AE264" s="49">
        <f t="shared" si="141"/>
        <v>0.4</v>
      </c>
      <c r="AF264" s="48">
        <f t="shared" si="167"/>
        <v>1</v>
      </c>
      <c r="AG264" s="33">
        <f t="shared" si="142"/>
        <v>1.9856718367346944</v>
      </c>
      <c r="AH264" s="33">
        <f t="shared" si="143"/>
        <v>0.63539373170088853</v>
      </c>
      <c r="AI264" s="49">
        <f t="shared" si="144"/>
        <v>0</v>
      </c>
      <c r="AJ264" s="48">
        <f t="shared" si="145"/>
        <v>1</v>
      </c>
      <c r="AK264" s="58">
        <f t="shared" si="168"/>
        <v>0.31998929528342979</v>
      </c>
      <c r="AL264" s="58">
        <f t="shared" si="169"/>
        <v>2.9163709658159838</v>
      </c>
      <c r="AM264" s="58">
        <f t="shared" si="170"/>
        <v>0.98748320902529219</v>
      </c>
      <c r="AN264" s="58">
        <f t="shared" si="171"/>
        <v>1.9288877567906915</v>
      </c>
      <c r="AO264" s="34">
        <f t="shared" si="146"/>
        <v>12.524844999999999</v>
      </c>
      <c r="AP264" s="34">
        <f t="shared" si="147"/>
        <v>0.49393047248462374</v>
      </c>
      <c r="AQ264" s="34">
        <f t="shared" si="148"/>
        <v>12.030914527515375</v>
      </c>
      <c r="AR264" s="58">
        <f t="shared" si="149"/>
        <v>0.45118836390597361</v>
      </c>
      <c r="AS264" s="67">
        <f t="shared" si="150"/>
        <v>0.75198060650995602</v>
      </c>
      <c r="AT264" s="67">
        <f t="shared" si="151"/>
        <v>92.325941530132411</v>
      </c>
      <c r="AU264" s="68">
        <f t="shared" si="152"/>
        <v>0.96215688919161535</v>
      </c>
      <c r="AW264" s="68">
        <f t="shared" si="153"/>
        <v>0.5776833960866562</v>
      </c>
      <c r="AX264" s="68">
        <f t="shared" si="154"/>
        <v>0</v>
      </c>
      <c r="AZ264" s="69">
        <f t="shared" si="155"/>
        <v>1.0178571428571428</v>
      </c>
      <c r="BA264" s="70">
        <f t="shared" si="177"/>
        <v>0</v>
      </c>
      <c r="BB264" s="60">
        <f t="shared" si="172"/>
        <v>0</v>
      </c>
      <c r="BC264" s="70">
        <f t="shared" si="173"/>
        <v>0</v>
      </c>
      <c r="BD264" s="48">
        <f t="shared" si="174"/>
        <v>0</v>
      </c>
      <c r="BE264" s="59">
        <f t="shared" si="156"/>
        <v>1.4700744000000002E-3</v>
      </c>
      <c r="BF264" s="60">
        <f t="shared" si="175"/>
        <v>1.5406236044929691E-13</v>
      </c>
      <c r="BG264" s="46">
        <f t="shared" si="176"/>
        <v>-1.540623604492969E-12</v>
      </c>
      <c r="BH264" s="46">
        <f t="shared" si="157"/>
        <v>0</v>
      </c>
      <c r="BI264" s="34">
        <f>AQ264*RUE</f>
        <v>46.198711785659036</v>
      </c>
      <c r="BJ264" s="34">
        <f t="shared" si="158"/>
        <v>461.98711785659037</v>
      </c>
      <c r="BK264" s="34">
        <f t="shared" si="159"/>
        <v>152.45574889267482</v>
      </c>
      <c r="BL264" s="34">
        <f>IF(AD264=0,0,BK264/(1-UMIDADE))</f>
        <v>0</v>
      </c>
      <c r="BM264" s="45">
        <f>BL264*AJ264</f>
        <v>0</v>
      </c>
      <c r="BN264" s="48">
        <f>IF(AI264=0,0,BM264*(1-AI264*(1-AK264)))</f>
        <v>0</v>
      </c>
    </row>
    <row r="265" spans="1:66" ht="15">
      <c r="A265" s="32">
        <v>12</v>
      </c>
      <c r="B265" s="32">
        <f t="shared" si="160"/>
        <v>9</v>
      </c>
      <c r="C265" s="32">
        <v>2015</v>
      </c>
      <c r="D265" s="32">
        <v>12</v>
      </c>
      <c r="E265" s="33">
        <v>23.01</v>
      </c>
      <c r="F265" s="33">
        <v>64.84</v>
      </c>
      <c r="G265" s="46">
        <v>255</v>
      </c>
      <c r="H265" s="45">
        <f t="shared" si="161"/>
        <v>3.019144761263032</v>
      </c>
      <c r="I265" s="45">
        <f t="shared" si="134"/>
        <v>88.725240659866131</v>
      </c>
      <c r="J265" s="48">
        <f t="shared" si="162"/>
        <v>11.830032087982151</v>
      </c>
      <c r="K265" s="48">
        <f t="shared" si="163"/>
        <v>0.98953268747655954</v>
      </c>
      <c r="L265" s="48">
        <v>40</v>
      </c>
      <c r="M265" s="33">
        <v>1.0609999999999999</v>
      </c>
      <c r="N265" s="33">
        <v>31.68</v>
      </c>
      <c r="O265" s="33">
        <v>100</v>
      </c>
      <c r="P265" s="33">
        <v>8.4499999999999993</v>
      </c>
      <c r="Q265" s="33">
        <v>14.13</v>
      </c>
      <c r="R265" s="33">
        <v>30.26</v>
      </c>
      <c r="S265" s="33">
        <v>0</v>
      </c>
      <c r="T265" s="33">
        <v>26.501519999999999</v>
      </c>
      <c r="U265" s="33">
        <v>9.82</v>
      </c>
      <c r="V265" s="33">
        <f t="shared" si="135"/>
        <v>4.7555265306122436</v>
      </c>
      <c r="W265" s="36">
        <f t="shared" si="136"/>
        <v>0.68693264494504347</v>
      </c>
      <c r="X265" s="36">
        <f t="shared" si="137"/>
        <v>0.20303989674175654</v>
      </c>
      <c r="Y265" s="33">
        <f t="shared" si="164"/>
        <v>66.107585564890869</v>
      </c>
      <c r="Z265" s="33">
        <f t="shared" si="138"/>
        <v>66.107585564890869</v>
      </c>
      <c r="AA265" s="33">
        <f t="shared" si="165"/>
        <v>0</v>
      </c>
      <c r="AB265" s="36">
        <f t="shared" si="139"/>
        <v>0.13221517112978173</v>
      </c>
      <c r="AC265" s="45">
        <f t="shared" si="140"/>
        <v>21.68</v>
      </c>
      <c r="AD265" s="49">
        <f t="shared" si="166"/>
        <v>0</v>
      </c>
      <c r="AE265" s="49">
        <f t="shared" si="141"/>
        <v>0.4</v>
      </c>
      <c r="AF265" s="48">
        <f t="shared" si="167"/>
        <v>1</v>
      </c>
      <c r="AG265" s="33">
        <f t="shared" si="142"/>
        <v>1.9022106122448976</v>
      </c>
      <c r="AH265" s="33">
        <f t="shared" si="143"/>
        <v>0.59472148494033517</v>
      </c>
      <c r="AI265" s="49">
        <f t="shared" si="144"/>
        <v>0</v>
      </c>
      <c r="AJ265" s="48">
        <f t="shared" si="145"/>
        <v>1</v>
      </c>
      <c r="AK265" s="58">
        <f t="shared" si="168"/>
        <v>0.3126475486531291</v>
      </c>
      <c r="AL265" s="58">
        <f t="shared" si="169"/>
        <v>2.8109853138356531</v>
      </c>
      <c r="AM265" s="58">
        <f t="shared" si="170"/>
        <v>0.85060415596666872</v>
      </c>
      <c r="AN265" s="58">
        <f t="shared" si="171"/>
        <v>1.9603811578689845</v>
      </c>
      <c r="AO265" s="34">
        <f t="shared" si="146"/>
        <v>13.25076</v>
      </c>
      <c r="AP265" s="34">
        <f t="shared" si="147"/>
        <v>0.49393047248462374</v>
      </c>
      <c r="AQ265" s="34">
        <f t="shared" si="148"/>
        <v>12.756829527515375</v>
      </c>
      <c r="AR265" s="58">
        <f t="shared" si="149"/>
        <v>0.45118836390597361</v>
      </c>
      <c r="AS265" s="67">
        <f t="shared" si="150"/>
        <v>0.75198060650995602</v>
      </c>
      <c r="AT265" s="67">
        <f t="shared" si="151"/>
        <v>92.730883246027901</v>
      </c>
      <c r="AU265" s="68">
        <f t="shared" si="152"/>
        <v>0.96155104815536152</v>
      </c>
      <c r="AW265" s="68">
        <f t="shared" si="153"/>
        <v>0.55112014025728306</v>
      </c>
      <c r="AX265" s="68">
        <f t="shared" si="154"/>
        <v>0</v>
      </c>
      <c r="AZ265" s="69">
        <f t="shared" si="155"/>
        <v>1.0178571428571428</v>
      </c>
      <c r="BA265" s="70">
        <f t="shared" si="177"/>
        <v>0</v>
      </c>
      <c r="BB265" s="60">
        <f t="shared" si="172"/>
        <v>0</v>
      </c>
      <c r="BC265" s="70">
        <f t="shared" si="173"/>
        <v>0</v>
      </c>
      <c r="BD265" s="48">
        <f t="shared" si="174"/>
        <v>0</v>
      </c>
      <c r="BE265" s="59">
        <f t="shared" si="156"/>
        <v>1.4443812000000001E-3</v>
      </c>
      <c r="BF265" s="60">
        <f t="shared" si="175"/>
        <v>-2.2252477706058803E-15</v>
      </c>
      <c r="BG265" s="46">
        <f t="shared" si="176"/>
        <v>2.2252477706058804E-14</v>
      </c>
      <c r="BH265" s="46">
        <f t="shared" si="157"/>
        <v>0</v>
      </c>
      <c r="BI265" s="34">
        <f>AQ265*RUE</f>
        <v>48.98622538565904</v>
      </c>
      <c r="BJ265" s="34">
        <f t="shared" si="158"/>
        <v>489.86225385659043</v>
      </c>
      <c r="BK265" s="34">
        <f t="shared" si="159"/>
        <v>161.65454377267486</v>
      </c>
      <c r="BL265" s="34">
        <f>IF(AD265=0,0,BK265/(1-UMIDADE))</f>
        <v>0</v>
      </c>
      <c r="BM265" s="45">
        <f>BL265*AJ265</f>
        <v>0</v>
      </c>
      <c r="BN265" s="48">
        <f>IF(AI265=0,0,BM265*(1-AI265*(1-AK265)))</f>
        <v>0</v>
      </c>
    </row>
    <row r="266" spans="1:66" ht="15">
      <c r="A266" s="32">
        <v>13</v>
      </c>
      <c r="B266" s="32">
        <f t="shared" si="160"/>
        <v>9</v>
      </c>
      <c r="C266" s="32">
        <v>2015</v>
      </c>
      <c r="D266" s="32">
        <v>13</v>
      </c>
      <c r="E266" s="33">
        <v>22.65</v>
      </c>
      <c r="F266" s="33">
        <v>61.35</v>
      </c>
      <c r="G266" s="46">
        <v>256</v>
      </c>
      <c r="H266" s="45">
        <f t="shared" si="161"/>
        <v>2.6184037170037295</v>
      </c>
      <c r="I266" s="45">
        <f t="shared" si="134"/>
        <v>88.894720178460943</v>
      </c>
      <c r="J266" s="48">
        <f t="shared" si="162"/>
        <v>11.852629357128126</v>
      </c>
      <c r="K266" s="48">
        <f t="shared" si="163"/>
        <v>0.99007294634802301</v>
      </c>
      <c r="L266" s="48">
        <v>40</v>
      </c>
      <c r="M266" s="33">
        <v>0.70099999999999996</v>
      </c>
      <c r="N266" s="33">
        <v>31.81</v>
      </c>
      <c r="O266" s="33">
        <v>100</v>
      </c>
      <c r="P266" s="33">
        <v>6.2</v>
      </c>
      <c r="Q266" s="33">
        <v>12.78</v>
      </c>
      <c r="R266" s="33">
        <v>24.46</v>
      </c>
      <c r="S266" s="33">
        <v>0</v>
      </c>
      <c r="T266" s="33">
        <v>26.225719999999999</v>
      </c>
      <c r="U266" s="33">
        <v>9.65</v>
      </c>
      <c r="V266" s="33">
        <f t="shared" si="135"/>
        <v>4.857795918367346</v>
      </c>
      <c r="W266" s="36">
        <f t="shared" si="136"/>
        <v>0.69224273660614744</v>
      </c>
      <c r="X266" s="36">
        <f t="shared" si="137"/>
        <v>0.2038364104909221</v>
      </c>
      <c r="Y266" s="33">
        <f t="shared" si="164"/>
        <v>65.512864079950532</v>
      </c>
      <c r="Z266" s="33">
        <f t="shared" si="138"/>
        <v>65.512864079950532</v>
      </c>
      <c r="AA266" s="33">
        <f t="shared" si="165"/>
        <v>0</v>
      </c>
      <c r="AB266" s="36">
        <f t="shared" si="139"/>
        <v>0.13102572815990107</v>
      </c>
      <c r="AC266" s="45">
        <f t="shared" si="140"/>
        <v>21.81</v>
      </c>
      <c r="AD266" s="49">
        <f t="shared" si="166"/>
        <v>0</v>
      </c>
      <c r="AE266" s="49">
        <f t="shared" si="141"/>
        <v>0.4</v>
      </c>
      <c r="AF266" s="48">
        <f t="shared" si="167"/>
        <v>1</v>
      </c>
      <c r="AG266" s="33">
        <f t="shared" si="142"/>
        <v>1.9431183673469385</v>
      </c>
      <c r="AH266" s="33">
        <f t="shared" si="143"/>
        <v>0.580592703106657</v>
      </c>
      <c r="AI266" s="49">
        <f t="shared" si="144"/>
        <v>0</v>
      </c>
      <c r="AJ266" s="48">
        <f t="shared" si="145"/>
        <v>1</v>
      </c>
      <c r="AK266" s="58">
        <f t="shared" si="168"/>
        <v>0.29879430551592007</v>
      </c>
      <c r="AL266" s="58">
        <f t="shared" si="169"/>
        <v>2.7503634270815014</v>
      </c>
      <c r="AM266" s="58">
        <f t="shared" si="170"/>
        <v>0.67273889426413536</v>
      </c>
      <c r="AN266" s="58">
        <f t="shared" si="171"/>
        <v>2.0776245328173659</v>
      </c>
      <c r="AO266" s="34">
        <f t="shared" si="146"/>
        <v>13.11286</v>
      </c>
      <c r="AP266" s="34">
        <f t="shared" si="147"/>
        <v>0.49393047248462374</v>
      </c>
      <c r="AQ266" s="34">
        <f t="shared" si="148"/>
        <v>12.618929527515375</v>
      </c>
      <c r="AR266" s="58">
        <f t="shared" si="149"/>
        <v>0.45118836390597361</v>
      </c>
      <c r="AS266" s="67">
        <f t="shared" si="150"/>
        <v>0.75198060650995602</v>
      </c>
      <c r="AT266" s="67">
        <f t="shared" si="151"/>
        <v>92.657278988193426</v>
      </c>
      <c r="AU266" s="68">
        <f t="shared" si="152"/>
        <v>0.95929897978680345</v>
      </c>
      <c r="AW266" s="68">
        <f t="shared" si="153"/>
        <v>0.53466606902568659</v>
      </c>
      <c r="AX266" s="68">
        <f t="shared" si="154"/>
        <v>0</v>
      </c>
      <c r="AZ266" s="69">
        <f t="shared" si="155"/>
        <v>1.0178571428571428</v>
      </c>
      <c r="BA266" s="70">
        <f t="shared" si="177"/>
        <v>0</v>
      </c>
      <c r="BB266" s="60">
        <f t="shared" si="172"/>
        <v>0</v>
      </c>
      <c r="BC266" s="70">
        <f t="shared" si="173"/>
        <v>0</v>
      </c>
      <c r="BD266" s="48">
        <f t="shared" si="174"/>
        <v>0</v>
      </c>
      <c r="BE266" s="59">
        <f t="shared" si="156"/>
        <v>1.4292180000000001E-3</v>
      </c>
      <c r="BF266" s="60">
        <f t="shared" si="175"/>
        <v>3.1803641682097955E-17</v>
      </c>
      <c r="BG266" s="46">
        <f t="shared" si="176"/>
        <v>-3.1803641682097954E-16</v>
      </c>
      <c r="BH266" s="46">
        <f t="shared" si="157"/>
        <v>0</v>
      </c>
      <c r="BI266" s="34">
        <f>AQ266*RUE</f>
        <v>48.45668938565904</v>
      </c>
      <c r="BJ266" s="34">
        <f t="shared" si="158"/>
        <v>484.56689385659041</v>
      </c>
      <c r="BK266" s="34">
        <f t="shared" si="159"/>
        <v>159.90707497267485</v>
      </c>
      <c r="BL266" s="34">
        <f>IF(AD266=0,0,BK266/(1-UMIDADE))</f>
        <v>0</v>
      </c>
      <c r="BM266" s="45">
        <f>BL266*AJ266</f>
        <v>0</v>
      </c>
      <c r="BN266" s="48">
        <f>IF(AI266=0,0,BM266*(1-AI266*(1-AK266)))</f>
        <v>0</v>
      </c>
    </row>
    <row r="267" spans="1:66" ht="15">
      <c r="A267" s="32">
        <v>14</v>
      </c>
      <c r="B267" s="32">
        <f t="shared" si="160"/>
        <v>9</v>
      </c>
      <c r="C267" s="32">
        <v>2015</v>
      </c>
      <c r="D267" s="32">
        <v>14</v>
      </c>
      <c r="E267" s="33">
        <v>23.08</v>
      </c>
      <c r="F267" s="33">
        <v>60.81</v>
      </c>
      <c r="G267" s="46">
        <v>257</v>
      </c>
      <c r="H267" s="45">
        <f t="shared" si="161"/>
        <v>2.2168867832133192</v>
      </c>
      <c r="I267" s="45">
        <f t="shared" ref="I267:I330" si="178">ACOS(-TAN(RADIANS(lat))*(TAN(RADIANS(H267))))*(180/PI())</f>
        <v>89.06440945284082</v>
      </c>
      <c r="J267" s="48">
        <f t="shared" si="162"/>
        <v>11.875254593712109</v>
      </c>
      <c r="K267" s="48">
        <f t="shared" si="163"/>
        <v>0.99061614681972687</v>
      </c>
      <c r="L267" s="48">
        <v>40</v>
      </c>
      <c r="M267" s="33">
        <v>0.82799999999999996</v>
      </c>
      <c r="N267" s="33">
        <v>32.56</v>
      </c>
      <c r="O267" s="33">
        <v>100</v>
      </c>
      <c r="P267" s="33">
        <v>5.45</v>
      </c>
      <c r="Q267" s="33">
        <v>12.21</v>
      </c>
      <c r="R267" s="33">
        <v>29.86</v>
      </c>
      <c r="S267" s="33">
        <v>0</v>
      </c>
      <c r="T267" s="33">
        <v>26.278369999999999</v>
      </c>
      <c r="U267" s="33">
        <v>9.68</v>
      </c>
      <c r="V267" s="33">
        <f t="shared" ref="V267:V330" si="179">0.36*(3*N267-Q267)*0.01*L267/2.45</f>
        <v>5.0235428571428562</v>
      </c>
      <c r="W267" s="36">
        <f t="shared" ref="W267:W330" si="180">($F$4*(V267^2)+$F$5*V267+$F$6)</f>
        <v>0.70061064056215505</v>
      </c>
      <c r="X267" s="36">
        <f t="shared" ref="X267:X330" si="181">pmp+(W267)*(cc-pmp)</f>
        <v>0.20509159608432326</v>
      </c>
      <c r="Y267" s="33">
        <f t="shared" si="164"/>
        <v>64.932271376843872</v>
      </c>
      <c r="Z267" s="33">
        <f t="shared" ref="Z267:Z330" si="182">IF(Y267&gt;armmax,armmax,Y267)</f>
        <v>64.932271376843872</v>
      </c>
      <c r="AA267" s="33">
        <f t="shared" si="165"/>
        <v>0</v>
      </c>
      <c r="AB267" s="36">
        <f t="shared" ref="AB267:AB330" si="183">Z267/ze/1000</f>
        <v>0.12986454275368775</v>
      </c>
      <c r="AC267" s="45">
        <f t="shared" ref="AC267:AC330" si="184">MAX((N267-Tb))</f>
        <v>22.560000000000002</v>
      </c>
      <c r="AD267" s="49">
        <f t="shared" si="166"/>
        <v>0</v>
      </c>
      <c r="AE267" s="49">
        <f t="shared" ref="AE267:AE330" si="185">IF($AD267=0,0.4,IF(AND($AD267&gt;0,$AD267&lt;=$AR$3),$AT$3,IF(AND($AD267&gt;$AR$3,$AD267&lt;=$AR$4),$AT$4,IF(AND($AD267&gt;$AR$4,$AD267&lt;=$AR$5),$AT$5,IF(AND($AD267&gt;$AR$5,$AD267&lt;=$AR$6),$AT$6,IF(AND($AD267&gt;$AR$6,$AD267&lt;=$AR$7),$AT$7))))))</f>
        <v>0.4</v>
      </c>
      <c r="AF267" s="48">
        <f t="shared" si="167"/>
        <v>1</v>
      </c>
      <c r="AG267" s="33">
        <f t="shared" ref="AG267:AG330" si="186">V267*AE267</f>
        <v>2.0094171428571426</v>
      </c>
      <c r="AH267" s="33">
        <f t="shared" ref="AH267:AH330" si="187">IF(AB267&gt;X267,AG267,AG267*((AB267-pmp)/(X267-pmp)))</f>
        <v>0.5710287635625898</v>
      </c>
      <c r="AI267" s="49">
        <f t="shared" ref="AI267:AI330" si="188">IF($AD267=0,0,IF($AD267&lt;$AR$3,$AV$3,IF(AND($AD267&gt;$AR$3,$AD267&lt;=$AR$4),$AV$4,IF(AND($AD267&gt;$AR$4,$AD267&lt;=$AR$5),$AV$5,IF(AND($AD267&gt;$AR$5,$AD267&lt;=$AR$6),$AV$6,IF(AND($AD267&gt;$AR$6,$AD267&lt;=$AR$7),$AV$7,IF(AND($AD267&gt;$AR$7,$AD267&lt;=$AR$8),)))))))</f>
        <v>0</v>
      </c>
      <c r="AJ267" s="48">
        <f t="shared" ref="AJ267:AJ330" si="189">IF(OR(E267&gt;tbs,E267&lt;Tb),0,IF(AND(E267&lt;TOs,E267&gt;TO),1,IF(AND(E267&gt;Tb,E267&gt;TO),(E267-Tb)/(TO-Tb),(E267-tbs)/(TOs-tbs))))</f>
        <v>1</v>
      </c>
      <c r="AK267" s="58">
        <f t="shared" si="168"/>
        <v>0.2841763172930124</v>
      </c>
      <c r="AL267" s="58">
        <f t="shared" si="169"/>
        <v>2.822907398012338</v>
      </c>
      <c r="AM267" s="58">
        <f t="shared" si="170"/>
        <v>0.84292014904648416</v>
      </c>
      <c r="AN267" s="58">
        <f t="shared" si="171"/>
        <v>1.9799872489658539</v>
      </c>
      <c r="AO267" s="34">
        <f t="shared" ref="AO267:AO330" si="190">0.5*T267</f>
        <v>13.139184999999999</v>
      </c>
      <c r="AP267" s="34">
        <f t="shared" ref="AP267:AP330" si="191">AF267*(1-ALBEDO)*EXP(-K*AF267)</f>
        <v>0.49393047248462374</v>
      </c>
      <c r="AQ267" s="34">
        <f t="shared" ref="AQ267:AQ330" si="192">AO267-AP267</f>
        <v>12.645254527515375</v>
      </c>
      <c r="AR267" s="58">
        <f t="shared" ref="AR267:AR330" si="193">1-EXP(-K*AF267)</f>
        <v>0.45118836390597361</v>
      </c>
      <c r="AS267" s="67">
        <f t="shared" ref="AS267:AS330" si="194">1/K*(1-EXP(-K*AF267))</f>
        <v>0.75198060650995602</v>
      </c>
      <c r="AT267" s="67">
        <f t="shared" ref="AT267:AT330" si="195" xml:space="preserve"> Pmax*AQ267/(AQ267+ B)</f>
        <v>92.671444874967179</v>
      </c>
      <c r="AU267" s="68">
        <f t="shared" ref="AU267:AU330" si="196" xml:space="preserve"> EXP(-H*AN267)</f>
        <v>0.96117407692062695</v>
      </c>
      <c r="AW267" s="68">
        <f t="shared" ref="AW267:AW330" si="197">1-EXP(ct*(E267-too))</f>
        <v>0.55425132733503968</v>
      </c>
      <c r="AX267" s="68">
        <f t="shared" ref="AX267:AX330" si="198">MAX(0,MIN(1,(Q267-TOmin)/TOmin))</f>
        <v>0</v>
      </c>
      <c r="AZ267" s="69">
        <f t="shared" ref="AZ267:AZ330" si="199">(CO2A-gama)/(CO2A+ gama+kkco2) * (co2ref+gama+ kkco2)/(co2ref-gama)</f>
        <v>1.0178571428571428</v>
      </c>
      <c r="BA267" s="70">
        <f t="shared" si="177"/>
        <v>0</v>
      </c>
      <c r="BB267" s="60">
        <f t="shared" si="172"/>
        <v>0</v>
      </c>
      <c r="BC267" s="70">
        <f t="shared" si="173"/>
        <v>0</v>
      </c>
      <c r="BD267" s="48">
        <f t="shared" si="174"/>
        <v>0</v>
      </c>
      <c r="BE267" s="59">
        <f t="shared" ref="BE267:BE330" si="200">(0.044+0.0019*E267+0.001*(E267*2))*0.0108</f>
        <v>1.4473296E-3</v>
      </c>
      <c r="BF267" s="60">
        <f t="shared" si="175"/>
        <v>-4.6030351994294159E-19</v>
      </c>
      <c r="BG267" s="46">
        <f t="shared" si="176"/>
        <v>4.6030351994294163E-18</v>
      </c>
      <c r="BH267" s="46">
        <f t="shared" ref="BH267:BH330" si="201">IF(AD267=0,0,BG267*IC/(1-UMIDADE))</f>
        <v>0</v>
      </c>
      <c r="BI267" s="34">
        <f>AQ267*RUE</f>
        <v>48.557777385659037</v>
      </c>
      <c r="BJ267" s="34">
        <f t="shared" ref="BJ267:BJ330" si="202">BI267*10</f>
        <v>485.5777738565904</v>
      </c>
      <c r="BK267" s="34">
        <f t="shared" ref="BK267:BK330" si="203">BJ267*IC</f>
        <v>160.24066537267484</v>
      </c>
      <c r="BL267" s="34">
        <f>IF(AD267=0,0,BK267/(1-UMIDADE))</f>
        <v>0</v>
      </c>
      <c r="BM267" s="45">
        <f>BL267*AJ267</f>
        <v>0</v>
      </c>
      <c r="BN267" s="48">
        <f>IF(AI267=0,0,BM267*(1-AI267*(1-AK267)))</f>
        <v>0</v>
      </c>
    </row>
    <row r="268" spans="1:66" ht="15">
      <c r="A268" s="32">
        <v>15</v>
      </c>
      <c r="B268" s="32">
        <f t="shared" ref="B268:B331" si="204">IF(A268=1,B267+1,B267)</f>
        <v>9</v>
      </c>
      <c r="C268" s="32">
        <v>2015</v>
      </c>
      <c r="D268" s="32">
        <v>15</v>
      </c>
      <c r="E268" s="33">
        <v>24.02</v>
      </c>
      <c r="F268" s="33">
        <v>61.55</v>
      </c>
      <c r="G268" s="46">
        <v>258</v>
      </c>
      <c r="H268" s="45">
        <f t="shared" ref="H268:H331" si="205">23.45*SIN(RADIANS(360*((G268-80)/365)))</f>
        <v>1.8147129380247076</v>
      </c>
      <c r="I268" s="45">
        <f t="shared" si="178"/>
        <v>89.234275871561181</v>
      </c>
      <c r="J268" s="48">
        <f t="shared" ref="J268:J331" si="206">I268*(2/15)</f>
        <v>11.897903449541491</v>
      </c>
      <c r="K268" s="48">
        <f t="shared" ref="K268:K331" si="207">1+((0.033)*(COS(RADIANS(G268*(360/365)))))</f>
        <v>0.9911621279296482</v>
      </c>
      <c r="L268" s="48">
        <v>40</v>
      </c>
      <c r="M268" s="33">
        <v>0.86299999999999999</v>
      </c>
      <c r="N268" s="33">
        <v>33.340000000000003</v>
      </c>
      <c r="O268" s="33">
        <v>99.8</v>
      </c>
      <c r="P268" s="33">
        <v>6.2</v>
      </c>
      <c r="Q268" s="33">
        <v>13.62</v>
      </c>
      <c r="R268" s="33">
        <v>31.47</v>
      </c>
      <c r="S268" s="33">
        <v>0</v>
      </c>
      <c r="T268" s="33">
        <v>22.454630000000002</v>
      </c>
      <c r="U268" s="33">
        <v>8.01</v>
      </c>
      <c r="V268" s="33">
        <f t="shared" si="179"/>
        <v>5.0782040816326521</v>
      </c>
      <c r="W268" s="36">
        <f t="shared" si="180"/>
        <v>0.70330569236124951</v>
      </c>
      <c r="X268" s="36">
        <f t="shared" si="181"/>
        <v>0.20549585385418745</v>
      </c>
      <c r="Y268" s="33">
        <f t="shared" ref="Y268:Y331" si="208">Z267+S267-AH267</f>
        <v>64.361242613281277</v>
      </c>
      <c r="Z268" s="33">
        <f t="shared" si="182"/>
        <v>64.361242613281277</v>
      </c>
      <c r="AA268" s="33">
        <f t="shared" ref="AA268:AA331" si="209">Y268-Z268</f>
        <v>0</v>
      </c>
      <c r="AB268" s="36">
        <f t="shared" si="183"/>
        <v>0.12872248522656254</v>
      </c>
      <c r="AC268" s="45">
        <f t="shared" si="184"/>
        <v>23.340000000000003</v>
      </c>
      <c r="AD268" s="49">
        <f t="shared" ref="AD268:AD331" si="210">IF(OR(AD267&gt;0,G268=$AX$3),IF(AC268+AD267&gt;=$AW$3,0,AC268+AD267),0)</f>
        <v>0</v>
      </c>
      <c r="AE268" s="49">
        <f t="shared" si="185"/>
        <v>0.4</v>
      </c>
      <c r="AF268" s="48">
        <f t="shared" ref="AF268:AF331" si="211">IF($AD268=0,1,IF(AND($AD268&gt;0,$AD268&lt;=$AR$3),$AS$3,IF(AND($AD268&gt;$AR$3,$AD268&lt;=$AR$4),$AS$4,IF(AND($AD268&gt;$AR$4,$AD268&lt;=$AR$5),$AS$5,IF(AND($AD268&gt;$AR$5,$AD268&lt;=$AR$6),$AS$6,IF(AND($AD268&gt;$AR$6,$AD268&lt;=$AR$7),$AS$7))))))</f>
        <v>1</v>
      </c>
      <c r="AG268" s="33">
        <f t="shared" si="186"/>
        <v>2.0312816326530609</v>
      </c>
      <c r="AH268" s="33">
        <f t="shared" si="187"/>
        <v>0.55304028123707683</v>
      </c>
      <c r="AI268" s="49">
        <f t="shared" si="188"/>
        <v>0</v>
      </c>
      <c r="AJ268" s="48">
        <f t="shared" si="189"/>
        <v>1</v>
      </c>
      <c r="AK268" s="58">
        <f t="shared" ref="AK268:AK331" si="212">AH268/AG268</f>
        <v>0.27226174467730002</v>
      </c>
      <c r="AL268" s="58">
        <f t="shared" ref="AL268:AL331" si="213">0.6108*10^((7.5*E268)/(237.3+E268))</f>
        <v>2.9873333746722883</v>
      </c>
      <c r="AM268" s="58">
        <f t="shared" ref="AM268:AM331" si="214">(0.6108*10^((7.5*E268)/(237.3+E268)))*R268/100</f>
        <v>0.94011381300936903</v>
      </c>
      <c r="AN268" s="58">
        <f t="shared" ref="AN268:AN331" si="215">IF(AM268&gt;AL268,0,AL268-AM268)</f>
        <v>2.0472195616629194</v>
      </c>
      <c r="AO268" s="34">
        <f t="shared" si="190"/>
        <v>11.227315000000001</v>
      </c>
      <c r="AP268" s="34">
        <f t="shared" si="191"/>
        <v>0.49393047248462374</v>
      </c>
      <c r="AQ268" s="34">
        <f t="shared" si="192"/>
        <v>10.733384527515376</v>
      </c>
      <c r="AR268" s="58">
        <f t="shared" si="193"/>
        <v>0.45118836390597361</v>
      </c>
      <c r="AS268" s="67">
        <f t="shared" si="194"/>
        <v>0.75198060650995602</v>
      </c>
      <c r="AT268" s="67">
        <f t="shared" si="195"/>
        <v>91.477309912967144</v>
      </c>
      <c r="AU268" s="68">
        <f t="shared" si="196"/>
        <v>0.95988250634608208</v>
      </c>
      <c r="AW268" s="68">
        <f t="shared" si="197"/>
        <v>0.5942426669813845</v>
      </c>
      <c r="AX268" s="68">
        <f t="shared" si="198"/>
        <v>0</v>
      </c>
      <c r="AZ268" s="69">
        <f t="shared" si="199"/>
        <v>1.0178571428571428</v>
      </c>
      <c r="BA268" s="70">
        <f t="shared" si="177"/>
        <v>0</v>
      </c>
      <c r="BB268" s="60">
        <f t="shared" ref="BB268:BB331" si="216">BA268/1000000*44*86400</f>
        <v>0</v>
      </c>
      <c r="BC268" s="70">
        <f t="shared" ref="BC268:BC331" si="217">BB268*180/264</f>
        <v>0</v>
      </c>
      <c r="BD268" s="48">
        <f t="shared" ref="BD268:BD331" si="218">BC268*0.735</f>
        <v>0</v>
      </c>
      <c r="BE268" s="59">
        <f t="shared" si="200"/>
        <v>1.4869224E-3</v>
      </c>
      <c r="BF268" s="60">
        <f t="shared" ref="BF268:BF331" si="219" xml:space="preserve"> (0.14 *BD268 + BE268*BG267)/AF268</f>
        <v>6.8443561460200665E-21</v>
      </c>
      <c r="BG268" s="46">
        <f t="shared" ref="BG268:BG331" si="220">(BD268-BF268)*10</f>
        <v>-6.8443561460200665E-20</v>
      </c>
      <c r="BH268" s="46">
        <f t="shared" si="201"/>
        <v>0</v>
      </c>
      <c r="BI268" s="34">
        <f>AQ268*RUE</f>
        <v>41.216196585659041</v>
      </c>
      <c r="BJ268" s="34">
        <f t="shared" si="202"/>
        <v>412.16196585659043</v>
      </c>
      <c r="BK268" s="34">
        <f t="shared" si="203"/>
        <v>136.01344873267485</v>
      </c>
      <c r="BL268" s="34">
        <f>IF(AD268=0,0,BK268/(1-UMIDADE))</f>
        <v>0</v>
      </c>
      <c r="BM268" s="45">
        <f>BL268*AJ268</f>
        <v>0</v>
      </c>
      <c r="BN268" s="48">
        <f>IF(AI268=0,0,BM268*(1-AI268*(1-AK268)))</f>
        <v>0</v>
      </c>
    </row>
    <row r="269" spans="1:66" ht="15">
      <c r="A269" s="32">
        <v>16</v>
      </c>
      <c r="B269" s="32">
        <f t="shared" si="204"/>
        <v>9</v>
      </c>
      <c r="C269" s="32">
        <v>2015</v>
      </c>
      <c r="D269" s="32">
        <v>16</v>
      </c>
      <c r="E269" s="33">
        <v>23.37</v>
      </c>
      <c r="F269" s="33">
        <v>74.599999999999994</v>
      </c>
      <c r="G269" s="46">
        <v>259</v>
      </c>
      <c r="H269" s="45">
        <f t="shared" si="205"/>
        <v>1.4120013542278567</v>
      </c>
      <c r="I269" s="45">
        <f t="shared" si="178"/>
        <v>89.404286993303273</v>
      </c>
      <c r="J269" s="48">
        <f t="shared" si="206"/>
        <v>11.920571599107102</v>
      </c>
      <c r="K269" s="48">
        <f t="shared" si="207"/>
        <v>0.99171072789180092</v>
      </c>
      <c r="L269" s="48">
        <v>40</v>
      </c>
      <c r="M269" s="33">
        <v>1.3580000000000001</v>
      </c>
      <c r="N269" s="33">
        <v>34.39</v>
      </c>
      <c r="O269" s="33">
        <v>100</v>
      </c>
      <c r="P269" s="33">
        <v>18.2</v>
      </c>
      <c r="Q269" s="33">
        <v>15.34</v>
      </c>
      <c r="R269" s="33">
        <v>34.6</v>
      </c>
      <c r="S269" s="33">
        <v>2.1</v>
      </c>
      <c r="T269" s="33">
        <v>16.690190000000001</v>
      </c>
      <c r="U269" s="33">
        <v>5.5279999999999996</v>
      </c>
      <c r="V269" s="33">
        <f t="shared" si="179"/>
        <v>5.1622530612244883</v>
      </c>
      <c r="W269" s="36">
        <f t="shared" si="180"/>
        <v>0.70738720744254158</v>
      </c>
      <c r="X269" s="36">
        <f t="shared" si="181"/>
        <v>0.20610808111638124</v>
      </c>
      <c r="Y269" s="33">
        <f t="shared" si="208"/>
        <v>63.808202332044203</v>
      </c>
      <c r="Z269" s="33">
        <f t="shared" si="182"/>
        <v>63.808202332044203</v>
      </c>
      <c r="AA269" s="33">
        <f t="shared" si="209"/>
        <v>0</v>
      </c>
      <c r="AB269" s="36">
        <f t="shared" si="183"/>
        <v>0.12761640466408841</v>
      </c>
      <c r="AC269" s="45">
        <f t="shared" si="184"/>
        <v>24.39</v>
      </c>
      <c r="AD269" s="49">
        <f t="shared" si="210"/>
        <v>0</v>
      </c>
      <c r="AE269" s="49">
        <f t="shared" si="185"/>
        <v>0.4</v>
      </c>
      <c r="AF269" s="48">
        <f t="shared" si="211"/>
        <v>1</v>
      </c>
      <c r="AG269" s="33">
        <f t="shared" si="186"/>
        <v>2.0649012244897955</v>
      </c>
      <c r="AH269" s="33">
        <f t="shared" si="187"/>
        <v>0.53742511604121512</v>
      </c>
      <c r="AI269" s="49">
        <f t="shared" si="188"/>
        <v>0</v>
      </c>
      <c r="AJ269" s="48">
        <f t="shared" si="189"/>
        <v>1</v>
      </c>
      <c r="AK269" s="58">
        <f t="shared" si="212"/>
        <v>0.26026674286756957</v>
      </c>
      <c r="AL269" s="58">
        <f t="shared" si="213"/>
        <v>2.8727703900937605</v>
      </c>
      <c r="AM269" s="58">
        <f t="shared" si="214"/>
        <v>0.99397855497244114</v>
      </c>
      <c r="AN269" s="58">
        <f t="shared" si="215"/>
        <v>1.8787918351213193</v>
      </c>
      <c r="AO269" s="34">
        <f t="shared" si="190"/>
        <v>8.3450950000000006</v>
      </c>
      <c r="AP269" s="34">
        <f t="shared" si="191"/>
        <v>0.49393047248462374</v>
      </c>
      <c r="AQ269" s="34">
        <f t="shared" si="192"/>
        <v>7.851164527515377</v>
      </c>
      <c r="AR269" s="58">
        <f t="shared" si="193"/>
        <v>0.45118836390597361</v>
      </c>
      <c r="AS269" s="67">
        <f t="shared" si="194"/>
        <v>0.75198060650995602</v>
      </c>
      <c r="AT269" s="67">
        <f t="shared" si="195"/>
        <v>88.702051612628765</v>
      </c>
      <c r="AU269" s="68">
        <f t="shared" si="196"/>
        <v>0.96312137500208084</v>
      </c>
      <c r="AW269" s="68">
        <f t="shared" si="197"/>
        <v>0.56699240035912246</v>
      </c>
      <c r="AX269" s="68">
        <f t="shared" si="198"/>
        <v>2.2666666666666658E-2</v>
      </c>
      <c r="AZ269" s="69">
        <f t="shared" si="199"/>
        <v>1.0178571428571428</v>
      </c>
      <c r="BA269" s="70">
        <f t="shared" si="177"/>
        <v>0.8403748586367199</v>
      </c>
      <c r="BB269" s="60">
        <f t="shared" si="216"/>
        <v>3.1947690625933545</v>
      </c>
      <c r="BC269" s="70">
        <f t="shared" si="217"/>
        <v>2.178251633586378</v>
      </c>
      <c r="BD269" s="48">
        <f t="shared" si="218"/>
        <v>1.6010149506859879</v>
      </c>
      <c r="BE269" s="59">
        <f t="shared" si="200"/>
        <v>1.4595444000000003E-3</v>
      </c>
      <c r="BF269" s="60">
        <f t="shared" si="219"/>
        <v>0.22414209309603833</v>
      </c>
      <c r="BG269" s="46">
        <f t="shared" si="220"/>
        <v>13.768728575899496</v>
      </c>
      <c r="BH269" s="46">
        <f t="shared" si="201"/>
        <v>0</v>
      </c>
      <c r="BI269" s="34">
        <f>AQ269*RUE</f>
        <v>30.148471785659048</v>
      </c>
      <c r="BJ269" s="34">
        <f t="shared" si="202"/>
        <v>301.48471785659046</v>
      </c>
      <c r="BK269" s="34">
        <f t="shared" si="203"/>
        <v>99.489956892674854</v>
      </c>
      <c r="BL269" s="34">
        <f>IF(AD269=0,0,BK269/(1-UMIDADE))</f>
        <v>0</v>
      </c>
      <c r="BM269" s="45">
        <f>BL269*AJ269</f>
        <v>0</v>
      </c>
      <c r="BN269" s="48">
        <f>IF(AI269=0,0,BM269*(1-AI269*(1-AK269)))</f>
        <v>0</v>
      </c>
    </row>
    <row r="270" spans="1:66" ht="15">
      <c r="A270" s="32">
        <v>17</v>
      </c>
      <c r="B270" s="32">
        <f t="shared" si="204"/>
        <v>9</v>
      </c>
      <c r="C270" s="32">
        <v>2015</v>
      </c>
      <c r="D270" s="32">
        <v>17</v>
      </c>
      <c r="E270" s="33">
        <v>20.13</v>
      </c>
      <c r="F270" s="33">
        <v>99.9</v>
      </c>
      <c r="G270" s="46">
        <v>260</v>
      </c>
      <c r="H270" s="45">
        <f t="shared" si="205"/>
        <v>1.0088713639562423</v>
      </c>
      <c r="I270" s="45">
        <f t="shared" si="178"/>
        <v>89.574410516429879</v>
      </c>
      <c r="J270" s="48">
        <f t="shared" si="206"/>
        <v>11.943254735523984</v>
      </c>
      <c r="K270" s="48">
        <f t="shared" si="207"/>
        <v>0.99226178414417643</v>
      </c>
      <c r="L270" s="48">
        <v>40</v>
      </c>
      <c r="M270" s="33">
        <v>0.93500000000000005</v>
      </c>
      <c r="N270" s="33">
        <v>22.27</v>
      </c>
      <c r="O270" s="33">
        <v>100</v>
      </c>
      <c r="P270" s="33">
        <v>7.7</v>
      </c>
      <c r="Q270" s="33">
        <v>18.36</v>
      </c>
      <c r="R270" s="33">
        <v>100.7</v>
      </c>
      <c r="S270" s="33">
        <v>14.7</v>
      </c>
      <c r="T270" s="33">
        <v>3.1022099999999999</v>
      </c>
      <c r="U270" s="33">
        <v>-0.56000000000000005</v>
      </c>
      <c r="V270" s="33">
        <f t="shared" si="179"/>
        <v>2.8476734693877548</v>
      </c>
      <c r="W270" s="36">
        <f t="shared" si="180"/>
        <v>0.56731627155911712</v>
      </c>
      <c r="X270" s="36">
        <f t="shared" si="181"/>
        <v>0.18509744073386758</v>
      </c>
      <c r="Y270" s="33">
        <f t="shared" si="208"/>
        <v>65.370777216002978</v>
      </c>
      <c r="Z270" s="33">
        <f t="shared" si="182"/>
        <v>65.370777216002978</v>
      </c>
      <c r="AA270" s="33">
        <f t="shared" si="209"/>
        <v>0</v>
      </c>
      <c r="AB270" s="36">
        <f t="shared" si="183"/>
        <v>0.13074155443200597</v>
      </c>
      <c r="AC270" s="45">
        <f t="shared" si="184"/>
        <v>12.27</v>
      </c>
      <c r="AD270" s="49">
        <f t="shared" si="210"/>
        <v>0</v>
      </c>
      <c r="AE270" s="49">
        <f t="shared" si="185"/>
        <v>0.4</v>
      </c>
      <c r="AF270" s="48">
        <f t="shared" si="211"/>
        <v>1</v>
      </c>
      <c r="AG270" s="33">
        <f t="shared" si="186"/>
        <v>1.1390693877551019</v>
      </c>
      <c r="AH270" s="33">
        <f t="shared" si="187"/>
        <v>0.41149020797248248</v>
      </c>
      <c r="AI270" s="49">
        <f t="shared" si="188"/>
        <v>0</v>
      </c>
      <c r="AJ270" s="48">
        <f t="shared" si="189"/>
        <v>1</v>
      </c>
      <c r="AK270" s="58">
        <f t="shared" si="212"/>
        <v>0.36125122173940138</v>
      </c>
      <c r="AL270" s="58">
        <f t="shared" si="213"/>
        <v>2.3570518532702027</v>
      </c>
      <c r="AM270" s="58">
        <f t="shared" si="214"/>
        <v>2.3735512162430941</v>
      </c>
      <c r="AN270" s="58">
        <f t="shared" si="215"/>
        <v>0</v>
      </c>
      <c r="AO270" s="34">
        <f t="shared" si="190"/>
        <v>1.551105</v>
      </c>
      <c r="AP270" s="34">
        <f t="shared" si="191"/>
        <v>0.49393047248462374</v>
      </c>
      <c r="AQ270" s="34">
        <f t="shared" si="192"/>
        <v>1.0571745275153761</v>
      </c>
      <c r="AR270" s="58">
        <f t="shared" si="193"/>
        <v>0.45118836390597361</v>
      </c>
      <c r="AS270" s="67">
        <f t="shared" si="194"/>
        <v>0.75198060650995602</v>
      </c>
      <c r="AT270" s="67">
        <f t="shared" si="195"/>
        <v>51.389637260977331</v>
      </c>
      <c r="AU270" s="68">
        <f t="shared" si="196"/>
        <v>1</v>
      </c>
      <c r="AW270" s="68">
        <f t="shared" si="197"/>
        <v>0.40130320839427081</v>
      </c>
      <c r="AX270" s="68">
        <f t="shared" si="198"/>
        <v>0.22399999999999995</v>
      </c>
      <c r="AZ270" s="69">
        <f t="shared" si="199"/>
        <v>1.0178571428571428</v>
      </c>
      <c r="BA270" s="70">
        <f t="shared" si="177"/>
        <v>3.5358161197115425</v>
      </c>
      <c r="BB270" s="60">
        <f t="shared" si="216"/>
        <v>13.441758560695401</v>
      </c>
      <c r="BC270" s="70">
        <f t="shared" si="217"/>
        <v>9.1648353822923188</v>
      </c>
      <c r="BD270" s="48">
        <f t="shared" si="218"/>
        <v>6.7361540059848544</v>
      </c>
      <c r="BE270" s="59">
        <f t="shared" si="200"/>
        <v>1.3230755999999997E-3</v>
      </c>
      <c r="BF270" s="60">
        <f t="shared" si="219"/>
        <v>0.96127862965967514</v>
      </c>
      <c r="BG270" s="46">
        <f t="shared" si="220"/>
        <v>57.748753763251784</v>
      </c>
      <c r="BH270" s="46">
        <f t="shared" si="201"/>
        <v>0</v>
      </c>
      <c r="BI270" s="34">
        <f>AQ270*RUE</f>
        <v>4.0595501856590444</v>
      </c>
      <c r="BJ270" s="34">
        <f t="shared" si="202"/>
        <v>40.595501856590445</v>
      </c>
      <c r="BK270" s="34">
        <f t="shared" si="203"/>
        <v>13.396515612674847</v>
      </c>
      <c r="BL270" s="34">
        <f>IF(AD270=0,0,BK270/(1-UMIDADE))</f>
        <v>0</v>
      </c>
      <c r="BM270" s="45">
        <f>BL270*AJ270</f>
        <v>0</v>
      </c>
      <c r="BN270" s="48">
        <f>IF(AI270=0,0,BM270*(1-AI270*(1-AK270)))</f>
        <v>0</v>
      </c>
    </row>
    <row r="271" spans="1:66" ht="15">
      <c r="A271" s="32">
        <v>18</v>
      </c>
      <c r="B271" s="32">
        <f t="shared" si="204"/>
        <v>9</v>
      </c>
      <c r="C271" s="32">
        <v>2015</v>
      </c>
      <c r="D271" s="32">
        <v>18</v>
      </c>
      <c r="E271" s="33">
        <v>20.440000000000001</v>
      </c>
      <c r="F271" s="33">
        <v>99.9</v>
      </c>
      <c r="G271" s="46">
        <v>261</v>
      </c>
      <c r="H271" s="45">
        <f t="shared" si="205"/>
        <v>0.6054424233262603</v>
      </c>
      <c r="I271" s="45">
        <f t="shared" si="178"/>
        <v>89.744614248247942</v>
      </c>
      <c r="J271" s="48">
        <f t="shared" si="206"/>
        <v>11.96594856643306</v>
      </c>
      <c r="K271" s="48">
        <f t="shared" si="207"/>
        <v>0.99281513339691441</v>
      </c>
      <c r="L271" s="48">
        <v>40</v>
      </c>
      <c r="M271" s="33">
        <v>1.0569999999999999</v>
      </c>
      <c r="N271" s="33">
        <v>24.1</v>
      </c>
      <c r="O271" s="33">
        <v>100</v>
      </c>
      <c r="P271" s="33">
        <v>5.45</v>
      </c>
      <c r="Q271" s="33">
        <v>18.45</v>
      </c>
      <c r="R271" s="33">
        <v>96</v>
      </c>
      <c r="S271" s="33">
        <v>1</v>
      </c>
      <c r="T271" s="33">
        <v>7.9771299999999998</v>
      </c>
      <c r="U271" s="33">
        <v>2.9950000000000001</v>
      </c>
      <c r="V271" s="33">
        <f t="shared" si="179"/>
        <v>3.1650612244897962</v>
      </c>
      <c r="W271" s="36">
        <f t="shared" si="180"/>
        <v>0.58992118037990848</v>
      </c>
      <c r="X271" s="36">
        <f t="shared" si="181"/>
        <v>0.18848817705698628</v>
      </c>
      <c r="Y271" s="33">
        <f t="shared" si="208"/>
        <v>79.659287008030503</v>
      </c>
      <c r="Z271" s="33">
        <f t="shared" si="182"/>
        <v>79.659287008030503</v>
      </c>
      <c r="AA271" s="33">
        <f t="shared" si="209"/>
        <v>0</v>
      </c>
      <c r="AB271" s="36">
        <f t="shared" si="183"/>
        <v>0.159318574016061</v>
      </c>
      <c r="AC271" s="45">
        <f t="shared" si="184"/>
        <v>14.100000000000001</v>
      </c>
      <c r="AD271" s="49">
        <f t="shared" si="210"/>
        <v>0</v>
      </c>
      <c r="AE271" s="49">
        <f t="shared" si="185"/>
        <v>0.4</v>
      </c>
      <c r="AF271" s="48">
        <f t="shared" si="211"/>
        <v>1</v>
      </c>
      <c r="AG271" s="33">
        <f t="shared" si="186"/>
        <v>1.2660244897959185</v>
      </c>
      <c r="AH271" s="33">
        <f t="shared" si="187"/>
        <v>0.84868702126998885</v>
      </c>
      <c r="AI271" s="49">
        <f t="shared" si="188"/>
        <v>0</v>
      </c>
      <c r="AJ271" s="48">
        <f t="shared" si="189"/>
        <v>1</v>
      </c>
      <c r="AK271" s="58">
        <f t="shared" si="212"/>
        <v>0.67035592763833196</v>
      </c>
      <c r="AL271" s="58">
        <f t="shared" si="213"/>
        <v>2.4026165874507797</v>
      </c>
      <c r="AM271" s="58">
        <f t="shared" si="214"/>
        <v>2.3065119239527485</v>
      </c>
      <c r="AN271" s="58">
        <f t="shared" si="215"/>
        <v>9.6104663498031151E-2</v>
      </c>
      <c r="AO271" s="34">
        <f t="shared" si="190"/>
        <v>3.9885649999999999</v>
      </c>
      <c r="AP271" s="34">
        <f t="shared" si="191"/>
        <v>0.49393047248462374</v>
      </c>
      <c r="AQ271" s="34">
        <f t="shared" si="192"/>
        <v>3.4946345275153763</v>
      </c>
      <c r="AR271" s="58">
        <f t="shared" si="193"/>
        <v>0.45118836390597361</v>
      </c>
      <c r="AS271" s="67">
        <f t="shared" si="194"/>
        <v>0.75198060650995602</v>
      </c>
      <c r="AT271" s="67">
        <f t="shared" si="195"/>
        <v>77.751249987553535</v>
      </c>
      <c r="AU271" s="68">
        <f t="shared" si="196"/>
        <v>0.99807975276836658</v>
      </c>
      <c r="AW271" s="68">
        <f t="shared" si="197"/>
        <v>0.41957808485925774</v>
      </c>
      <c r="AX271" s="68">
        <f t="shared" si="198"/>
        <v>0.22999999999999995</v>
      </c>
      <c r="AZ271" s="69">
        <f t="shared" si="199"/>
        <v>1.0178571428571428</v>
      </c>
      <c r="BA271" s="70">
        <f t="shared" si="177"/>
        <v>5.7320071919026772</v>
      </c>
      <c r="BB271" s="60">
        <f t="shared" si="216"/>
        <v>21.790798540737214</v>
      </c>
      <c r="BC271" s="70">
        <f t="shared" si="217"/>
        <v>14.857362641411736</v>
      </c>
      <c r="BD271" s="48">
        <f t="shared" si="218"/>
        <v>10.920161541437626</v>
      </c>
      <c r="BE271" s="59">
        <f t="shared" si="200"/>
        <v>1.3361327999999999E-3</v>
      </c>
      <c r="BF271" s="60">
        <f t="shared" si="219"/>
        <v>1.6059826198634717</v>
      </c>
      <c r="BG271" s="46">
        <f t="shared" si="220"/>
        <v>93.141789215741539</v>
      </c>
      <c r="BH271" s="46">
        <f t="shared" si="201"/>
        <v>0</v>
      </c>
      <c r="BI271" s="34">
        <f>AQ271*RUE</f>
        <v>13.419396585659044</v>
      </c>
      <c r="BJ271" s="34">
        <f t="shared" si="202"/>
        <v>134.19396585659044</v>
      </c>
      <c r="BK271" s="34">
        <f t="shared" si="203"/>
        <v>44.284008732674849</v>
      </c>
      <c r="BL271" s="34">
        <f>IF(AD271=0,0,BK271/(1-UMIDADE))</f>
        <v>0</v>
      </c>
      <c r="BM271" s="45">
        <f>BL271*AJ271</f>
        <v>0</v>
      </c>
      <c r="BN271" s="48">
        <f>IF(AI271=0,0,BM271*(1-AI271*(1-AK271)))</f>
        <v>0</v>
      </c>
    </row>
    <row r="272" spans="1:66" ht="15">
      <c r="A272" s="32">
        <v>19</v>
      </c>
      <c r="B272" s="32">
        <f t="shared" si="204"/>
        <v>9</v>
      </c>
      <c r="C272" s="32">
        <v>2015</v>
      </c>
      <c r="D272" s="32">
        <v>19</v>
      </c>
      <c r="E272" s="33">
        <v>23.04</v>
      </c>
      <c r="F272" s="33">
        <v>94.5</v>
      </c>
      <c r="G272" s="46">
        <v>262</v>
      </c>
      <c r="H272" s="45">
        <f t="shared" si="205"/>
        <v>0.20183407703973955</v>
      </c>
      <c r="I272" s="45">
        <f t="shared" si="178"/>
        <v>89.9148660740438</v>
      </c>
      <c r="J272" s="48">
        <f t="shared" si="206"/>
        <v>11.988648809872506</v>
      </c>
      <c r="K272" s="48">
        <f t="shared" si="207"/>
        <v>0.99337061168068908</v>
      </c>
      <c r="L272" s="48">
        <v>40</v>
      </c>
      <c r="M272" s="33">
        <v>1.48</v>
      </c>
      <c r="N272" s="33">
        <v>31.1</v>
      </c>
      <c r="O272" s="33">
        <v>100</v>
      </c>
      <c r="P272" s="33">
        <v>6.95</v>
      </c>
      <c r="Q272" s="33">
        <v>17.47</v>
      </c>
      <c r="R272" s="33">
        <v>71.7</v>
      </c>
      <c r="S272" s="33">
        <v>1.1000000000000001</v>
      </c>
      <c r="T272" s="33">
        <v>22.494890000000002</v>
      </c>
      <c r="U272" s="33">
        <v>9.6</v>
      </c>
      <c r="V272" s="33">
        <f t="shared" si="179"/>
        <v>4.456946938775511</v>
      </c>
      <c r="W272" s="36">
        <f t="shared" si="180"/>
        <v>0.67078810537560285</v>
      </c>
      <c r="X272" s="36">
        <f t="shared" si="181"/>
        <v>0.20061821580634043</v>
      </c>
      <c r="Y272" s="33">
        <f t="shared" si="208"/>
        <v>79.810599986760508</v>
      </c>
      <c r="Z272" s="33">
        <f t="shared" si="182"/>
        <v>79.810599986760508</v>
      </c>
      <c r="AA272" s="33">
        <f t="shared" si="209"/>
        <v>0</v>
      </c>
      <c r="AB272" s="36">
        <f t="shared" si="183"/>
        <v>0.15962119997352101</v>
      </c>
      <c r="AC272" s="45">
        <f t="shared" si="184"/>
        <v>21.1</v>
      </c>
      <c r="AD272" s="49">
        <f t="shared" si="210"/>
        <v>0</v>
      </c>
      <c r="AE272" s="49">
        <f t="shared" si="185"/>
        <v>0.4</v>
      </c>
      <c r="AF272" s="48">
        <f t="shared" si="211"/>
        <v>1</v>
      </c>
      <c r="AG272" s="33">
        <f t="shared" si="186"/>
        <v>1.7827787755102045</v>
      </c>
      <c r="AH272" s="33">
        <f t="shared" si="187"/>
        <v>1.056383369864375</v>
      </c>
      <c r="AI272" s="49">
        <f t="shared" si="188"/>
        <v>0</v>
      </c>
      <c r="AJ272" s="48">
        <f t="shared" si="189"/>
        <v>1</v>
      </c>
      <c r="AK272" s="58">
        <f t="shared" si="212"/>
        <v>0.59254876958138225</v>
      </c>
      <c r="AL272" s="58">
        <f t="shared" si="213"/>
        <v>2.8160893854352849</v>
      </c>
      <c r="AM272" s="58">
        <f t="shared" si="214"/>
        <v>2.0191360893570991</v>
      </c>
      <c r="AN272" s="58">
        <f t="shared" si="215"/>
        <v>0.79695329607818577</v>
      </c>
      <c r="AO272" s="34">
        <f t="shared" si="190"/>
        <v>11.247445000000001</v>
      </c>
      <c r="AP272" s="34">
        <f t="shared" si="191"/>
        <v>0.49393047248462374</v>
      </c>
      <c r="AQ272" s="34">
        <f t="shared" si="192"/>
        <v>10.753514527515376</v>
      </c>
      <c r="AR272" s="58">
        <f t="shared" si="193"/>
        <v>0.45118836390597361</v>
      </c>
      <c r="AS272" s="67">
        <f t="shared" si="194"/>
        <v>0.75198060650995602</v>
      </c>
      <c r="AT272" s="67">
        <f t="shared" si="195"/>
        <v>91.491906547110091</v>
      </c>
      <c r="AU272" s="68">
        <f t="shared" si="196"/>
        <v>0.98418728877364736</v>
      </c>
      <c r="AW272" s="68">
        <f t="shared" si="197"/>
        <v>0.55246476189558757</v>
      </c>
      <c r="AX272" s="68">
        <f t="shared" si="198"/>
        <v>0.1646666666666666</v>
      </c>
      <c r="AZ272" s="69">
        <f t="shared" si="199"/>
        <v>1.0178571428571428</v>
      </c>
      <c r="BA272" s="70">
        <f t="shared" si="177"/>
        <v>6.2699514065839015</v>
      </c>
      <c r="BB272" s="60">
        <f t="shared" si="216"/>
        <v>23.835847267269362</v>
      </c>
      <c r="BC272" s="70">
        <f t="shared" si="217"/>
        <v>16.251714045865473</v>
      </c>
      <c r="BD272" s="48">
        <f t="shared" si="218"/>
        <v>11.945009823711123</v>
      </c>
      <c r="BE272" s="59">
        <f t="shared" si="200"/>
        <v>1.4456447999999999E-3</v>
      </c>
      <c r="BF272" s="60">
        <f t="shared" si="219"/>
        <v>1.8069513185619903</v>
      </c>
      <c r="BG272" s="46">
        <f t="shared" si="220"/>
        <v>101.38058505149132</v>
      </c>
      <c r="BH272" s="46">
        <f t="shared" si="201"/>
        <v>0</v>
      </c>
      <c r="BI272" s="34">
        <f>AQ272*RUE</f>
        <v>41.29349578565904</v>
      </c>
      <c r="BJ272" s="34">
        <f t="shared" si="202"/>
        <v>412.93495785659042</v>
      </c>
      <c r="BK272" s="34">
        <f t="shared" si="203"/>
        <v>136.26853609267485</v>
      </c>
      <c r="BL272" s="34">
        <f>IF(AD272=0,0,BK272/(1-UMIDADE))</f>
        <v>0</v>
      </c>
      <c r="BM272" s="45">
        <f>BL272*AJ272</f>
        <v>0</v>
      </c>
      <c r="BN272" s="48">
        <f>IF(AI272=0,0,BM272*(1-AI272*(1-AK272)))</f>
        <v>0</v>
      </c>
    </row>
    <row r="273" spans="1:66" ht="15">
      <c r="A273" s="32">
        <v>20</v>
      </c>
      <c r="B273" s="32">
        <f t="shared" si="204"/>
        <v>9</v>
      </c>
      <c r="C273" s="32">
        <v>2015</v>
      </c>
      <c r="D273" s="32">
        <v>20</v>
      </c>
      <c r="E273" s="33">
        <v>26.34</v>
      </c>
      <c r="F273" s="33">
        <v>85</v>
      </c>
      <c r="G273" s="46">
        <v>263</v>
      </c>
      <c r="H273" s="45">
        <f t="shared" si="205"/>
        <v>-0.20183407703974421</v>
      </c>
      <c r="I273" s="45">
        <f t="shared" si="178"/>
        <v>90.0851339259562</v>
      </c>
      <c r="J273" s="48">
        <f t="shared" si="206"/>
        <v>12.011351190127494</v>
      </c>
      <c r="K273" s="48">
        <f t="shared" si="207"/>
        <v>0.99392805439529652</v>
      </c>
      <c r="L273" s="48">
        <v>40</v>
      </c>
      <c r="M273" s="33">
        <v>0.98599999999999999</v>
      </c>
      <c r="N273" s="33">
        <v>36.92</v>
      </c>
      <c r="O273" s="33">
        <v>100</v>
      </c>
      <c r="P273" s="33">
        <v>8.4499999999999993</v>
      </c>
      <c r="Q273" s="33">
        <v>17.13</v>
      </c>
      <c r="R273" s="33">
        <v>46.32</v>
      </c>
      <c r="S273" s="33">
        <v>0.7</v>
      </c>
      <c r="T273" s="33">
        <v>25.391909999999999</v>
      </c>
      <c r="U273" s="33">
        <v>10.92</v>
      </c>
      <c r="V273" s="33">
        <f t="shared" si="179"/>
        <v>5.5031510204081631</v>
      </c>
      <c r="W273" s="36">
        <f t="shared" si="180"/>
        <v>0.72316513567889651</v>
      </c>
      <c r="X273" s="36">
        <f t="shared" si="181"/>
        <v>0.20847477035183448</v>
      </c>
      <c r="Y273" s="33">
        <f t="shared" si="208"/>
        <v>79.854216616896124</v>
      </c>
      <c r="Z273" s="33">
        <f t="shared" si="182"/>
        <v>79.854216616896124</v>
      </c>
      <c r="AA273" s="33">
        <f t="shared" si="209"/>
        <v>0</v>
      </c>
      <c r="AB273" s="36">
        <f t="shared" si="183"/>
        <v>0.15970843323379225</v>
      </c>
      <c r="AC273" s="45">
        <f t="shared" si="184"/>
        <v>26.92</v>
      </c>
      <c r="AD273" s="49">
        <f t="shared" si="210"/>
        <v>0</v>
      </c>
      <c r="AE273" s="49">
        <f t="shared" si="185"/>
        <v>0.4</v>
      </c>
      <c r="AF273" s="48">
        <f t="shared" si="211"/>
        <v>1</v>
      </c>
      <c r="AG273" s="33">
        <f t="shared" si="186"/>
        <v>2.2012604081632654</v>
      </c>
      <c r="AH273" s="33">
        <f t="shared" si="187"/>
        <v>1.2116532690938657</v>
      </c>
      <c r="AI273" s="49">
        <f t="shared" si="188"/>
        <v>0</v>
      </c>
      <c r="AJ273" s="48">
        <f t="shared" si="189"/>
        <v>1</v>
      </c>
      <c r="AK273" s="58">
        <f t="shared" si="212"/>
        <v>0.55043613404416369</v>
      </c>
      <c r="AL273" s="58">
        <f t="shared" si="213"/>
        <v>3.429385278327703</v>
      </c>
      <c r="AM273" s="58">
        <f t="shared" si="214"/>
        <v>1.5884912609213921</v>
      </c>
      <c r="AN273" s="58">
        <f t="shared" si="215"/>
        <v>1.8408940174063109</v>
      </c>
      <c r="AO273" s="34">
        <f t="shared" si="190"/>
        <v>12.695955</v>
      </c>
      <c r="AP273" s="34">
        <f t="shared" si="191"/>
        <v>0.49393047248462374</v>
      </c>
      <c r="AQ273" s="34">
        <f t="shared" si="192"/>
        <v>12.202024527515375</v>
      </c>
      <c r="AR273" s="58">
        <f t="shared" si="193"/>
        <v>0.45118836390597361</v>
      </c>
      <c r="AS273" s="67">
        <f t="shared" si="194"/>
        <v>0.75198060650995602</v>
      </c>
      <c r="AT273" s="67">
        <f t="shared" si="195"/>
        <v>92.4254041649762</v>
      </c>
      <c r="AU273" s="68">
        <f t="shared" si="196"/>
        <v>0.96385165569370923</v>
      </c>
      <c r="AW273" s="68">
        <f t="shared" si="197"/>
        <v>0.67825629577962987</v>
      </c>
      <c r="AX273" s="68">
        <f t="shared" si="198"/>
        <v>0.14199999999999993</v>
      </c>
      <c r="AZ273" s="69">
        <f t="shared" si="199"/>
        <v>1.0178571428571428</v>
      </c>
      <c r="BA273" s="70">
        <f t="shared" si="177"/>
        <v>6.5671540386248939</v>
      </c>
      <c r="BB273" s="60">
        <f t="shared" si="216"/>
        <v>24.9656927932364</v>
      </c>
      <c r="BC273" s="70">
        <f t="shared" si="217"/>
        <v>17.022063268115726</v>
      </c>
      <c r="BD273" s="48">
        <f t="shared" si="218"/>
        <v>12.511216502065059</v>
      </c>
      <c r="BE273" s="59">
        <f t="shared" si="200"/>
        <v>1.5846408000000001E-3</v>
      </c>
      <c r="BF273" s="60">
        <f t="shared" si="219"/>
        <v>1.9122221216895716</v>
      </c>
      <c r="BG273" s="46">
        <f t="shared" si="220"/>
        <v>105.98994380375487</v>
      </c>
      <c r="BH273" s="46">
        <f t="shared" si="201"/>
        <v>0</v>
      </c>
      <c r="BI273" s="34">
        <f>AQ273*RUE</f>
        <v>46.855774185659037</v>
      </c>
      <c r="BJ273" s="34">
        <f t="shared" si="202"/>
        <v>468.55774185659038</v>
      </c>
      <c r="BK273" s="34">
        <f t="shared" si="203"/>
        <v>154.62405481267484</v>
      </c>
      <c r="BL273" s="34">
        <f>IF(AD273=0,0,BK273/(1-UMIDADE))</f>
        <v>0</v>
      </c>
      <c r="BM273" s="45">
        <f>BL273*AJ273</f>
        <v>0</v>
      </c>
      <c r="BN273" s="48">
        <f>IF(AI273=0,0,BM273*(1-AI273*(1-AK273)))</f>
        <v>0</v>
      </c>
    </row>
    <row r="274" spans="1:66" ht="15">
      <c r="A274" s="32">
        <v>21</v>
      </c>
      <c r="B274" s="32">
        <f t="shared" si="204"/>
        <v>9</v>
      </c>
      <c r="C274" s="32">
        <v>2015</v>
      </c>
      <c r="D274" s="32">
        <v>21</v>
      </c>
      <c r="E274" s="33">
        <v>29.9</v>
      </c>
      <c r="F274" s="33">
        <v>65.88</v>
      </c>
      <c r="G274" s="46">
        <v>264</v>
      </c>
      <c r="H274" s="45">
        <f t="shared" si="205"/>
        <v>-0.6054424233262754</v>
      </c>
      <c r="I274" s="45">
        <f t="shared" si="178"/>
        <v>90.255385751752058</v>
      </c>
      <c r="J274" s="48">
        <f t="shared" si="206"/>
        <v>12.03405143356694</v>
      </c>
      <c r="K274" s="48">
        <f t="shared" si="207"/>
        <v>0.99448729635843003</v>
      </c>
      <c r="L274" s="48">
        <v>40</v>
      </c>
      <c r="M274" s="33">
        <v>2.04</v>
      </c>
      <c r="N274" s="33">
        <v>37.840000000000003</v>
      </c>
      <c r="O274" s="33">
        <v>100</v>
      </c>
      <c r="P274" s="33">
        <v>9.9499999999999993</v>
      </c>
      <c r="Q274" s="33">
        <v>21.98</v>
      </c>
      <c r="R274" s="33">
        <v>39.520000000000003</v>
      </c>
      <c r="S274" s="33">
        <v>0</v>
      </c>
      <c r="T274" s="33">
        <v>26.01962</v>
      </c>
      <c r="U274" s="33">
        <v>11.43</v>
      </c>
      <c r="V274" s="33">
        <f t="shared" si="179"/>
        <v>5.3803102040816322</v>
      </c>
      <c r="W274" s="36">
        <f t="shared" si="180"/>
        <v>0.71762321551034791</v>
      </c>
      <c r="X274" s="36">
        <f t="shared" si="181"/>
        <v>0.20764348232655219</v>
      </c>
      <c r="Y274" s="33">
        <f t="shared" si="208"/>
        <v>79.342563347802255</v>
      </c>
      <c r="Z274" s="33">
        <f t="shared" si="182"/>
        <v>79.342563347802255</v>
      </c>
      <c r="AA274" s="33">
        <f t="shared" si="209"/>
        <v>0</v>
      </c>
      <c r="AB274" s="36">
        <f t="shared" si="183"/>
        <v>0.1586851266956045</v>
      </c>
      <c r="AC274" s="45">
        <f t="shared" si="184"/>
        <v>27.840000000000003</v>
      </c>
      <c r="AD274" s="49">
        <f t="shared" si="210"/>
        <v>0</v>
      </c>
      <c r="AE274" s="49">
        <f t="shared" si="185"/>
        <v>0.4</v>
      </c>
      <c r="AF274" s="48">
        <f t="shared" si="211"/>
        <v>1</v>
      </c>
      <c r="AG274" s="33">
        <f t="shared" si="186"/>
        <v>2.1521240816326528</v>
      </c>
      <c r="AH274" s="33">
        <f t="shared" si="187"/>
        <v>1.1732960664736887</v>
      </c>
      <c r="AI274" s="49">
        <f t="shared" si="188"/>
        <v>0</v>
      </c>
      <c r="AJ274" s="48">
        <f t="shared" si="189"/>
        <v>1</v>
      </c>
      <c r="AK274" s="58">
        <f t="shared" si="212"/>
        <v>0.54518049237365451</v>
      </c>
      <c r="AL274" s="58">
        <f t="shared" si="213"/>
        <v>4.2184995820988824</v>
      </c>
      <c r="AM274" s="58">
        <f t="shared" si="214"/>
        <v>1.6671510348454786</v>
      </c>
      <c r="AN274" s="58">
        <f t="shared" si="215"/>
        <v>2.5513485472534039</v>
      </c>
      <c r="AO274" s="34">
        <f t="shared" si="190"/>
        <v>13.00981</v>
      </c>
      <c r="AP274" s="34">
        <f t="shared" si="191"/>
        <v>0.49393047248462374</v>
      </c>
      <c r="AQ274" s="34">
        <f t="shared" si="192"/>
        <v>12.515879527515375</v>
      </c>
      <c r="AR274" s="58">
        <f t="shared" si="193"/>
        <v>0.45118836390597361</v>
      </c>
      <c r="AS274" s="67">
        <f t="shared" si="194"/>
        <v>0.75198060650995602</v>
      </c>
      <c r="AT274" s="67">
        <f t="shared" si="195"/>
        <v>92.601295402461844</v>
      </c>
      <c r="AU274" s="68">
        <f t="shared" si="196"/>
        <v>0.95025304096423302</v>
      </c>
      <c r="AW274" s="68">
        <f t="shared" si="197"/>
        <v>0.77462734446056125</v>
      </c>
      <c r="AX274" s="68">
        <f t="shared" si="198"/>
        <v>0.46533333333333338</v>
      </c>
      <c r="AZ274" s="69">
        <f t="shared" si="199"/>
        <v>1.0178571428571428</v>
      </c>
      <c r="BA274" s="70">
        <f t="shared" si="177"/>
        <v>24.277657838539664</v>
      </c>
      <c r="BB274" s="60">
        <f t="shared" si="216"/>
        <v>92.293944038992393</v>
      </c>
      <c r="BC274" s="70">
        <f t="shared" si="217"/>
        <v>62.927689117494815</v>
      </c>
      <c r="BD274" s="48">
        <f t="shared" si="218"/>
        <v>46.251851501358686</v>
      </c>
      <c r="BE274" s="59">
        <f t="shared" si="200"/>
        <v>1.734588E-3</v>
      </c>
      <c r="BF274" s="60">
        <f t="shared" si="219"/>
        <v>6.6591080948328845</v>
      </c>
      <c r="BG274" s="46">
        <f t="shared" si="220"/>
        <v>395.92743406525801</v>
      </c>
      <c r="BH274" s="46">
        <f t="shared" si="201"/>
        <v>0</v>
      </c>
      <c r="BI274" s="34">
        <f>AQ274*RUE</f>
        <v>48.060977385659037</v>
      </c>
      <c r="BJ274" s="34">
        <f t="shared" si="202"/>
        <v>480.60977385659038</v>
      </c>
      <c r="BK274" s="34">
        <f t="shared" si="203"/>
        <v>158.60122537267483</v>
      </c>
      <c r="BL274" s="34">
        <f>IF(AD274=0,0,BK274/(1-UMIDADE))</f>
        <v>0</v>
      </c>
      <c r="BM274" s="45">
        <f>BL274*AJ274</f>
        <v>0</v>
      </c>
      <c r="BN274" s="48">
        <f>IF(AI274=0,0,BM274*(1-AI274*(1-AK274)))</f>
        <v>0</v>
      </c>
    </row>
    <row r="275" spans="1:66" ht="15">
      <c r="A275" s="32">
        <v>22</v>
      </c>
      <c r="B275" s="32">
        <f t="shared" si="204"/>
        <v>9</v>
      </c>
      <c r="C275" s="32">
        <v>2015</v>
      </c>
      <c r="D275" s="32">
        <v>22</v>
      </c>
      <c r="E275" s="33">
        <v>26.18</v>
      </c>
      <c r="F275" s="33">
        <v>84.7</v>
      </c>
      <c r="G275" s="46">
        <v>265</v>
      </c>
      <c r="H275" s="45">
        <f t="shared" si="205"/>
        <v>-1.008871363956247</v>
      </c>
      <c r="I275" s="45">
        <f t="shared" si="178"/>
        <v>90.425589483570135</v>
      </c>
      <c r="J275" s="48">
        <f t="shared" si="206"/>
        <v>12.056745264476017</v>
      </c>
      <c r="K275" s="48">
        <f t="shared" si="207"/>
        <v>0.99504817185462646</v>
      </c>
      <c r="L275" s="48">
        <v>40</v>
      </c>
      <c r="M275" s="33">
        <v>1.3979999999999999</v>
      </c>
      <c r="N275" s="33">
        <v>35.409999999999997</v>
      </c>
      <c r="O275" s="33">
        <v>100</v>
      </c>
      <c r="P275" s="33">
        <v>12.2</v>
      </c>
      <c r="Q275" s="33">
        <v>19.97</v>
      </c>
      <c r="R275" s="33">
        <v>49.86</v>
      </c>
      <c r="S275" s="33">
        <v>0</v>
      </c>
      <c r="T275" s="33">
        <v>13.71917</v>
      </c>
      <c r="U275" s="33">
        <v>5.4390000000000001</v>
      </c>
      <c r="V275" s="33">
        <f t="shared" si="179"/>
        <v>5.0699755102040811</v>
      </c>
      <c r="W275" s="36">
        <f t="shared" si="180"/>
        <v>0.70290203355760172</v>
      </c>
      <c r="X275" s="36">
        <f t="shared" si="181"/>
        <v>0.20543530503364027</v>
      </c>
      <c r="Y275" s="33">
        <f t="shared" si="208"/>
        <v>78.169267281328572</v>
      </c>
      <c r="Z275" s="33">
        <f t="shared" si="182"/>
        <v>78.169267281328572</v>
      </c>
      <c r="AA275" s="33">
        <f t="shared" si="209"/>
        <v>0</v>
      </c>
      <c r="AB275" s="36">
        <f t="shared" si="183"/>
        <v>0.15633853456265714</v>
      </c>
      <c r="AC275" s="45">
        <f t="shared" si="184"/>
        <v>25.409999999999997</v>
      </c>
      <c r="AD275" s="49">
        <f t="shared" si="210"/>
        <v>0</v>
      </c>
      <c r="AE275" s="49">
        <f t="shared" si="185"/>
        <v>0.4</v>
      </c>
      <c r="AF275" s="48">
        <f t="shared" si="211"/>
        <v>1</v>
      </c>
      <c r="AG275" s="33">
        <f t="shared" si="186"/>
        <v>2.0279902040816324</v>
      </c>
      <c r="AH275" s="33">
        <f t="shared" si="187"/>
        <v>1.0836407801820196</v>
      </c>
      <c r="AI275" s="49">
        <f t="shared" si="188"/>
        <v>0</v>
      </c>
      <c r="AJ275" s="48">
        <f t="shared" si="189"/>
        <v>1</v>
      </c>
      <c r="AK275" s="58">
        <f t="shared" si="212"/>
        <v>0.53434221624987688</v>
      </c>
      <c r="AL275" s="58">
        <f t="shared" si="213"/>
        <v>3.3971668828616282</v>
      </c>
      <c r="AM275" s="58">
        <f t="shared" si="214"/>
        <v>1.6938274077948077</v>
      </c>
      <c r="AN275" s="58">
        <f t="shared" si="215"/>
        <v>1.7033394750668205</v>
      </c>
      <c r="AO275" s="34">
        <f t="shared" si="190"/>
        <v>6.859585</v>
      </c>
      <c r="AP275" s="34">
        <f t="shared" si="191"/>
        <v>0.49393047248462374</v>
      </c>
      <c r="AQ275" s="34">
        <f t="shared" si="192"/>
        <v>6.3656545275153764</v>
      </c>
      <c r="AR275" s="58">
        <f t="shared" si="193"/>
        <v>0.45118836390597361</v>
      </c>
      <c r="AS275" s="67">
        <f t="shared" si="194"/>
        <v>0.75198060650995602</v>
      </c>
      <c r="AT275" s="67">
        <f t="shared" si="195"/>
        <v>86.423474027130013</v>
      </c>
      <c r="AU275" s="68">
        <f t="shared" si="196"/>
        <v>0.96650694996451714</v>
      </c>
      <c r="AW275" s="68">
        <f t="shared" si="197"/>
        <v>0.67306699279286786</v>
      </c>
      <c r="AX275" s="68">
        <f t="shared" si="198"/>
        <v>0.33133333333333326</v>
      </c>
      <c r="AZ275" s="69">
        <f t="shared" si="199"/>
        <v>1.0178571428571428</v>
      </c>
      <c r="BA275" s="70">
        <f t="shared" si="177"/>
        <v>14.25783528684142</v>
      </c>
      <c r="BB275" s="60">
        <f t="shared" si="216"/>
        <v>54.202586626456338</v>
      </c>
      <c r="BC275" s="70">
        <f t="shared" si="217"/>
        <v>36.956309063492959</v>
      </c>
      <c r="BD275" s="48">
        <f t="shared" si="218"/>
        <v>27.162887161667324</v>
      </c>
      <c r="BE275" s="59">
        <f t="shared" si="200"/>
        <v>1.5779016000000002E-3</v>
      </c>
      <c r="BF275" s="60">
        <f t="shared" si="219"/>
        <v>4.4275387343288912</v>
      </c>
      <c r="BG275" s="46">
        <f t="shared" si="220"/>
        <v>227.35348427338434</v>
      </c>
      <c r="BH275" s="46">
        <f t="shared" si="201"/>
        <v>0</v>
      </c>
      <c r="BI275" s="34">
        <f>AQ275*RUE</f>
        <v>24.444113385659044</v>
      </c>
      <c r="BJ275" s="34">
        <f t="shared" si="202"/>
        <v>244.44113385659045</v>
      </c>
      <c r="BK275" s="34">
        <f t="shared" si="203"/>
        <v>80.665574172674852</v>
      </c>
      <c r="BL275" s="34">
        <f>IF(AD275=0,0,BK275/(1-UMIDADE))</f>
        <v>0</v>
      </c>
      <c r="BM275" s="45">
        <f>BL275*AJ275</f>
        <v>0</v>
      </c>
      <c r="BN275" s="48">
        <f>IF(AI275=0,0,BM275*(1-AI275*(1-AK275)))</f>
        <v>0</v>
      </c>
    </row>
    <row r="276" spans="1:66" ht="15">
      <c r="A276" s="32">
        <v>23</v>
      </c>
      <c r="B276" s="32">
        <f t="shared" si="204"/>
        <v>9</v>
      </c>
      <c r="C276" s="32">
        <v>2015</v>
      </c>
      <c r="D276" s="32">
        <v>23</v>
      </c>
      <c r="E276" s="33">
        <v>22.54</v>
      </c>
      <c r="F276" s="33">
        <v>91.3</v>
      </c>
      <c r="G276" s="46">
        <v>266</v>
      </c>
      <c r="H276" s="45">
        <f t="shared" si="205"/>
        <v>-1.4120013542278509</v>
      </c>
      <c r="I276" s="45">
        <f t="shared" si="178"/>
        <v>90.595713006696727</v>
      </c>
      <c r="J276" s="48">
        <f t="shared" si="206"/>
        <v>12.079428400892898</v>
      </c>
      <c r="K276" s="48">
        <f t="shared" si="207"/>
        <v>0.99561051468437156</v>
      </c>
      <c r="L276" s="48">
        <v>40</v>
      </c>
      <c r="M276" s="33">
        <v>1.2150000000000001</v>
      </c>
      <c r="N276" s="33">
        <v>30.24</v>
      </c>
      <c r="O276" s="33">
        <v>100</v>
      </c>
      <c r="P276" s="33">
        <v>7.7</v>
      </c>
      <c r="Q276" s="33">
        <v>17.670000000000002</v>
      </c>
      <c r="R276" s="33">
        <v>58.8</v>
      </c>
      <c r="S276" s="33">
        <v>0</v>
      </c>
      <c r="T276" s="33">
        <v>17.427769999999999</v>
      </c>
      <c r="U276" s="33">
        <v>6.8739999999999997</v>
      </c>
      <c r="V276" s="33">
        <f t="shared" si="179"/>
        <v>4.2935510204081631</v>
      </c>
      <c r="W276" s="36">
        <f t="shared" si="180"/>
        <v>0.66154850230563933</v>
      </c>
      <c r="X276" s="36">
        <f t="shared" si="181"/>
        <v>0.19923227534584592</v>
      </c>
      <c r="Y276" s="33">
        <f t="shared" si="208"/>
        <v>77.08562650114655</v>
      </c>
      <c r="Z276" s="33">
        <f t="shared" si="182"/>
        <v>77.08562650114655</v>
      </c>
      <c r="AA276" s="33">
        <f t="shared" si="209"/>
        <v>0</v>
      </c>
      <c r="AB276" s="36">
        <f t="shared" si="183"/>
        <v>0.15417125300229309</v>
      </c>
      <c r="AC276" s="45">
        <f t="shared" si="184"/>
        <v>20.239999999999998</v>
      </c>
      <c r="AD276" s="49">
        <f t="shared" si="210"/>
        <v>0</v>
      </c>
      <c r="AE276" s="49">
        <f t="shared" si="185"/>
        <v>0.4</v>
      </c>
      <c r="AF276" s="48">
        <f t="shared" si="211"/>
        <v>1</v>
      </c>
      <c r="AG276" s="33">
        <f t="shared" si="186"/>
        <v>1.7174204081632654</v>
      </c>
      <c r="AH276" s="33">
        <f t="shared" si="187"/>
        <v>0.93754592563424832</v>
      </c>
      <c r="AI276" s="49">
        <f t="shared" si="188"/>
        <v>0</v>
      </c>
      <c r="AJ276" s="48">
        <f t="shared" si="189"/>
        <v>1</v>
      </c>
      <c r="AK276" s="58">
        <f t="shared" si="212"/>
        <v>0.54590356628923975</v>
      </c>
      <c r="AL276" s="58">
        <f t="shared" si="213"/>
        <v>2.7320692345791167</v>
      </c>
      <c r="AM276" s="58">
        <f t="shared" si="214"/>
        <v>1.6064567099325204</v>
      </c>
      <c r="AN276" s="58">
        <f t="shared" si="215"/>
        <v>1.1256125246465962</v>
      </c>
      <c r="AO276" s="34">
        <f t="shared" si="190"/>
        <v>8.7138849999999994</v>
      </c>
      <c r="AP276" s="34">
        <f t="shared" si="191"/>
        <v>0.49393047248462374</v>
      </c>
      <c r="AQ276" s="34">
        <f t="shared" si="192"/>
        <v>8.2199545275153749</v>
      </c>
      <c r="AR276" s="58">
        <f t="shared" si="193"/>
        <v>0.45118836390597361</v>
      </c>
      <c r="AS276" s="67">
        <f t="shared" si="194"/>
        <v>0.75198060650995602</v>
      </c>
      <c r="AT276" s="67">
        <f t="shared" si="195"/>
        <v>89.15395952316608</v>
      </c>
      <c r="AU276" s="68">
        <f t="shared" si="196"/>
        <v>0.9777392593320835</v>
      </c>
      <c r="AW276" s="68">
        <f t="shared" si="197"/>
        <v>0.52951913957106944</v>
      </c>
      <c r="AX276" s="68">
        <f t="shared" si="198"/>
        <v>0.1780000000000001</v>
      </c>
      <c r="AZ276" s="69">
        <f t="shared" si="199"/>
        <v>1.0178571428571428</v>
      </c>
      <c r="BA276" s="70">
        <f t="shared" si="177"/>
        <v>6.2886702585853875</v>
      </c>
      <c r="BB276" s="60">
        <f t="shared" si="216"/>
        <v>23.90700885503821</v>
      </c>
      <c r="BC276" s="70">
        <f t="shared" si="217"/>
        <v>16.300233310253326</v>
      </c>
      <c r="BD276" s="48">
        <f t="shared" si="218"/>
        <v>11.980671483036193</v>
      </c>
      <c r="BE276" s="59">
        <f t="shared" si="200"/>
        <v>1.4245848000000001E-3</v>
      </c>
      <c r="BF276" s="60">
        <f t="shared" si="219"/>
        <v>2.0011783255479698</v>
      </c>
      <c r="BG276" s="46">
        <f t="shared" si="220"/>
        <v>99.794931574882227</v>
      </c>
      <c r="BH276" s="46">
        <f t="shared" si="201"/>
        <v>0</v>
      </c>
      <c r="BI276" s="34">
        <f>AQ276*RUE</f>
        <v>31.564625385659038</v>
      </c>
      <c r="BJ276" s="34">
        <f t="shared" si="202"/>
        <v>315.64625385659036</v>
      </c>
      <c r="BK276" s="34">
        <f t="shared" si="203"/>
        <v>104.16326377267482</v>
      </c>
      <c r="BL276" s="34">
        <f>IF(AD276=0,0,BK276/(1-UMIDADE))</f>
        <v>0</v>
      </c>
      <c r="BM276" s="45">
        <f>BL276*AJ276</f>
        <v>0</v>
      </c>
      <c r="BN276" s="48">
        <f>IF(AI276=0,0,BM276*(1-AI276*(1-AK276)))</f>
        <v>0</v>
      </c>
    </row>
    <row r="277" spans="1:66" ht="15">
      <c r="A277" s="32">
        <v>24</v>
      </c>
      <c r="B277" s="32">
        <f t="shared" si="204"/>
        <v>9</v>
      </c>
      <c r="C277" s="32">
        <v>2015</v>
      </c>
      <c r="D277" s="32">
        <v>24</v>
      </c>
      <c r="E277" s="33">
        <v>19.5</v>
      </c>
      <c r="F277" s="33">
        <v>96.3</v>
      </c>
      <c r="G277" s="46">
        <v>267</v>
      </c>
      <c r="H277" s="45">
        <f t="shared" si="205"/>
        <v>-1.814712938024702</v>
      </c>
      <c r="I277" s="45">
        <f t="shared" si="178"/>
        <v>90.765724128438805</v>
      </c>
      <c r="J277" s="48">
        <f t="shared" si="206"/>
        <v>12.102096550458507</v>
      </c>
      <c r="K277" s="48">
        <f t="shared" si="207"/>
        <v>0.99617415821334843</v>
      </c>
      <c r="L277" s="48">
        <v>40</v>
      </c>
      <c r="M277" s="33">
        <v>1.927</v>
      </c>
      <c r="N277" s="33">
        <v>23.65</v>
      </c>
      <c r="O277" s="33">
        <v>100</v>
      </c>
      <c r="P277" s="33">
        <v>8.4499999999999993</v>
      </c>
      <c r="Q277" s="33">
        <v>15.61</v>
      </c>
      <c r="R277" s="33">
        <v>82.8</v>
      </c>
      <c r="S277" s="33">
        <v>0</v>
      </c>
      <c r="T277" s="33">
        <v>9.2583900000000003</v>
      </c>
      <c r="U277" s="33">
        <v>2.8</v>
      </c>
      <c r="V277" s="33">
        <f t="shared" si="179"/>
        <v>3.2526367346938767</v>
      </c>
      <c r="W277" s="36">
        <f t="shared" si="180"/>
        <v>0.5959683691026445</v>
      </c>
      <c r="X277" s="36">
        <f t="shared" si="181"/>
        <v>0.1893952553653967</v>
      </c>
      <c r="Y277" s="33">
        <f t="shared" si="208"/>
        <v>76.148080575512296</v>
      </c>
      <c r="Z277" s="33">
        <f t="shared" si="182"/>
        <v>76.148080575512296</v>
      </c>
      <c r="AA277" s="33">
        <f t="shared" si="209"/>
        <v>0</v>
      </c>
      <c r="AB277" s="36">
        <f t="shared" si="183"/>
        <v>0.15229616115102459</v>
      </c>
      <c r="AC277" s="45">
        <f t="shared" si="184"/>
        <v>13.649999999999999</v>
      </c>
      <c r="AD277" s="49">
        <f t="shared" si="210"/>
        <v>0</v>
      </c>
      <c r="AE277" s="49">
        <f t="shared" si="185"/>
        <v>0.4</v>
      </c>
      <c r="AF277" s="48">
        <f t="shared" si="211"/>
        <v>1</v>
      </c>
      <c r="AG277" s="33">
        <f t="shared" si="186"/>
        <v>1.3010546938775507</v>
      </c>
      <c r="AH277" s="33">
        <f t="shared" si="187"/>
        <v>0.76111607555913408</v>
      </c>
      <c r="AI277" s="49">
        <f t="shared" si="188"/>
        <v>0</v>
      </c>
      <c r="AJ277" s="48">
        <f t="shared" si="189"/>
        <v>2.9285714285714284</v>
      </c>
      <c r="AK277" s="58">
        <f t="shared" si="212"/>
        <v>0.58499929260527062</v>
      </c>
      <c r="AL277" s="58">
        <f t="shared" si="213"/>
        <v>2.2667747910482459</v>
      </c>
      <c r="AM277" s="58">
        <f t="shared" si="214"/>
        <v>1.8768895269879478</v>
      </c>
      <c r="AN277" s="58">
        <f t="shared" si="215"/>
        <v>0.38988526406029811</v>
      </c>
      <c r="AO277" s="34">
        <f t="shared" si="190"/>
        <v>4.6291950000000002</v>
      </c>
      <c r="AP277" s="34">
        <f t="shared" si="191"/>
        <v>0.49393047248462374</v>
      </c>
      <c r="AQ277" s="34">
        <f t="shared" si="192"/>
        <v>4.1352645275153765</v>
      </c>
      <c r="AR277" s="58">
        <f t="shared" si="193"/>
        <v>0.45118836390597361</v>
      </c>
      <c r="AS277" s="67">
        <f t="shared" si="194"/>
        <v>0.75198060650995602</v>
      </c>
      <c r="AT277" s="67">
        <f t="shared" si="195"/>
        <v>80.526806464557424</v>
      </c>
      <c r="AU277" s="68">
        <f t="shared" si="196"/>
        <v>0.99223261795421314</v>
      </c>
      <c r="AW277" s="68">
        <f t="shared" si="197"/>
        <v>0.36237184837822667</v>
      </c>
      <c r="AX277" s="68">
        <f t="shared" si="198"/>
        <v>4.0666666666666629E-2</v>
      </c>
      <c r="AZ277" s="69">
        <f t="shared" si="199"/>
        <v>1.0178571428571428</v>
      </c>
      <c r="BA277" s="70">
        <f t="shared" si="177"/>
        <v>0.90124002713799423</v>
      </c>
      <c r="BB277" s="60">
        <f t="shared" si="216"/>
        <v>3.4261540871677987</v>
      </c>
      <c r="BC277" s="70">
        <f t="shared" si="217"/>
        <v>2.3360141503416809</v>
      </c>
      <c r="BD277" s="48">
        <f t="shared" si="218"/>
        <v>1.7169704005011355</v>
      </c>
      <c r="BE277" s="59">
        <f t="shared" si="200"/>
        <v>1.2965399999999999E-3</v>
      </c>
      <c r="BF277" s="60">
        <f t="shared" si="219"/>
        <v>0.36976397665425675</v>
      </c>
      <c r="BG277" s="46">
        <f t="shared" si="220"/>
        <v>13.472064238468789</v>
      </c>
      <c r="BH277" s="46">
        <f t="shared" si="201"/>
        <v>0</v>
      </c>
      <c r="BI277" s="34">
        <f>AQ277*RUE</f>
        <v>15.879415785659045</v>
      </c>
      <c r="BJ277" s="34">
        <f t="shared" si="202"/>
        <v>158.79415785659046</v>
      </c>
      <c r="BK277" s="34">
        <f t="shared" si="203"/>
        <v>52.402072092674857</v>
      </c>
      <c r="BL277" s="34">
        <f>IF(AD277=0,0,BK277/(1-UMIDADE))</f>
        <v>0</v>
      </c>
      <c r="BM277" s="45">
        <f>BL277*AJ277</f>
        <v>0</v>
      </c>
      <c r="BN277" s="48">
        <f>IF(AI277=0,0,BM277*(1-AI277*(1-AK277)))</f>
        <v>0</v>
      </c>
    </row>
    <row r="278" spans="1:66" ht="15">
      <c r="A278" s="32">
        <v>25</v>
      </c>
      <c r="B278" s="32">
        <f t="shared" si="204"/>
        <v>9</v>
      </c>
      <c r="C278" s="32">
        <v>2015</v>
      </c>
      <c r="D278" s="32">
        <v>25</v>
      </c>
      <c r="E278" s="33">
        <v>16.11</v>
      </c>
      <c r="F278" s="33">
        <v>81.099999999999994</v>
      </c>
      <c r="G278" s="46">
        <v>268</v>
      </c>
      <c r="H278" s="45">
        <f t="shared" si="205"/>
        <v>-2.2168867832133139</v>
      </c>
      <c r="I278" s="45">
        <f t="shared" si="178"/>
        <v>90.93559054715918</v>
      </c>
      <c r="J278" s="48">
        <f t="shared" si="206"/>
        <v>12.124745406287891</v>
      </c>
      <c r="K278" s="48">
        <f t="shared" si="207"/>
        <v>0.99673893542181524</v>
      </c>
      <c r="L278" s="48">
        <v>40</v>
      </c>
      <c r="M278" s="33">
        <v>2.3849999999999998</v>
      </c>
      <c r="N278" s="33">
        <v>23.08</v>
      </c>
      <c r="O278" s="33">
        <v>100</v>
      </c>
      <c r="P278" s="33">
        <v>10.7</v>
      </c>
      <c r="Q278" s="33">
        <v>10.6</v>
      </c>
      <c r="R278" s="33">
        <v>43.88</v>
      </c>
      <c r="S278" s="33">
        <v>0</v>
      </c>
      <c r="T278" s="33">
        <v>30</v>
      </c>
      <c r="U278" s="33">
        <v>10.59</v>
      </c>
      <c r="V278" s="33">
        <f t="shared" si="179"/>
        <v>3.4465959183673469</v>
      </c>
      <c r="W278" s="36">
        <f t="shared" si="180"/>
        <v>0.60906878219974747</v>
      </c>
      <c r="X278" s="36">
        <f t="shared" si="181"/>
        <v>0.19136031732996212</v>
      </c>
      <c r="Y278" s="33">
        <f t="shared" si="208"/>
        <v>75.386964499953166</v>
      </c>
      <c r="Z278" s="33">
        <f t="shared" si="182"/>
        <v>75.386964499953166</v>
      </c>
      <c r="AA278" s="33">
        <f t="shared" si="209"/>
        <v>0</v>
      </c>
      <c r="AB278" s="36">
        <f t="shared" si="183"/>
        <v>0.15077392899990633</v>
      </c>
      <c r="AC278" s="45">
        <f t="shared" si="184"/>
        <v>13.079999999999998</v>
      </c>
      <c r="AD278" s="49">
        <f t="shared" si="210"/>
        <v>0</v>
      </c>
      <c r="AE278" s="49">
        <f t="shared" si="185"/>
        <v>0.4</v>
      </c>
      <c r="AF278" s="48">
        <f t="shared" si="211"/>
        <v>1</v>
      </c>
      <c r="AG278" s="33">
        <f t="shared" si="186"/>
        <v>1.3786383673469389</v>
      </c>
      <c r="AH278" s="33">
        <f t="shared" si="187"/>
        <v>0.76618480130063782</v>
      </c>
      <c r="AI278" s="49">
        <f t="shared" si="188"/>
        <v>0</v>
      </c>
      <c r="AJ278" s="48">
        <f t="shared" si="189"/>
        <v>3.4128571428571428</v>
      </c>
      <c r="AK278" s="58">
        <f t="shared" si="212"/>
        <v>0.55575473557658861</v>
      </c>
      <c r="AL278" s="58">
        <f t="shared" si="213"/>
        <v>1.8310302708634791</v>
      </c>
      <c r="AM278" s="58">
        <f t="shared" si="214"/>
        <v>0.80345608285489478</v>
      </c>
      <c r="AN278" s="58">
        <f t="shared" si="215"/>
        <v>1.0275741880085842</v>
      </c>
      <c r="AO278" s="34">
        <f t="shared" si="190"/>
        <v>15</v>
      </c>
      <c r="AP278" s="34">
        <f t="shared" si="191"/>
        <v>0.49393047248462374</v>
      </c>
      <c r="AQ278" s="34">
        <f t="shared" si="192"/>
        <v>14.506069527515375</v>
      </c>
      <c r="AR278" s="58">
        <f t="shared" si="193"/>
        <v>0.45118836390597361</v>
      </c>
      <c r="AS278" s="67">
        <f t="shared" si="194"/>
        <v>0.75198060650995602</v>
      </c>
      <c r="AT278" s="67">
        <f t="shared" si="195"/>
        <v>93.550912446087594</v>
      </c>
      <c r="AU278" s="68">
        <f t="shared" si="196"/>
        <v>0.97965825868532508</v>
      </c>
      <c r="AW278" s="68">
        <f t="shared" si="197"/>
        <v>0.10506125107096898</v>
      </c>
      <c r="AX278" s="68">
        <f t="shared" si="198"/>
        <v>0</v>
      </c>
      <c r="AZ278" s="69">
        <f t="shared" si="199"/>
        <v>1.0178571428571428</v>
      </c>
      <c r="BA278" s="70">
        <f t="shared" si="177"/>
        <v>0</v>
      </c>
      <c r="BB278" s="60">
        <f t="shared" si="216"/>
        <v>0</v>
      </c>
      <c r="BC278" s="70">
        <f t="shared" si="217"/>
        <v>0</v>
      </c>
      <c r="BD278" s="48">
        <f t="shared" si="218"/>
        <v>0</v>
      </c>
      <c r="BE278" s="59">
        <f t="shared" si="200"/>
        <v>1.1537532000000001E-3</v>
      </c>
      <c r="BF278" s="60">
        <f t="shared" si="219"/>
        <v>1.554343722573893E-2</v>
      </c>
      <c r="BG278" s="46">
        <f t="shared" si="220"/>
        <v>-0.15543437225738929</v>
      </c>
      <c r="BH278" s="46">
        <f t="shared" si="201"/>
        <v>0</v>
      </c>
      <c r="BI278" s="34">
        <f>AQ278*RUE</f>
        <v>55.70330698565904</v>
      </c>
      <c r="BJ278" s="34">
        <f t="shared" si="202"/>
        <v>557.03306985659037</v>
      </c>
      <c r="BK278" s="34">
        <f t="shared" si="203"/>
        <v>183.82091305267483</v>
      </c>
      <c r="BL278" s="34">
        <f>IF(AD278=0,0,BK278/(1-UMIDADE))</f>
        <v>0</v>
      </c>
      <c r="BM278" s="45">
        <f>BL278*AJ278</f>
        <v>0</v>
      </c>
      <c r="BN278" s="48">
        <f>IF(AI278=0,0,BM278*(1-AI278*(1-AK278)))</f>
        <v>0</v>
      </c>
    </row>
    <row r="279" spans="1:66" ht="15">
      <c r="A279" s="32">
        <v>26</v>
      </c>
      <c r="B279" s="32">
        <f t="shared" si="204"/>
        <v>9</v>
      </c>
      <c r="C279" s="32">
        <v>2015</v>
      </c>
      <c r="D279" s="32">
        <v>26</v>
      </c>
      <c r="E279" s="33">
        <v>16.88</v>
      </c>
      <c r="F279" s="33">
        <v>75.7</v>
      </c>
      <c r="G279" s="46">
        <v>269</v>
      </c>
      <c r="H279" s="45">
        <f t="shared" si="205"/>
        <v>-2.6184037170037344</v>
      </c>
      <c r="I279" s="45">
        <f t="shared" si="178"/>
        <v>91.105279821539057</v>
      </c>
      <c r="J279" s="48">
        <f t="shared" si="206"/>
        <v>12.147370642871874</v>
      </c>
      <c r="K279" s="48">
        <f t="shared" si="207"/>
        <v>0.99730467895409602</v>
      </c>
      <c r="L279" s="48">
        <v>40</v>
      </c>
      <c r="M279" s="33">
        <v>2.7759999999999998</v>
      </c>
      <c r="N279" s="33">
        <v>24.61</v>
      </c>
      <c r="O279" s="33">
        <v>100</v>
      </c>
      <c r="P279" s="33">
        <v>10.7</v>
      </c>
      <c r="Q279" s="33">
        <v>11.4</v>
      </c>
      <c r="R279" s="33">
        <v>39.14</v>
      </c>
      <c r="S279" s="33">
        <v>0</v>
      </c>
      <c r="T279" s="33">
        <v>29.698810000000002</v>
      </c>
      <c r="U279" s="33">
        <v>9.74</v>
      </c>
      <c r="V279" s="33">
        <f t="shared" si="179"/>
        <v>3.6693551020408157</v>
      </c>
      <c r="W279" s="36">
        <f t="shared" si="180"/>
        <v>0.62361685091040331</v>
      </c>
      <c r="X279" s="36">
        <f t="shared" si="181"/>
        <v>0.19354252763656049</v>
      </c>
      <c r="Y279" s="33">
        <f t="shared" si="208"/>
        <v>74.620779698652527</v>
      </c>
      <c r="Z279" s="33">
        <f t="shared" si="182"/>
        <v>74.620779698652527</v>
      </c>
      <c r="AA279" s="33">
        <f t="shared" si="209"/>
        <v>0</v>
      </c>
      <c r="AB279" s="36">
        <f t="shared" si="183"/>
        <v>0.14924155939730505</v>
      </c>
      <c r="AC279" s="45">
        <f t="shared" si="184"/>
        <v>14.61</v>
      </c>
      <c r="AD279" s="49">
        <f t="shared" si="210"/>
        <v>0</v>
      </c>
      <c r="AE279" s="49">
        <f t="shared" si="185"/>
        <v>0.4</v>
      </c>
      <c r="AF279" s="48">
        <f t="shared" si="211"/>
        <v>1</v>
      </c>
      <c r="AG279" s="33">
        <f t="shared" si="186"/>
        <v>1.4677420408163264</v>
      </c>
      <c r="AH279" s="33">
        <f t="shared" si="187"/>
        <v>0.77263153678702901</v>
      </c>
      <c r="AI279" s="49">
        <f t="shared" si="188"/>
        <v>0</v>
      </c>
      <c r="AJ279" s="48">
        <f t="shared" si="189"/>
        <v>3.3028571428571429</v>
      </c>
      <c r="AK279" s="58">
        <f t="shared" si="212"/>
        <v>0.52640826201129187</v>
      </c>
      <c r="AL279" s="58">
        <f t="shared" si="213"/>
        <v>1.9229644729598425</v>
      </c>
      <c r="AM279" s="58">
        <f t="shared" si="214"/>
        <v>0.75264829471648242</v>
      </c>
      <c r="AN279" s="58">
        <f t="shared" si="215"/>
        <v>1.1703161782433602</v>
      </c>
      <c r="AO279" s="34">
        <f t="shared" si="190"/>
        <v>14.849405000000001</v>
      </c>
      <c r="AP279" s="34">
        <f t="shared" si="191"/>
        <v>0.49393047248462374</v>
      </c>
      <c r="AQ279" s="34">
        <f t="shared" si="192"/>
        <v>14.355474527515376</v>
      </c>
      <c r="AR279" s="58">
        <f t="shared" si="193"/>
        <v>0.45118836390597361</v>
      </c>
      <c r="AS279" s="67">
        <f t="shared" si="194"/>
        <v>0.75198060650995602</v>
      </c>
      <c r="AT279" s="67">
        <f t="shared" si="195"/>
        <v>93.487664622749975</v>
      </c>
      <c r="AU279" s="68">
        <f t="shared" si="196"/>
        <v>0.97686547965858495</v>
      </c>
      <c r="AW279" s="68">
        <f t="shared" si="197"/>
        <v>0.17138529276731929</v>
      </c>
      <c r="AX279" s="68">
        <f t="shared" si="198"/>
        <v>0</v>
      </c>
      <c r="AZ279" s="69">
        <f t="shared" si="199"/>
        <v>1.0178571428571428</v>
      </c>
      <c r="BA279" s="70">
        <f t="shared" si="177"/>
        <v>0</v>
      </c>
      <c r="BB279" s="60">
        <f t="shared" si="216"/>
        <v>0</v>
      </c>
      <c r="BC279" s="70">
        <f t="shared" si="217"/>
        <v>0</v>
      </c>
      <c r="BD279" s="48">
        <f t="shared" si="218"/>
        <v>0</v>
      </c>
      <c r="BE279" s="59">
        <f t="shared" si="200"/>
        <v>1.1861856E-3</v>
      </c>
      <c r="BF279" s="60">
        <f t="shared" si="219"/>
        <v>-1.8437401411675467E-4</v>
      </c>
      <c r="BG279" s="46">
        <f t="shared" si="220"/>
        <v>1.8437401411675468E-3</v>
      </c>
      <c r="BH279" s="46">
        <f t="shared" si="201"/>
        <v>0</v>
      </c>
      <c r="BI279" s="34">
        <f>AQ279*RUE</f>
        <v>55.125022185659041</v>
      </c>
      <c r="BJ279" s="34">
        <f t="shared" si="202"/>
        <v>551.25022185659043</v>
      </c>
      <c r="BK279" s="34">
        <f t="shared" si="203"/>
        <v>181.91257321267486</v>
      </c>
      <c r="BL279" s="34">
        <f>IF(AD279=0,0,BK279/(1-UMIDADE))</f>
        <v>0</v>
      </c>
      <c r="BM279" s="45">
        <f>BL279*AJ279</f>
        <v>0</v>
      </c>
      <c r="BN279" s="48">
        <f>IF(AI279=0,0,BM279*(1-AI279*(1-AK279)))</f>
        <v>0</v>
      </c>
    </row>
    <row r="280" spans="1:66" ht="15">
      <c r="A280" s="32">
        <v>27</v>
      </c>
      <c r="B280" s="32">
        <f t="shared" si="204"/>
        <v>9</v>
      </c>
      <c r="C280" s="32">
        <v>2015</v>
      </c>
      <c r="D280" s="32">
        <v>27</v>
      </c>
      <c r="E280" s="33">
        <v>18.420000000000002</v>
      </c>
      <c r="F280" s="33">
        <v>71.8</v>
      </c>
      <c r="G280" s="46">
        <v>270</v>
      </c>
      <c r="H280" s="45">
        <f t="shared" si="205"/>
        <v>-3.0191447612630165</v>
      </c>
      <c r="I280" s="45">
        <f t="shared" si="178"/>
        <v>91.274759340133855</v>
      </c>
      <c r="J280" s="48">
        <f t="shared" si="206"/>
        <v>12.169967912017848</v>
      </c>
      <c r="K280" s="48">
        <f t="shared" si="207"/>
        <v>0.99787122116817262</v>
      </c>
      <c r="L280" s="48">
        <v>40</v>
      </c>
      <c r="M280" s="33">
        <v>1.847</v>
      </c>
      <c r="N280" s="33">
        <v>29.38</v>
      </c>
      <c r="O280" s="33">
        <v>99.1</v>
      </c>
      <c r="P280" s="33">
        <v>7.7</v>
      </c>
      <c r="Q280" s="33">
        <v>9.93</v>
      </c>
      <c r="R280" s="33">
        <v>33.33</v>
      </c>
      <c r="S280" s="33">
        <v>0</v>
      </c>
      <c r="T280" s="33">
        <v>29.76023</v>
      </c>
      <c r="U280" s="33">
        <v>9.82</v>
      </c>
      <c r="V280" s="33">
        <f t="shared" si="179"/>
        <v>4.5968326530612247</v>
      </c>
      <c r="W280" s="36">
        <f t="shared" si="180"/>
        <v>0.67847087239944437</v>
      </c>
      <c r="X280" s="36">
        <f t="shared" si="181"/>
        <v>0.20177063085991664</v>
      </c>
      <c r="Y280" s="33">
        <f t="shared" si="208"/>
        <v>73.848148161865495</v>
      </c>
      <c r="Z280" s="33">
        <f t="shared" si="182"/>
        <v>73.848148161865495</v>
      </c>
      <c r="AA280" s="33">
        <f t="shared" si="209"/>
        <v>0</v>
      </c>
      <c r="AB280" s="36">
        <f t="shared" si="183"/>
        <v>0.14769629632373099</v>
      </c>
      <c r="AC280" s="45">
        <f t="shared" si="184"/>
        <v>19.38</v>
      </c>
      <c r="AD280" s="49">
        <f t="shared" si="210"/>
        <v>0</v>
      </c>
      <c r="AE280" s="49">
        <f t="shared" si="185"/>
        <v>0.4</v>
      </c>
      <c r="AF280" s="48">
        <f t="shared" si="211"/>
        <v>1</v>
      </c>
      <c r="AG280" s="33">
        <f t="shared" si="186"/>
        <v>1.8387330612244899</v>
      </c>
      <c r="AH280" s="33">
        <f t="shared" si="187"/>
        <v>0.86174917269718976</v>
      </c>
      <c r="AI280" s="49">
        <f t="shared" si="188"/>
        <v>0</v>
      </c>
      <c r="AJ280" s="48">
        <f t="shared" si="189"/>
        <v>3.0828571428571427</v>
      </c>
      <c r="AK280" s="58">
        <f t="shared" si="212"/>
        <v>0.46866464244859701</v>
      </c>
      <c r="AL280" s="58">
        <f t="shared" si="213"/>
        <v>2.1190360863867794</v>
      </c>
      <c r="AM280" s="58">
        <f t="shared" si="214"/>
        <v>0.70627472759271359</v>
      </c>
      <c r="AN280" s="58">
        <f t="shared" si="215"/>
        <v>1.4127613587940657</v>
      </c>
      <c r="AO280" s="34">
        <f t="shared" si="190"/>
        <v>14.880115</v>
      </c>
      <c r="AP280" s="34">
        <f t="shared" si="191"/>
        <v>0.49393047248462374</v>
      </c>
      <c r="AQ280" s="34">
        <f t="shared" si="192"/>
        <v>14.386184527515375</v>
      </c>
      <c r="AR280" s="58">
        <f t="shared" si="193"/>
        <v>0.45118836390597361</v>
      </c>
      <c r="AS280" s="67">
        <f t="shared" si="194"/>
        <v>0.75198060650995602</v>
      </c>
      <c r="AT280" s="67">
        <f t="shared" si="195"/>
        <v>93.500662895263716</v>
      </c>
      <c r="AU280" s="68">
        <f t="shared" si="196"/>
        <v>0.97214021853296628</v>
      </c>
      <c r="AW280" s="68">
        <f t="shared" si="197"/>
        <v>0.28965179529082286</v>
      </c>
      <c r="AX280" s="68">
        <f t="shared" si="198"/>
        <v>0</v>
      </c>
      <c r="AZ280" s="69">
        <f t="shared" si="199"/>
        <v>1.0178571428571428</v>
      </c>
      <c r="BA280" s="70">
        <f t="shared" si="177"/>
        <v>0</v>
      </c>
      <c r="BB280" s="60">
        <f t="shared" si="216"/>
        <v>0</v>
      </c>
      <c r="BC280" s="70">
        <f t="shared" si="217"/>
        <v>0</v>
      </c>
      <c r="BD280" s="48">
        <f t="shared" si="218"/>
        <v>0</v>
      </c>
      <c r="BE280" s="59">
        <f t="shared" si="200"/>
        <v>1.2510504E-3</v>
      </c>
      <c r="BF280" s="60">
        <f t="shared" si="219"/>
        <v>2.3066118411037159E-6</v>
      </c>
      <c r="BG280" s="46">
        <f t="shared" si="220"/>
        <v>-2.3066118411037159E-5</v>
      </c>
      <c r="BH280" s="46">
        <f t="shared" si="201"/>
        <v>0</v>
      </c>
      <c r="BI280" s="34">
        <f>AQ280*RUE</f>
        <v>55.242948585659043</v>
      </c>
      <c r="BJ280" s="34">
        <f t="shared" si="202"/>
        <v>552.42948585659042</v>
      </c>
      <c r="BK280" s="34">
        <f t="shared" si="203"/>
        <v>182.30173033267485</v>
      </c>
      <c r="BL280" s="34">
        <f>IF(AD280=0,0,BK280/(1-UMIDADE))</f>
        <v>0</v>
      </c>
      <c r="BM280" s="45">
        <f>BL280*AJ280</f>
        <v>0</v>
      </c>
      <c r="BN280" s="48">
        <f>IF(AI280=0,0,BM280*(1-AI280*(1-AK280)))</f>
        <v>0</v>
      </c>
    </row>
    <row r="281" spans="1:66" ht="15">
      <c r="A281" s="32">
        <v>28</v>
      </c>
      <c r="B281" s="32">
        <f t="shared" si="204"/>
        <v>9</v>
      </c>
      <c r="C281" s="32">
        <v>2015</v>
      </c>
      <c r="D281" s="32">
        <v>28</v>
      </c>
      <c r="E281" s="33">
        <v>20.260000000000002</v>
      </c>
      <c r="F281" s="33">
        <v>81.5</v>
      </c>
      <c r="G281" s="46">
        <v>271</v>
      </c>
      <c r="H281" s="45">
        <f t="shared" si="205"/>
        <v>-3.4189911677710549</v>
      </c>
      <c r="I281" s="45">
        <f t="shared" si="178"/>
        <v>91.443996291288286</v>
      </c>
      <c r="J281" s="48">
        <f t="shared" si="206"/>
        <v>12.192532838838439</v>
      </c>
      <c r="K281" s="48">
        <f t="shared" si="207"/>
        <v>0.99843839418535973</v>
      </c>
      <c r="L281" s="48">
        <v>40</v>
      </c>
      <c r="M281" s="33">
        <v>1.5089999999999999</v>
      </c>
      <c r="N281" s="33">
        <v>33.64</v>
      </c>
      <c r="O281" s="33">
        <v>100</v>
      </c>
      <c r="P281" s="33">
        <v>13.7</v>
      </c>
      <c r="Q281" s="33">
        <v>10.57</v>
      </c>
      <c r="R281" s="33">
        <v>41.33</v>
      </c>
      <c r="S281" s="33">
        <v>0.3</v>
      </c>
      <c r="T281" s="33">
        <v>27.009640000000001</v>
      </c>
      <c r="U281" s="33">
        <v>9.94</v>
      </c>
      <c r="V281" s="33">
        <f t="shared" si="179"/>
        <v>5.3103673469387758</v>
      </c>
      <c r="W281" s="36">
        <f t="shared" si="180"/>
        <v>0.71439549475425235</v>
      </c>
      <c r="X281" s="36">
        <f t="shared" si="181"/>
        <v>0.20715932421313787</v>
      </c>
      <c r="Y281" s="33">
        <f t="shared" si="208"/>
        <v>72.986398989168308</v>
      </c>
      <c r="Z281" s="33">
        <f t="shared" si="182"/>
        <v>72.986398989168308</v>
      </c>
      <c r="AA281" s="33">
        <f t="shared" si="209"/>
        <v>0</v>
      </c>
      <c r="AB281" s="36">
        <f t="shared" si="183"/>
        <v>0.14597279797833662</v>
      </c>
      <c r="AC281" s="45">
        <f t="shared" si="184"/>
        <v>23.64</v>
      </c>
      <c r="AD281" s="49">
        <f t="shared" si="210"/>
        <v>0</v>
      </c>
      <c r="AE281" s="49">
        <f t="shared" si="185"/>
        <v>0.4</v>
      </c>
      <c r="AF281" s="48">
        <f t="shared" si="211"/>
        <v>1</v>
      </c>
      <c r="AG281" s="33">
        <f t="shared" si="186"/>
        <v>2.1241469387755103</v>
      </c>
      <c r="AH281" s="33">
        <f t="shared" si="187"/>
        <v>0.91128773729851786</v>
      </c>
      <c r="AI281" s="49">
        <f t="shared" si="188"/>
        <v>0</v>
      </c>
      <c r="AJ281" s="48">
        <f t="shared" si="189"/>
        <v>1</v>
      </c>
      <c r="AK281" s="58">
        <f t="shared" si="212"/>
        <v>0.42901351157177503</v>
      </c>
      <c r="AL281" s="58">
        <f t="shared" si="213"/>
        <v>2.3760668182916622</v>
      </c>
      <c r="AM281" s="58">
        <f t="shared" si="214"/>
        <v>0.98202841599994395</v>
      </c>
      <c r="AN281" s="58">
        <f t="shared" si="215"/>
        <v>1.3940384022917183</v>
      </c>
      <c r="AO281" s="34">
        <f t="shared" si="190"/>
        <v>13.50482</v>
      </c>
      <c r="AP281" s="34">
        <f t="shared" si="191"/>
        <v>0.49393047248462374</v>
      </c>
      <c r="AQ281" s="34">
        <f t="shared" si="192"/>
        <v>13.010889527515376</v>
      </c>
      <c r="AR281" s="58">
        <f t="shared" si="193"/>
        <v>0.45118836390597361</v>
      </c>
      <c r="AS281" s="67">
        <f t="shared" si="194"/>
        <v>0.75198060650995602</v>
      </c>
      <c r="AT281" s="67">
        <f t="shared" si="195"/>
        <v>92.862694420392486</v>
      </c>
      <c r="AU281" s="68">
        <f t="shared" si="196"/>
        <v>0.97250431347856559</v>
      </c>
      <c r="AW281" s="68">
        <f t="shared" si="197"/>
        <v>0.40903589531843754</v>
      </c>
      <c r="AX281" s="68">
        <f t="shared" si="198"/>
        <v>0</v>
      </c>
      <c r="AZ281" s="69">
        <f t="shared" si="199"/>
        <v>1.0178571428571428</v>
      </c>
      <c r="BA281" s="70">
        <f t="shared" ref="BA281:BA344" si="221">AZ281*AX281*AW281*AU281*AT281*AS281</f>
        <v>0</v>
      </c>
      <c r="BB281" s="60">
        <f t="shared" si="216"/>
        <v>0</v>
      </c>
      <c r="BC281" s="70">
        <f t="shared" si="217"/>
        <v>0</v>
      </c>
      <c r="BD281" s="48">
        <f t="shared" si="218"/>
        <v>0</v>
      </c>
      <c r="BE281" s="59">
        <f t="shared" si="200"/>
        <v>1.3285512000000001E-3</v>
      </c>
      <c r="BF281" s="60">
        <f t="shared" si="219"/>
        <v>-3.0644519294325516E-8</v>
      </c>
      <c r="BG281" s="46">
        <f t="shared" si="220"/>
        <v>3.0644519294325517E-7</v>
      </c>
      <c r="BH281" s="46">
        <f t="shared" si="201"/>
        <v>0</v>
      </c>
      <c r="BI281" s="34">
        <f>AQ281*RUE</f>
        <v>49.961815785659041</v>
      </c>
      <c r="BJ281" s="34">
        <f t="shared" si="202"/>
        <v>499.61815785659041</v>
      </c>
      <c r="BK281" s="34">
        <f t="shared" si="203"/>
        <v>164.87399209267485</v>
      </c>
      <c r="BL281" s="34">
        <f>IF(AD281=0,0,BK281/(1-UMIDADE))</f>
        <v>0</v>
      </c>
      <c r="BM281" s="45">
        <f>BL281*AJ281</f>
        <v>0</v>
      </c>
      <c r="BN281" s="48">
        <f>IF(AI281=0,0,BM281*(1-AI281*(1-AK281)))</f>
        <v>0</v>
      </c>
    </row>
    <row r="282" spans="1:66" ht="15">
      <c r="A282" s="32">
        <v>29</v>
      </c>
      <c r="B282" s="32">
        <f t="shared" si="204"/>
        <v>9</v>
      </c>
      <c r="C282" s="32">
        <v>2015</v>
      </c>
      <c r="D282" s="32">
        <v>29</v>
      </c>
      <c r="E282" s="33">
        <v>19.2</v>
      </c>
      <c r="F282" s="33">
        <v>99.9</v>
      </c>
      <c r="G282" s="46">
        <v>272</v>
      </c>
      <c r="H282" s="45">
        <f t="shared" si="205"/>
        <v>-3.8178244534082109</v>
      </c>
      <c r="I282" s="45">
        <f t="shared" si="178"/>
        <v>91.612957633477578</v>
      </c>
      <c r="J282" s="48">
        <f t="shared" si="206"/>
        <v>12.21506101779701</v>
      </c>
      <c r="K282" s="48">
        <f t="shared" si="207"/>
        <v>0.99900602994005205</v>
      </c>
      <c r="L282" s="48">
        <v>40</v>
      </c>
      <c r="M282" s="33">
        <v>0.92</v>
      </c>
      <c r="N282" s="33">
        <v>24</v>
      </c>
      <c r="O282" s="33">
        <v>100</v>
      </c>
      <c r="P282" s="33">
        <v>6.95</v>
      </c>
      <c r="Q282" s="33">
        <v>15.28</v>
      </c>
      <c r="R282" s="33">
        <v>91.8</v>
      </c>
      <c r="S282" s="33">
        <v>3.8</v>
      </c>
      <c r="T282" s="33">
        <v>7.7617599999999998</v>
      </c>
      <c r="U282" s="33">
        <v>1.73</v>
      </c>
      <c r="V282" s="33">
        <f t="shared" si="179"/>
        <v>3.3337469387755103</v>
      </c>
      <c r="W282" s="36">
        <f t="shared" si="180"/>
        <v>0.60149578484270494</v>
      </c>
      <c r="X282" s="36">
        <f t="shared" si="181"/>
        <v>0.19022436772640575</v>
      </c>
      <c r="Y282" s="33">
        <f t="shared" si="208"/>
        <v>72.375111251869782</v>
      </c>
      <c r="Z282" s="33">
        <f t="shared" si="182"/>
        <v>72.375111251869782</v>
      </c>
      <c r="AA282" s="33">
        <f t="shared" si="209"/>
        <v>0</v>
      </c>
      <c r="AB282" s="36">
        <f t="shared" si="183"/>
        <v>0.14475022250373956</v>
      </c>
      <c r="AC282" s="45">
        <f t="shared" si="184"/>
        <v>14</v>
      </c>
      <c r="AD282" s="49">
        <f t="shared" si="210"/>
        <v>0</v>
      </c>
      <c r="AE282" s="49">
        <f t="shared" si="185"/>
        <v>0.4</v>
      </c>
      <c r="AF282" s="48">
        <f t="shared" si="211"/>
        <v>1</v>
      </c>
      <c r="AG282" s="33">
        <f t="shared" si="186"/>
        <v>1.3334987755102041</v>
      </c>
      <c r="AH282" s="33">
        <f t="shared" si="187"/>
        <v>0.66139966858511023</v>
      </c>
      <c r="AI282" s="49">
        <f t="shared" si="188"/>
        <v>0</v>
      </c>
      <c r="AJ282" s="48">
        <f t="shared" si="189"/>
        <v>2.9714285714285715</v>
      </c>
      <c r="AK282" s="58">
        <f t="shared" si="212"/>
        <v>0.49598820841215624</v>
      </c>
      <c r="AL282" s="58">
        <f t="shared" si="213"/>
        <v>2.2248592269166392</v>
      </c>
      <c r="AM282" s="58">
        <f t="shared" si="214"/>
        <v>2.0424207703094748</v>
      </c>
      <c r="AN282" s="58">
        <f t="shared" si="215"/>
        <v>0.1824384566071644</v>
      </c>
      <c r="AO282" s="34">
        <f t="shared" si="190"/>
        <v>3.8808799999999999</v>
      </c>
      <c r="AP282" s="34">
        <f t="shared" si="191"/>
        <v>0.49393047248462374</v>
      </c>
      <c r="AQ282" s="34">
        <f t="shared" si="192"/>
        <v>3.3869495275153763</v>
      </c>
      <c r="AR282" s="58">
        <f t="shared" si="193"/>
        <v>0.45118836390597361</v>
      </c>
      <c r="AS282" s="67">
        <f t="shared" si="194"/>
        <v>0.75198060650995602</v>
      </c>
      <c r="AT282" s="67">
        <f t="shared" si="195"/>
        <v>77.205117275047215</v>
      </c>
      <c r="AU282" s="68">
        <f t="shared" si="196"/>
        <v>0.99635787953700206</v>
      </c>
      <c r="AW282" s="68">
        <f t="shared" si="197"/>
        <v>0.34295318018494314</v>
      </c>
      <c r="AX282" s="68">
        <f t="shared" si="198"/>
        <v>1.8666666666666623E-2</v>
      </c>
      <c r="AZ282" s="69">
        <f t="shared" si="199"/>
        <v>1.0178571428571428</v>
      </c>
      <c r="BA282" s="70">
        <f t="shared" si="221"/>
        <v>0.3769263703198405</v>
      </c>
      <c r="BB282" s="60">
        <f t="shared" si="216"/>
        <v>1.4329232894079056</v>
      </c>
      <c r="BC282" s="70">
        <f t="shared" si="217"/>
        <v>0.97699315186902658</v>
      </c>
      <c r="BD282" s="48">
        <f t="shared" si="218"/>
        <v>0.71808996662373448</v>
      </c>
      <c r="BE282" s="59">
        <f t="shared" si="200"/>
        <v>1.283904E-3</v>
      </c>
      <c r="BF282" s="60">
        <f t="shared" si="219"/>
        <v>0.10053259572076904</v>
      </c>
      <c r="BG282" s="46">
        <f t="shared" si="220"/>
        <v>6.1755737090296545</v>
      </c>
      <c r="BH282" s="46">
        <f t="shared" si="201"/>
        <v>0</v>
      </c>
      <c r="BI282" s="34">
        <f>AQ282*RUE</f>
        <v>13.005886185659044</v>
      </c>
      <c r="BJ282" s="34">
        <f t="shared" si="202"/>
        <v>130.05886185659045</v>
      </c>
      <c r="BK282" s="34">
        <f t="shared" si="203"/>
        <v>42.91942441267485</v>
      </c>
      <c r="BL282" s="34">
        <f>IF(AD282=0,0,BK282/(1-UMIDADE))</f>
        <v>0</v>
      </c>
      <c r="BM282" s="45">
        <f>BL282*AJ282</f>
        <v>0</v>
      </c>
      <c r="BN282" s="48">
        <f>IF(AI282=0,0,BM282*(1-AI282*(1-AK282)))</f>
        <v>0</v>
      </c>
    </row>
    <row r="283" spans="1:66" ht="15">
      <c r="A283" s="32">
        <v>30</v>
      </c>
      <c r="B283" s="32">
        <f t="shared" si="204"/>
        <v>9</v>
      </c>
      <c r="C283" s="32">
        <v>2015</v>
      </c>
      <c r="D283" s="32">
        <v>30</v>
      </c>
      <c r="E283" s="33">
        <v>21.36</v>
      </c>
      <c r="F283" s="33">
        <v>99.9</v>
      </c>
      <c r="G283" s="46">
        <v>273</v>
      </c>
      <c r="H283" s="45">
        <f t="shared" si="205"/>
        <v>-4.2155264352644428</v>
      </c>
      <c r="I283" s="45">
        <f t="shared" si="178"/>
        <v>91.781610066142548</v>
      </c>
      <c r="J283" s="48">
        <f t="shared" si="206"/>
        <v>12.237548008819006</v>
      </c>
      <c r="K283" s="48">
        <f t="shared" si="207"/>
        <v>0.99957396022952472</v>
      </c>
      <c r="L283" s="48">
        <v>40</v>
      </c>
      <c r="M283" s="33">
        <v>0.82899999999999996</v>
      </c>
      <c r="N283" s="33">
        <v>27.37</v>
      </c>
      <c r="O283" s="33">
        <v>100</v>
      </c>
      <c r="P283" s="33">
        <v>4.7</v>
      </c>
      <c r="Q283" s="33">
        <v>15.86</v>
      </c>
      <c r="R283" s="33">
        <v>77.400000000000006</v>
      </c>
      <c r="S283" s="33">
        <v>3.4</v>
      </c>
      <c r="T283" s="33">
        <v>12.398680000000001</v>
      </c>
      <c r="U283" s="33">
        <v>4.0229999999999997</v>
      </c>
      <c r="V283" s="33">
        <f t="shared" si="179"/>
        <v>3.8938775510204073</v>
      </c>
      <c r="W283" s="36">
        <f t="shared" si="180"/>
        <v>0.63774179908371509</v>
      </c>
      <c r="X283" s="36">
        <f t="shared" si="181"/>
        <v>0.19566126986255727</v>
      </c>
      <c r="Y283" s="33">
        <f t="shared" si="208"/>
        <v>75.513711583284675</v>
      </c>
      <c r="Z283" s="33">
        <f t="shared" si="182"/>
        <v>75.513711583284675</v>
      </c>
      <c r="AA283" s="33">
        <f t="shared" si="209"/>
        <v>0</v>
      </c>
      <c r="AB283" s="36">
        <f t="shared" si="183"/>
        <v>0.15102742316656934</v>
      </c>
      <c r="AC283" s="45">
        <f t="shared" si="184"/>
        <v>17.37</v>
      </c>
      <c r="AD283" s="49">
        <f t="shared" si="210"/>
        <v>0</v>
      </c>
      <c r="AE283" s="49">
        <f t="shared" si="185"/>
        <v>0.4</v>
      </c>
      <c r="AF283" s="48">
        <f t="shared" si="211"/>
        <v>1</v>
      </c>
      <c r="AG283" s="33">
        <f t="shared" si="186"/>
        <v>1.5575510204081631</v>
      </c>
      <c r="AH283" s="33">
        <f t="shared" si="187"/>
        <v>0.83082542324683872</v>
      </c>
      <c r="AI283" s="49">
        <f t="shared" si="188"/>
        <v>0</v>
      </c>
      <c r="AJ283" s="48">
        <f t="shared" si="189"/>
        <v>1</v>
      </c>
      <c r="AK283" s="58">
        <f t="shared" si="212"/>
        <v>0.53341779008248302</v>
      </c>
      <c r="AL283" s="58">
        <f t="shared" si="213"/>
        <v>2.5424059006418318</v>
      </c>
      <c r="AM283" s="58">
        <f t="shared" si="214"/>
        <v>1.9678221670967779</v>
      </c>
      <c r="AN283" s="58">
        <f t="shared" si="215"/>
        <v>0.57458373354505388</v>
      </c>
      <c r="AO283" s="34">
        <f t="shared" si="190"/>
        <v>6.1993400000000003</v>
      </c>
      <c r="AP283" s="34">
        <f t="shared" si="191"/>
        <v>0.49393047248462374</v>
      </c>
      <c r="AQ283" s="34">
        <f t="shared" si="192"/>
        <v>5.7054095275153767</v>
      </c>
      <c r="AR283" s="58">
        <f t="shared" si="193"/>
        <v>0.45118836390597361</v>
      </c>
      <c r="AS283" s="67">
        <f t="shared" si="194"/>
        <v>0.75198060650995602</v>
      </c>
      <c r="AT283" s="67">
        <f t="shared" si="195"/>
        <v>85.086667773287516</v>
      </c>
      <c r="AU283" s="68">
        <f t="shared" si="196"/>
        <v>0.98857410241839483</v>
      </c>
      <c r="AW283" s="68">
        <f t="shared" si="197"/>
        <v>0.47059418229130545</v>
      </c>
      <c r="AX283" s="68">
        <f t="shared" si="198"/>
        <v>5.7333333333333299E-2</v>
      </c>
      <c r="AZ283" s="69">
        <f t="shared" si="199"/>
        <v>1.0178571428571428</v>
      </c>
      <c r="BA283" s="70">
        <f t="shared" si="221"/>
        <v>1.7370725604477886</v>
      </c>
      <c r="BB283" s="60">
        <f t="shared" si="216"/>
        <v>6.6036550457983134</v>
      </c>
      <c r="BC283" s="70">
        <f t="shared" si="217"/>
        <v>4.5024920766806682</v>
      </c>
      <c r="BD283" s="48">
        <f t="shared" si="218"/>
        <v>3.3093316763602911</v>
      </c>
      <c r="BE283" s="59">
        <f t="shared" si="200"/>
        <v>1.3748832E-3</v>
      </c>
      <c r="BF283" s="60">
        <f t="shared" si="219"/>
        <v>0.47179712723334738</v>
      </c>
      <c r="BG283" s="46">
        <f t="shared" si="220"/>
        <v>28.375345491269435</v>
      </c>
      <c r="BH283" s="46">
        <f t="shared" si="201"/>
        <v>0</v>
      </c>
      <c r="BI283" s="34">
        <f>AQ283*RUE</f>
        <v>21.908772585659044</v>
      </c>
      <c r="BJ283" s="34">
        <f t="shared" si="202"/>
        <v>219.08772585659045</v>
      </c>
      <c r="BK283" s="34">
        <f t="shared" si="203"/>
        <v>72.298949532674854</v>
      </c>
      <c r="BL283" s="34">
        <f>IF(AD283=0,0,BK283/(1-UMIDADE))</f>
        <v>0</v>
      </c>
      <c r="BM283" s="45">
        <f>BL283*AJ283</f>
        <v>0</v>
      </c>
      <c r="BN283" s="48">
        <f>IF(AI283=0,0,BM283*(1-AI283*(1-AK283)))</f>
        <v>0</v>
      </c>
    </row>
    <row r="284" spans="1:66" ht="15">
      <c r="A284" s="32">
        <v>1</v>
      </c>
      <c r="B284" s="32">
        <f t="shared" si="204"/>
        <v>10</v>
      </c>
      <c r="C284" s="32">
        <v>2015</v>
      </c>
      <c r="D284" s="32">
        <v>1</v>
      </c>
      <c r="E284" s="33">
        <v>23.75</v>
      </c>
      <c r="F284" s="33">
        <v>97.4</v>
      </c>
      <c r="G284" s="46">
        <v>274</v>
      </c>
      <c r="H284" s="45">
        <f t="shared" si="205"/>
        <v>-4.6119792656593726</v>
      </c>
      <c r="I284" s="45">
        <f t="shared" si="178"/>
        <v>91.949920001086696</v>
      </c>
      <c r="J284" s="48">
        <f t="shared" si="206"/>
        <v>12.259989333478226</v>
      </c>
      <c r="K284" s="48">
        <f t="shared" si="207"/>
        <v>1.000142016763776</v>
      </c>
      <c r="L284" s="48">
        <v>40</v>
      </c>
      <c r="M284" s="33">
        <v>1.2390000000000001</v>
      </c>
      <c r="N284" s="33">
        <v>29.03</v>
      </c>
      <c r="O284" s="33">
        <v>100</v>
      </c>
      <c r="P284" s="33">
        <v>10.7</v>
      </c>
      <c r="Q284" s="33">
        <v>20.2</v>
      </c>
      <c r="R284" s="33">
        <v>76.900000000000006</v>
      </c>
      <c r="S284" s="33">
        <v>3.5</v>
      </c>
      <c r="T284" s="33">
        <v>17.13325</v>
      </c>
      <c r="U284" s="33">
        <v>6.8479999999999999</v>
      </c>
      <c r="V284" s="33">
        <f t="shared" si="179"/>
        <v>3.9314938775510204</v>
      </c>
      <c r="W284" s="36">
        <f t="shared" si="180"/>
        <v>0.64005542920722758</v>
      </c>
      <c r="X284" s="36">
        <f t="shared" si="181"/>
        <v>0.19600831438108413</v>
      </c>
      <c r="Y284" s="33">
        <f t="shared" si="208"/>
        <v>78.082886160037845</v>
      </c>
      <c r="Z284" s="33">
        <f t="shared" si="182"/>
        <v>78.082886160037845</v>
      </c>
      <c r="AA284" s="33">
        <f t="shared" si="209"/>
        <v>0</v>
      </c>
      <c r="AB284" s="36">
        <f t="shared" si="183"/>
        <v>0.1561657723200757</v>
      </c>
      <c r="AC284" s="45">
        <f t="shared" si="184"/>
        <v>19.03</v>
      </c>
      <c r="AD284" s="49">
        <f t="shared" si="210"/>
        <v>0</v>
      </c>
      <c r="AE284" s="49">
        <f t="shared" si="185"/>
        <v>0.4</v>
      </c>
      <c r="AF284" s="48">
        <f t="shared" si="211"/>
        <v>1</v>
      </c>
      <c r="AG284" s="33">
        <f t="shared" si="186"/>
        <v>1.5725975510204082</v>
      </c>
      <c r="AH284" s="33">
        <f t="shared" si="187"/>
        <v>0.91998444687956282</v>
      </c>
      <c r="AI284" s="49">
        <f t="shared" si="188"/>
        <v>0</v>
      </c>
      <c r="AJ284" s="48">
        <f t="shared" si="189"/>
        <v>1</v>
      </c>
      <c r="AK284" s="58">
        <f t="shared" si="212"/>
        <v>0.58500946175492541</v>
      </c>
      <c r="AL284" s="58">
        <f t="shared" si="213"/>
        <v>2.9392706373642841</v>
      </c>
      <c r="AM284" s="58">
        <f t="shared" si="214"/>
        <v>2.2602991201331348</v>
      </c>
      <c r="AN284" s="58">
        <f t="shared" si="215"/>
        <v>0.67897151723114924</v>
      </c>
      <c r="AO284" s="34">
        <f t="shared" si="190"/>
        <v>8.5666250000000002</v>
      </c>
      <c r="AP284" s="34">
        <f t="shared" si="191"/>
        <v>0.49393047248462374</v>
      </c>
      <c r="AQ284" s="34">
        <f t="shared" si="192"/>
        <v>8.0726945275153756</v>
      </c>
      <c r="AR284" s="58">
        <f t="shared" si="193"/>
        <v>0.45118836390597361</v>
      </c>
      <c r="AS284" s="67">
        <f t="shared" si="194"/>
        <v>0.75198060650995602</v>
      </c>
      <c r="AT284" s="67">
        <f t="shared" si="195"/>
        <v>88.977916131010119</v>
      </c>
      <c r="AU284" s="68">
        <f t="shared" si="196"/>
        <v>0.98651235418934036</v>
      </c>
      <c r="AW284" s="68">
        <f t="shared" si="197"/>
        <v>0.58313798032149156</v>
      </c>
      <c r="AX284" s="68">
        <f t="shared" si="198"/>
        <v>0.34666666666666662</v>
      </c>
      <c r="AZ284" s="69">
        <f t="shared" si="199"/>
        <v>1.0178571428571428</v>
      </c>
      <c r="BA284" s="70">
        <f t="shared" si="221"/>
        <v>13.581934777381731</v>
      </c>
      <c r="BB284" s="60">
        <f t="shared" si="216"/>
        <v>51.633083249694387</v>
      </c>
      <c r="BC284" s="70">
        <f t="shared" si="217"/>
        <v>35.204374942973452</v>
      </c>
      <c r="BD284" s="48">
        <f t="shared" si="218"/>
        <v>25.875215583085488</v>
      </c>
      <c r="BE284" s="59">
        <f t="shared" si="200"/>
        <v>1.47555E-3</v>
      </c>
      <c r="BF284" s="60">
        <f t="shared" si="219"/>
        <v>3.6643994226716115</v>
      </c>
      <c r="BG284" s="46">
        <f t="shared" si="220"/>
        <v>222.10816160413879</v>
      </c>
      <c r="BH284" s="46">
        <f t="shared" si="201"/>
        <v>0</v>
      </c>
      <c r="BI284" s="34">
        <f>AQ284*RUE</f>
        <v>30.999146985659042</v>
      </c>
      <c r="BJ284" s="34">
        <f t="shared" si="202"/>
        <v>309.99146985659041</v>
      </c>
      <c r="BK284" s="34">
        <f t="shared" si="203"/>
        <v>102.29718505267483</v>
      </c>
      <c r="BL284" s="34">
        <f>IF(AD284=0,0,BK284/(1-UMIDADE))</f>
        <v>0</v>
      </c>
      <c r="BM284" s="45">
        <f>BL284*AJ284</f>
        <v>0</v>
      </c>
      <c r="BN284" s="48">
        <f>IF(AI284=0,0,BM284*(1-AI284*(1-AK284)))</f>
        <v>0</v>
      </c>
    </row>
    <row r="285" spans="1:66" ht="15">
      <c r="A285" s="32">
        <v>2</v>
      </c>
      <c r="B285" s="32">
        <f t="shared" si="204"/>
        <v>10</v>
      </c>
      <c r="C285" s="32">
        <v>2015</v>
      </c>
      <c r="D285" s="32">
        <v>2</v>
      </c>
      <c r="E285" s="33">
        <v>22.57</v>
      </c>
      <c r="F285" s="33">
        <v>99.9</v>
      </c>
      <c r="G285" s="46">
        <v>275</v>
      </c>
      <c r="H285" s="45">
        <f t="shared" si="205"/>
        <v>-5.0070654670632235</v>
      </c>
      <c r="I285" s="45">
        <f t="shared" si="178"/>
        <v>92.117853534504846</v>
      </c>
      <c r="J285" s="48">
        <f t="shared" si="206"/>
        <v>12.282380471267313</v>
      </c>
      <c r="K285" s="48">
        <f t="shared" si="207"/>
        <v>1.0007100312153954</v>
      </c>
      <c r="L285" s="48">
        <v>40</v>
      </c>
      <c r="M285" s="33">
        <v>0.84299999999999997</v>
      </c>
      <c r="N285" s="33">
        <v>27.14</v>
      </c>
      <c r="O285" s="33">
        <v>100</v>
      </c>
      <c r="P285" s="33">
        <v>8.4499999999999993</v>
      </c>
      <c r="Q285" s="33">
        <v>18.29</v>
      </c>
      <c r="R285" s="33">
        <v>88</v>
      </c>
      <c r="S285" s="33">
        <v>25.7</v>
      </c>
      <c r="T285" s="33">
        <v>11.73461</v>
      </c>
      <c r="U285" s="33">
        <v>4.4080000000000004</v>
      </c>
      <c r="V285" s="33">
        <f t="shared" si="179"/>
        <v>3.7104979591836735</v>
      </c>
      <c r="W285" s="36">
        <f t="shared" si="180"/>
        <v>0.62624563211418183</v>
      </c>
      <c r="X285" s="36">
        <f t="shared" si="181"/>
        <v>0.19393684481712728</v>
      </c>
      <c r="Y285" s="33">
        <f t="shared" si="208"/>
        <v>80.662901713158277</v>
      </c>
      <c r="Z285" s="33">
        <f t="shared" si="182"/>
        <v>80.662901713158277</v>
      </c>
      <c r="AA285" s="33">
        <f t="shared" si="209"/>
        <v>0</v>
      </c>
      <c r="AB285" s="36">
        <f t="shared" si="183"/>
        <v>0.16132580342631656</v>
      </c>
      <c r="AC285" s="45">
        <f t="shared" si="184"/>
        <v>17.14</v>
      </c>
      <c r="AD285" s="49">
        <f t="shared" si="210"/>
        <v>0</v>
      </c>
      <c r="AE285" s="49">
        <f t="shared" si="185"/>
        <v>0.4</v>
      </c>
      <c r="AF285" s="48">
        <f t="shared" si="211"/>
        <v>1</v>
      </c>
      <c r="AG285" s="33">
        <f t="shared" si="186"/>
        <v>1.4841991836734696</v>
      </c>
      <c r="AH285" s="33">
        <f t="shared" si="187"/>
        <v>0.96894575883033363</v>
      </c>
      <c r="AI285" s="49">
        <f t="shared" si="188"/>
        <v>0</v>
      </c>
      <c r="AJ285" s="48">
        <f t="shared" si="189"/>
        <v>1</v>
      </c>
      <c r="AK285" s="58">
        <f t="shared" si="212"/>
        <v>0.65284078410024649</v>
      </c>
      <c r="AL285" s="58">
        <f t="shared" si="213"/>
        <v>2.7370479913222514</v>
      </c>
      <c r="AM285" s="58">
        <f t="shared" si="214"/>
        <v>2.4086022323635814</v>
      </c>
      <c r="AN285" s="58">
        <f t="shared" si="215"/>
        <v>0.32844575895867001</v>
      </c>
      <c r="AO285" s="34">
        <f t="shared" si="190"/>
        <v>5.867305</v>
      </c>
      <c r="AP285" s="34">
        <f t="shared" si="191"/>
        <v>0.49393047248462374</v>
      </c>
      <c r="AQ285" s="34">
        <f t="shared" si="192"/>
        <v>5.3733745275153764</v>
      </c>
      <c r="AR285" s="58">
        <f t="shared" si="193"/>
        <v>0.45118836390597361</v>
      </c>
      <c r="AS285" s="67">
        <f t="shared" si="194"/>
        <v>0.75198060650995602</v>
      </c>
      <c r="AT285" s="67">
        <f t="shared" si="195"/>
        <v>84.309724845405498</v>
      </c>
      <c r="AU285" s="68">
        <f t="shared" si="196"/>
        <v>0.99345261297946652</v>
      </c>
      <c r="AW285" s="68">
        <f t="shared" si="197"/>
        <v>0.53092846710406127</v>
      </c>
      <c r="AX285" s="68">
        <f t="shared" si="198"/>
        <v>0.21933333333333327</v>
      </c>
      <c r="AZ285" s="69">
        <f t="shared" si="199"/>
        <v>1.0178571428571428</v>
      </c>
      <c r="BA285" s="70">
        <f t="shared" si="221"/>
        <v>7.4655008285765794</v>
      </c>
      <c r="BB285" s="60">
        <f t="shared" si="216"/>
        <v>28.380847949916728</v>
      </c>
      <c r="BC285" s="70">
        <f t="shared" si="217"/>
        <v>19.350578147670497</v>
      </c>
      <c r="BD285" s="48">
        <f t="shared" si="218"/>
        <v>14.222674938537814</v>
      </c>
      <c r="BE285" s="59">
        <f t="shared" si="200"/>
        <v>1.4258484000000001E-3</v>
      </c>
      <c r="BF285" s="60">
        <f t="shared" si="219"/>
        <v>2.3078670582454972</v>
      </c>
      <c r="BG285" s="46">
        <f t="shared" si="220"/>
        <v>119.14807880292317</v>
      </c>
      <c r="BH285" s="46">
        <f t="shared" si="201"/>
        <v>0</v>
      </c>
      <c r="BI285" s="34">
        <f>AQ285*RUE</f>
        <v>20.633758185659044</v>
      </c>
      <c r="BJ285" s="34">
        <f t="shared" si="202"/>
        <v>206.33758185659045</v>
      </c>
      <c r="BK285" s="34">
        <f t="shared" si="203"/>
        <v>68.091402012674848</v>
      </c>
      <c r="BL285" s="34">
        <f>IF(AD285=0,0,BK285/(1-UMIDADE))</f>
        <v>0</v>
      </c>
      <c r="BM285" s="45">
        <f>BL285*AJ285</f>
        <v>0</v>
      </c>
      <c r="BN285" s="48">
        <f>IF(AI285=0,0,BM285*(1-AI285*(1-AK285)))</f>
        <v>0</v>
      </c>
    </row>
    <row r="286" spans="1:66" ht="15">
      <c r="A286" s="32">
        <v>3</v>
      </c>
      <c r="B286" s="32">
        <f t="shared" si="204"/>
        <v>10</v>
      </c>
      <c r="C286" s="32">
        <v>2015</v>
      </c>
      <c r="D286" s="32">
        <v>3</v>
      </c>
      <c r="E286" s="33">
        <v>23.7</v>
      </c>
      <c r="F286" s="33">
        <v>99.3</v>
      </c>
      <c r="G286" s="46">
        <v>276</v>
      </c>
      <c r="H286" s="45">
        <f t="shared" si="205"/>
        <v>-5.4006679669078608</v>
      </c>
      <c r="I286" s="45">
        <f t="shared" si="178"/>
        <v>92.285376419713245</v>
      </c>
      <c r="J286" s="48">
        <f t="shared" si="206"/>
        <v>12.304716855961766</v>
      </c>
      <c r="K286" s="48">
        <f t="shared" si="207"/>
        <v>1.0012778352694418</v>
      </c>
      <c r="L286" s="48">
        <v>40</v>
      </c>
      <c r="M286" s="33">
        <v>1.349</v>
      </c>
      <c r="N286" s="33">
        <v>30.34</v>
      </c>
      <c r="O286" s="33">
        <v>100</v>
      </c>
      <c r="P286" s="33">
        <v>7.7</v>
      </c>
      <c r="Q286" s="33">
        <v>20.7</v>
      </c>
      <c r="R286" s="33">
        <v>78</v>
      </c>
      <c r="S286" s="33">
        <v>0.5</v>
      </c>
      <c r="T286" s="33">
        <v>15.981019999999999</v>
      </c>
      <c r="U286" s="33">
        <v>5.8460000000000001</v>
      </c>
      <c r="V286" s="33">
        <f t="shared" si="179"/>
        <v>4.13309387755102</v>
      </c>
      <c r="W286" s="36">
        <f t="shared" si="180"/>
        <v>0.65219654922917047</v>
      </c>
      <c r="X286" s="36">
        <f t="shared" si="181"/>
        <v>0.19782948238437559</v>
      </c>
      <c r="Y286" s="33">
        <f t="shared" si="208"/>
        <v>105.39395595432795</v>
      </c>
      <c r="Z286" s="33">
        <f t="shared" si="182"/>
        <v>105.39395595432795</v>
      </c>
      <c r="AA286" s="33">
        <f t="shared" si="209"/>
        <v>0</v>
      </c>
      <c r="AB286" s="36">
        <f t="shared" si="183"/>
        <v>0.21078791190865589</v>
      </c>
      <c r="AC286" s="45">
        <f t="shared" si="184"/>
        <v>20.34</v>
      </c>
      <c r="AD286" s="49">
        <f t="shared" si="210"/>
        <v>0</v>
      </c>
      <c r="AE286" s="49">
        <f t="shared" si="185"/>
        <v>0.4</v>
      </c>
      <c r="AF286" s="48">
        <f t="shared" si="211"/>
        <v>1</v>
      </c>
      <c r="AG286" s="33">
        <f t="shared" si="186"/>
        <v>1.653237551020408</v>
      </c>
      <c r="AH286" s="33">
        <f t="shared" si="187"/>
        <v>1.653237551020408</v>
      </c>
      <c r="AI286" s="49">
        <f t="shared" si="188"/>
        <v>0</v>
      </c>
      <c r="AJ286" s="48">
        <f t="shared" si="189"/>
        <v>1</v>
      </c>
      <c r="AK286" s="58">
        <f t="shared" si="212"/>
        <v>1</v>
      </c>
      <c r="AL286" s="58">
        <f t="shared" si="213"/>
        <v>2.9304445708285463</v>
      </c>
      <c r="AM286" s="58">
        <f t="shared" si="214"/>
        <v>2.285746765246266</v>
      </c>
      <c r="AN286" s="58">
        <f t="shared" si="215"/>
        <v>0.64469780558228029</v>
      </c>
      <c r="AO286" s="34">
        <f t="shared" si="190"/>
        <v>7.9905099999999996</v>
      </c>
      <c r="AP286" s="34">
        <f t="shared" si="191"/>
        <v>0.49393047248462374</v>
      </c>
      <c r="AQ286" s="34">
        <f t="shared" si="192"/>
        <v>7.4965795275153759</v>
      </c>
      <c r="AR286" s="58">
        <f t="shared" si="193"/>
        <v>0.45118836390597361</v>
      </c>
      <c r="AS286" s="67">
        <f t="shared" si="194"/>
        <v>0.75198060650995602</v>
      </c>
      <c r="AT286" s="67">
        <f t="shared" si="195"/>
        <v>88.230557993818636</v>
      </c>
      <c r="AU286" s="68">
        <f t="shared" si="196"/>
        <v>0.98718881481032594</v>
      </c>
      <c r="AW286" s="68">
        <f t="shared" si="197"/>
        <v>0.581048450752361</v>
      </c>
      <c r="AX286" s="68">
        <f t="shared" si="198"/>
        <v>0.37999999999999995</v>
      </c>
      <c r="AZ286" s="69">
        <f t="shared" si="199"/>
        <v>1.0178571428571428</v>
      </c>
      <c r="BA286" s="70">
        <f t="shared" si="221"/>
        <v>14.720028980203468</v>
      </c>
      <c r="BB286" s="60">
        <f t="shared" si="216"/>
        <v>55.959662171141503</v>
      </c>
      <c r="BC286" s="70">
        <f t="shared" si="217"/>
        <v>38.154315116687386</v>
      </c>
      <c r="BD286" s="48">
        <f t="shared" si="218"/>
        <v>28.043421610765229</v>
      </c>
      <c r="BE286" s="59">
        <f t="shared" si="200"/>
        <v>1.473444E-3</v>
      </c>
      <c r="BF286" s="60">
        <f t="shared" si="219"/>
        <v>4.1016370473308266</v>
      </c>
      <c r="BG286" s="46">
        <f t="shared" si="220"/>
        <v>239.41784563434402</v>
      </c>
      <c r="BH286" s="46">
        <f t="shared" si="201"/>
        <v>0</v>
      </c>
      <c r="BI286" s="34">
        <f>AQ286*RUE</f>
        <v>28.786865385659041</v>
      </c>
      <c r="BJ286" s="34">
        <f t="shared" si="202"/>
        <v>287.86865385659041</v>
      </c>
      <c r="BK286" s="34">
        <f t="shared" si="203"/>
        <v>94.996655772674842</v>
      </c>
      <c r="BL286" s="34">
        <f>IF(AD286=0,0,BK286/(1-UMIDADE))</f>
        <v>0</v>
      </c>
      <c r="BM286" s="45">
        <f>BL286*AJ286</f>
        <v>0</v>
      </c>
      <c r="BN286" s="48">
        <f>IF(AI286=0,0,BM286*(1-AI286*(1-AK286)))</f>
        <v>0</v>
      </c>
    </row>
    <row r="287" spans="1:66" ht="15">
      <c r="A287" s="32">
        <v>4</v>
      </c>
      <c r="B287" s="32">
        <f t="shared" si="204"/>
        <v>10</v>
      </c>
      <c r="C287" s="32">
        <v>2015</v>
      </c>
      <c r="D287" s="32">
        <v>4</v>
      </c>
      <c r="E287" s="33">
        <v>21.52</v>
      </c>
      <c r="F287" s="33">
        <v>99.9</v>
      </c>
      <c r="G287" s="46">
        <v>277</v>
      </c>
      <c r="H287" s="45">
        <f t="shared" si="205"/>
        <v>-5.7926701322779319</v>
      </c>
      <c r="I287" s="45">
        <f t="shared" si="178"/>
        <v>92.452454040652611</v>
      </c>
      <c r="J287" s="48">
        <f t="shared" si="206"/>
        <v>12.326993872087014</v>
      </c>
      <c r="K287" s="48">
        <f t="shared" si="207"/>
        <v>1.0018452606733199</v>
      </c>
      <c r="L287" s="48">
        <v>40</v>
      </c>
      <c r="M287" s="33">
        <v>1.843</v>
      </c>
      <c r="N287" s="33">
        <v>25.24</v>
      </c>
      <c r="O287" s="33">
        <v>100</v>
      </c>
      <c r="P287" s="33">
        <v>9.9499999999999993</v>
      </c>
      <c r="Q287" s="33">
        <v>19.510000000000002</v>
      </c>
      <c r="R287" s="33">
        <v>91.7</v>
      </c>
      <c r="S287" s="33">
        <v>21.4</v>
      </c>
      <c r="T287" s="33">
        <v>6.78416</v>
      </c>
      <c r="U287" s="33">
        <v>1.0840000000000001</v>
      </c>
      <c r="V287" s="33">
        <f t="shared" si="179"/>
        <v>3.3037714285714279</v>
      </c>
      <c r="W287" s="36">
        <f t="shared" si="180"/>
        <v>0.59946125998968158</v>
      </c>
      <c r="X287" s="36">
        <f t="shared" si="181"/>
        <v>0.18991918899845223</v>
      </c>
      <c r="Y287" s="33">
        <f t="shared" si="208"/>
        <v>104.24071840330754</v>
      </c>
      <c r="Z287" s="33">
        <f t="shared" si="182"/>
        <v>104.24071840330754</v>
      </c>
      <c r="AA287" s="33">
        <f t="shared" si="209"/>
        <v>0</v>
      </c>
      <c r="AB287" s="36">
        <f t="shared" si="183"/>
        <v>0.20848143680661507</v>
      </c>
      <c r="AC287" s="45">
        <f t="shared" si="184"/>
        <v>15.239999999999998</v>
      </c>
      <c r="AD287" s="49">
        <f t="shared" si="210"/>
        <v>0</v>
      </c>
      <c r="AE287" s="49">
        <f t="shared" si="185"/>
        <v>0.4</v>
      </c>
      <c r="AF287" s="48">
        <f t="shared" si="211"/>
        <v>1</v>
      </c>
      <c r="AG287" s="33">
        <f t="shared" si="186"/>
        <v>1.3215085714285713</v>
      </c>
      <c r="AH287" s="33">
        <f t="shared" si="187"/>
        <v>1.3215085714285713</v>
      </c>
      <c r="AI287" s="49">
        <f t="shared" si="188"/>
        <v>0</v>
      </c>
      <c r="AJ287" s="48">
        <f t="shared" si="189"/>
        <v>1</v>
      </c>
      <c r="AK287" s="58">
        <f t="shared" si="212"/>
        <v>1</v>
      </c>
      <c r="AL287" s="58">
        <f t="shared" si="213"/>
        <v>2.5674289923250408</v>
      </c>
      <c r="AM287" s="58">
        <f t="shared" si="214"/>
        <v>2.3543323859620626</v>
      </c>
      <c r="AN287" s="58">
        <f t="shared" si="215"/>
        <v>0.21309660636297822</v>
      </c>
      <c r="AO287" s="34">
        <f t="shared" si="190"/>
        <v>3.39208</v>
      </c>
      <c r="AP287" s="34">
        <f t="shared" si="191"/>
        <v>0.49393047248462374</v>
      </c>
      <c r="AQ287" s="34">
        <f t="shared" si="192"/>
        <v>2.8981495275153764</v>
      </c>
      <c r="AR287" s="58">
        <f t="shared" si="193"/>
        <v>0.45118836390597361</v>
      </c>
      <c r="AS287" s="67">
        <f t="shared" si="194"/>
        <v>0.75198060650995602</v>
      </c>
      <c r="AT287" s="67">
        <f t="shared" si="195"/>
        <v>74.346802426602011</v>
      </c>
      <c r="AU287" s="68">
        <f t="shared" si="196"/>
        <v>0.9957471370168689</v>
      </c>
      <c r="AW287" s="68">
        <f t="shared" si="197"/>
        <v>0.47899727139666559</v>
      </c>
      <c r="AX287" s="68">
        <f t="shared" si="198"/>
        <v>0.30066666666666675</v>
      </c>
      <c r="AZ287" s="69">
        <f t="shared" si="199"/>
        <v>1.0178571428571428</v>
      </c>
      <c r="BA287" s="70">
        <f t="shared" si="221"/>
        <v>8.1606199446605352</v>
      </c>
      <c r="BB287" s="60">
        <f t="shared" si="216"/>
        <v>31.023412781621488</v>
      </c>
      <c r="BC287" s="70">
        <f t="shared" si="217"/>
        <v>21.152326896560105</v>
      </c>
      <c r="BD287" s="48">
        <f t="shared" si="218"/>
        <v>15.546960268971677</v>
      </c>
      <c r="BE287" s="59">
        <f t="shared" si="200"/>
        <v>1.3816224E-3</v>
      </c>
      <c r="BF287" s="60">
        <f t="shared" si="219"/>
        <v>2.5073594961441867</v>
      </c>
      <c r="BG287" s="46">
        <f t="shared" si="220"/>
        <v>130.39600772827492</v>
      </c>
      <c r="BH287" s="46">
        <f t="shared" si="201"/>
        <v>0</v>
      </c>
      <c r="BI287" s="34">
        <f>AQ287*RUE</f>
        <v>11.128894185659044</v>
      </c>
      <c r="BJ287" s="34">
        <f t="shared" si="202"/>
        <v>111.28894185659044</v>
      </c>
      <c r="BK287" s="34">
        <f t="shared" si="203"/>
        <v>36.725350812674847</v>
      </c>
      <c r="BL287" s="34">
        <f>IF(AD287=0,0,BK287/(1-UMIDADE))</f>
        <v>0</v>
      </c>
      <c r="BM287" s="45">
        <f>BL287*AJ287</f>
        <v>0</v>
      </c>
      <c r="BN287" s="48">
        <f>IF(AI287=0,0,BM287*(1-AI287*(1-AK287)))</f>
        <v>0</v>
      </c>
    </row>
    <row r="288" spans="1:66" ht="15">
      <c r="A288" s="32">
        <v>5</v>
      </c>
      <c r="B288" s="32">
        <f t="shared" si="204"/>
        <v>10</v>
      </c>
      <c r="C288" s="32">
        <v>2015</v>
      </c>
      <c r="D288" s="32">
        <v>5</v>
      </c>
      <c r="E288" s="33">
        <v>22.98</v>
      </c>
      <c r="F288" s="33">
        <v>89.3</v>
      </c>
      <c r="G288" s="46">
        <v>278</v>
      </c>
      <c r="H288" s="45">
        <f t="shared" si="205"/>
        <v>-6.182955804471769</v>
      </c>
      <c r="I288" s="45">
        <f t="shared" si="178"/>
        <v>92.619051386236379</v>
      </c>
      <c r="J288" s="48">
        <f t="shared" si="206"/>
        <v>12.349206851498185</v>
      </c>
      <c r="K288" s="48">
        <f t="shared" si="207"/>
        <v>1.0024121392866365</v>
      </c>
      <c r="L288" s="48">
        <v>40</v>
      </c>
      <c r="M288" s="33">
        <v>1.4630000000000001</v>
      </c>
      <c r="N288" s="33">
        <v>30.69</v>
      </c>
      <c r="O288" s="33">
        <v>100</v>
      </c>
      <c r="P288" s="33">
        <v>6.95</v>
      </c>
      <c r="Q288" s="33">
        <v>16.75</v>
      </c>
      <c r="R288" s="33">
        <v>52.2</v>
      </c>
      <c r="S288" s="33">
        <v>0</v>
      </c>
      <c r="T288" s="33">
        <v>25.237269999999999</v>
      </c>
      <c r="U288" s="33">
        <v>10.59</v>
      </c>
      <c r="V288" s="33">
        <f t="shared" si="179"/>
        <v>4.4269714285714281</v>
      </c>
      <c r="W288" s="36">
        <f t="shared" si="180"/>
        <v>0.66911450676819584</v>
      </c>
      <c r="X288" s="36">
        <f t="shared" si="181"/>
        <v>0.20036717601522938</v>
      </c>
      <c r="Y288" s="33">
        <f t="shared" si="208"/>
        <v>124.31920983187898</v>
      </c>
      <c r="Z288" s="33">
        <f t="shared" si="182"/>
        <v>124.31920983187898</v>
      </c>
      <c r="AA288" s="33">
        <f t="shared" si="209"/>
        <v>0</v>
      </c>
      <c r="AB288" s="36">
        <f t="shared" si="183"/>
        <v>0.24863841966375796</v>
      </c>
      <c r="AC288" s="45">
        <f t="shared" si="184"/>
        <v>20.69</v>
      </c>
      <c r="AD288" s="49">
        <f t="shared" si="210"/>
        <v>0</v>
      </c>
      <c r="AE288" s="49">
        <f t="shared" si="185"/>
        <v>0.4</v>
      </c>
      <c r="AF288" s="48">
        <f t="shared" si="211"/>
        <v>1</v>
      </c>
      <c r="AG288" s="33">
        <f t="shared" si="186"/>
        <v>1.7707885714285714</v>
      </c>
      <c r="AH288" s="33">
        <f t="shared" si="187"/>
        <v>1.7707885714285714</v>
      </c>
      <c r="AI288" s="49">
        <f t="shared" si="188"/>
        <v>0</v>
      </c>
      <c r="AJ288" s="48">
        <f t="shared" si="189"/>
        <v>1</v>
      </c>
      <c r="AK288" s="58">
        <f t="shared" si="212"/>
        <v>1</v>
      </c>
      <c r="AL288" s="58">
        <f t="shared" si="213"/>
        <v>2.8058893198041202</v>
      </c>
      <c r="AM288" s="58">
        <f t="shared" si="214"/>
        <v>1.4646742249377507</v>
      </c>
      <c r="AN288" s="58">
        <f t="shared" si="215"/>
        <v>1.3412150948663695</v>
      </c>
      <c r="AO288" s="34">
        <f t="shared" si="190"/>
        <v>12.618634999999999</v>
      </c>
      <c r="AP288" s="34">
        <f t="shared" si="191"/>
        <v>0.49393047248462374</v>
      </c>
      <c r="AQ288" s="34">
        <f t="shared" si="192"/>
        <v>12.124704527515375</v>
      </c>
      <c r="AR288" s="58">
        <f t="shared" si="193"/>
        <v>0.45118836390597361</v>
      </c>
      <c r="AS288" s="67">
        <f t="shared" si="194"/>
        <v>0.75198060650995602</v>
      </c>
      <c r="AT288" s="67">
        <f t="shared" si="195"/>
        <v>92.380780855648652</v>
      </c>
      <c r="AU288" s="68">
        <f t="shared" si="196"/>
        <v>0.97353227427231237</v>
      </c>
      <c r="AW288" s="68">
        <f t="shared" si="197"/>
        <v>0.54977147869721077</v>
      </c>
      <c r="AX288" s="68">
        <f t="shared" si="198"/>
        <v>0.11666666666666667</v>
      </c>
      <c r="AZ288" s="69">
        <f t="shared" si="199"/>
        <v>1.0178571428571428</v>
      </c>
      <c r="BA288" s="70">
        <f t="shared" si="221"/>
        <v>4.4152413333185541</v>
      </c>
      <c r="BB288" s="60">
        <f t="shared" si="216"/>
        <v>16.784981452743814</v>
      </c>
      <c r="BC288" s="70">
        <f t="shared" si="217"/>
        <v>11.444305535961691</v>
      </c>
      <c r="BD288" s="48">
        <f t="shared" si="218"/>
        <v>8.4115645689318423</v>
      </c>
      <c r="BE288" s="59">
        <f t="shared" si="200"/>
        <v>1.4431176E-3</v>
      </c>
      <c r="BF288" s="60">
        <f t="shared" si="219"/>
        <v>1.3657958133728676</v>
      </c>
      <c r="BG288" s="46">
        <f t="shared" si="220"/>
        <v>70.457687555589743</v>
      </c>
      <c r="BH288" s="46">
        <f t="shared" si="201"/>
        <v>0</v>
      </c>
      <c r="BI288" s="34">
        <f>AQ288*RUE</f>
        <v>46.55886538565904</v>
      </c>
      <c r="BJ288" s="34">
        <f t="shared" si="202"/>
        <v>465.58865385659038</v>
      </c>
      <c r="BK288" s="34">
        <f t="shared" si="203"/>
        <v>153.64425577267482</v>
      </c>
      <c r="BL288" s="34">
        <f>IF(AD288=0,0,BK288/(1-UMIDADE))</f>
        <v>0</v>
      </c>
      <c r="BM288" s="45">
        <f>BL288*AJ288</f>
        <v>0</v>
      </c>
      <c r="BN288" s="48">
        <f>IF(AI288=0,0,BM288*(1-AI288*(1-AK288)))</f>
        <v>0</v>
      </c>
    </row>
    <row r="289" spans="1:66" ht="15">
      <c r="A289" s="32">
        <v>6</v>
      </c>
      <c r="B289" s="32">
        <f t="shared" si="204"/>
        <v>10</v>
      </c>
      <c r="C289" s="32">
        <v>2015</v>
      </c>
      <c r="D289" s="32">
        <v>6</v>
      </c>
      <c r="E289" s="33">
        <v>19.84</v>
      </c>
      <c r="F289" s="33">
        <v>78.8</v>
      </c>
      <c r="G289" s="46">
        <v>279</v>
      </c>
      <c r="H289" s="45">
        <f t="shared" si="205"/>
        <v>-6.5714093334216166</v>
      </c>
      <c r="I289" s="45">
        <f t="shared" si="178"/>
        <v>92.785133025617412</v>
      </c>
      <c r="J289" s="48">
        <f t="shared" si="206"/>
        <v>12.371351070082321</v>
      </c>
      <c r="K289" s="48">
        <f t="shared" si="207"/>
        <v>1.0029783031310244</v>
      </c>
      <c r="L289" s="48">
        <v>40</v>
      </c>
      <c r="M289" s="33">
        <v>2.4380000000000002</v>
      </c>
      <c r="N289" s="33">
        <v>27.97</v>
      </c>
      <c r="O289" s="33">
        <v>100</v>
      </c>
      <c r="P289" s="33">
        <v>10.7</v>
      </c>
      <c r="Q289" s="33">
        <v>13.34</v>
      </c>
      <c r="R289" s="33">
        <v>42.27</v>
      </c>
      <c r="S289" s="33">
        <v>0</v>
      </c>
      <c r="T289" s="33">
        <v>30</v>
      </c>
      <c r="U289" s="33">
        <v>11.55</v>
      </c>
      <c r="V289" s="33">
        <f t="shared" si="179"/>
        <v>4.1477877551020406</v>
      </c>
      <c r="W289" s="36">
        <f t="shared" si="180"/>
        <v>0.65306443538433911</v>
      </c>
      <c r="X289" s="36">
        <f t="shared" si="181"/>
        <v>0.19795966530765086</v>
      </c>
      <c r="Y289" s="33">
        <f t="shared" si="208"/>
        <v>122.54842126045041</v>
      </c>
      <c r="Z289" s="33">
        <f t="shared" si="182"/>
        <v>122.54842126045041</v>
      </c>
      <c r="AA289" s="33">
        <f t="shared" si="209"/>
        <v>0</v>
      </c>
      <c r="AB289" s="36">
        <f t="shared" si="183"/>
        <v>0.24509684252090083</v>
      </c>
      <c r="AC289" s="45">
        <f t="shared" si="184"/>
        <v>17.97</v>
      </c>
      <c r="AD289" s="49">
        <f t="shared" si="210"/>
        <v>0</v>
      </c>
      <c r="AE289" s="49">
        <f t="shared" si="185"/>
        <v>0.4</v>
      </c>
      <c r="AF289" s="48">
        <f t="shared" si="211"/>
        <v>1</v>
      </c>
      <c r="AG289" s="33">
        <f t="shared" si="186"/>
        <v>1.6591151020408164</v>
      </c>
      <c r="AH289" s="33">
        <f t="shared" si="187"/>
        <v>1.6591151020408164</v>
      </c>
      <c r="AI289" s="49">
        <f t="shared" si="188"/>
        <v>0</v>
      </c>
      <c r="AJ289" s="48">
        <f t="shared" si="189"/>
        <v>2.88</v>
      </c>
      <c r="AK289" s="58">
        <f t="shared" si="212"/>
        <v>1</v>
      </c>
      <c r="AL289" s="58">
        <f t="shared" si="213"/>
        <v>2.3151126326690168</v>
      </c>
      <c r="AM289" s="58">
        <f t="shared" si="214"/>
        <v>0.97859810982919337</v>
      </c>
      <c r="AN289" s="58">
        <f t="shared" si="215"/>
        <v>1.3365145228398234</v>
      </c>
      <c r="AO289" s="34">
        <f t="shared" si="190"/>
        <v>15</v>
      </c>
      <c r="AP289" s="34">
        <f t="shared" si="191"/>
        <v>0.49393047248462374</v>
      </c>
      <c r="AQ289" s="34">
        <f t="shared" si="192"/>
        <v>14.506069527515375</v>
      </c>
      <c r="AR289" s="58">
        <f t="shared" si="193"/>
        <v>0.45118836390597361</v>
      </c>
      <c r="AS289" s="67">
        <f t="shared" si="194"/>
        <v>0.75198060650995602</v>
      </c>
      <c r="AT289" s="67">
        <f t="shared" si="195"/>
        <v>93.550912446087594</v>
      </c>
      <c r="AU289" s="68">
        <f t="shared" si="196"/>
        <v>0.97362380174606744</v>
      </c>
      <c r="AW289" s="68">
        <f t="shared" si="197"/>
        <v>0.38368679808771033</v>
      </c>
      <c r="AX289" s="68">
        <f t="shared" si="198"/>
        <v>0</v>
      </c>
      <c r="AZ289" s="69">
        <f t="shared" si="199"/>
        <v>1.0178571428571428</v>
      </c>
      <c r="BA289" s="70">
        <f t="shared" si="221"/>
        <v>0</v>
      </c>
      <c r="BB289" s="60">
        <f t="shared" si="216"/>
        <v>0</v>
      </c>
      <c r="BC289" s="70">
        <f t="shared" si="217"/>
        <v>0</v>
      </c>
      <c r="BD289" s="48">
        <f t="shared" si="218"/>
        <v>0</v>
      </c>
      <c r="BE289" s="59">
        <f t="shared" si="200"/>
        <v>1.3108607999999999E-3</v>
      </c>
      <c r="BF289" s="60">
        <f t="shared" si="219"/>
        <v>9.2360220675270402E-2</v>
      </c>
      <c r="BG289" s="46">
        <f t="shared" si="220"/>
        <v>-0.92360220675270399</v>
      </c>
      <c r="BH289" s="46">
        <f t="shared" si="201"/>
        <v>0</v>
      </c>
      <c r="BI289" s="34">
        <f>AQ289*RUE</f>
        <v>55.70330698565904</v>
      </c>
      <c r="BJ289" s="34">
        <f t="shared" si="202"/>
        <v>557.03306985659037</v>
      </c>
      <c r="BK289" s="34">
        <f t="shared" si="203"/>
        <v>183.82091305267483</v>
      </c>
      <c r="BL289" s="34">
        <f>IF(AD289=0,0,BK289/(1-UMIDADE))</f>
        <v>0</v>
      </c>
      <c r="BM289" s="45">
        <f>BL289*AJ289</f>
        <v>0</v>
      </c>
      <c r="BN289" s="48">
        <f>IF(AI289=0,0,BM289*(1-AI289*(1-AK289)))</f>
        <v>0</v>
      </c>
    </row>
    <row r="290" spans="1:66" ht="15">
      <c r="A290" s="32">
        <v>7</v>
      </c>
      <c r="B290" s="32">
        <f t="shared" si="204"/>
        <v>10</v>
      </c>
      <c r="C290" s="32">
        <v>2015</v>
      </c>
      <c r="D290" s="32">
        <v>7</v>
      </c>
      <c r="E290" s="33">
        <v>18.399999999999999</v>
      </c>
      <c r="F290" s="33">
        <v>84.9</v>
      </c>
      <c r="G290" s="46">
        <v>280</v>
      </c>
      <c r="H290" s="45">
        <f t="shared" si="205"/>
        <v>-6.9579156119633421</v>
      </c>
      <c r="I290" s="45">
        <f t="shared" si="178"/>
        <v>92.950663084447697</v>
      </c>
      <c r="J290" s="48">
        <f t="shared" si="206"/>
        <v>12.393421744593025</v>
      </c>
      <c r="K290" s="48">
        <f t="shared" si="207"/>
        <v>1.0035435844399174</v>
      </c>
      <c r="L290" s="48">
        <v>40</v>
      </c>
      <c r="M290" s="33">
        <v>3.3109999999999999</v>
      </c>
      <c r="N290" s="33">
        <v>25.93</v>
      </c>
      <c r="O290" s="33">
        <v>100</v>
      </c>
      <c r="P290" s="33">
        <v>12.2</v>
      </c>
      <c r="Q290" s="33">
        <v>14.35</v>
      </c>
      <c r="R290" s="33">
        <v>57.15</v>
      </c>
      <c r="S290" s="33">
        <v>0</v>
      </c>
      <c r="T290" s="33">
        <v>24.597999999999999</v>
      </c>
      <c r="U290" s="33">
        <v>8.9600000000000009</v>
      </c>
      <c r="V290" s="33">
        <f t="shared" si="179"/>
        <v>3.728718367346938</v>
      </c>
      <c r="W290" s="36">
        <f t="shared" si="180"/>
        <v>0.6274040091484121</v>
      </c>
      <c r="X290" s="36">
        <f t="shared" si="181"/>
        <v>0.19411060137226183</v>
      </c>
      <c r="Y290" s="33">
        <f t="shared" si="208"/>
        <v>120.8893061584096</v>
      </c>
      <c r="Z290" s="33">
        <f t="shared" si="182"/>
        <v>120.8893061584096</v>
      </c>
      <c r="AA290" s="33">
        <f t="shared" si="209"/>
        <v>0</v>
      </c>
      <c r="AB290" s="36">
        <f t="shared" si="183"/>
        <v>0.24177861231681919</v>
      </c>
      <c r="AC290" s="45">
        <f t="shared" si="184"/>
        <v>15.93</v>
      </c>
      <c r="AD290" s="49">
        <f t="shared" si="210"/>
        <v>0</v>
      </c>
      <c r="AE290" s="49">
        <f t="shared" si="185"/>
        <v>0.4</v>
      </c>
      <c r="AF290" s="48">
        <f t="shared" si="211"/>
        <v>1</v>
      </c>
      <c r="AG290" s="33">
        <f t="shared" si="186"/>
        <v>1.4914873469387753</v>
      </c>
      <c r="AH290" s="33">
        <f t="shared" si="187"/>
        <v>1.4914873469387753</v>
      </c>
      <c r="AI290" s="49">
        <f t="shared" si="188"/>
        <v>0</v>
      </c>
      <c r="AJ290" s="48">
        <f t="shared" si="189"/>
        <v>3.0857142857142859</v>
      </c>
      <c r="AK290" s="58">
        <f t="shared" si="212"/>
        <v>1</v>
      </c>
      <c r="AL290" s="58">
        <f t="shared" si="213"/>
        <v>2.1163816308285122</v>
      </c>
      <c r="AM290" s="58">
        <f t="shared" si="214"/>
        <v>1.2095121020184947</v>
      </c>
      <c r="AN290" s="58">
        <f t="shared" si="215"/>
        <v>0.90686952881001748</v>
      </c>
      <c r="AO290" s="34">
        <f t="shared" si="190"/>
        <v>12.298999999999999</v>
      </c>
      <c r="AP290" s="34">
        <f t="shared" si="191"/>
        <v>0.49393047248462374</v>
      </c>
      <c r="AQ290" s="34">
        <f t="shared" si="192"/>
        <v>11.805069527515375</v>
      </c>
      <c r="AR290" s="58">
        <f t="shared" si="193"/>
        <v>0.45118836390597361</v>
      </c>
      <c r="AS290" s="67">
        <f t="shared" si="194"/>
        <v>0.75198060650995602</v>
      </c>
      <c r="AT290" s="67">
        <f t="shared" si="195"/>
        <v>92.190592969048609</v>
      </c>
      <c r="AU290" s="68">
        <f t="shared" si="196"/>
        <v>0.98202610195743845</v>
      </c>
      <c r="AW290" s="68">
        <f t="shared" si="197"/>
        <v>0.28822967723739024</v>
      </c>
      <c r="AX290" s="68">
        <f t="shared" si="198"/>
        <v>0</v>
      </c>
      <c r="AZ290" s="69">
        <f t="shared" si="199"/>
        <v>1.0178571428571428</v>
      </c>
      <c r="BA290" s="70">
        <f t="shared" si="221"/>
        <v>0</v>
      </c>
      <c r="BB290" s="60">
        <f t="shared" si="216"/>
        <v>0</v>
      </c>
      <c r="BC290" s="70">
        <f t="shared" si="217"/>
        <v>0</v>
      </c>
      <c r="BD290" s="48">
        <f t="shared" si="218"/>
        <v>0</v>
      </c>
      <c r="BE290" s="59">
        <f t="shared" si="200"/>
        <v>1.250208E-3</v>
      </c>
      <c r="BF290" s="60">
        <f t="shared" si="219"/>
        <v>-1.1546948676998845E-3</v>
      </c>
      <c r="BG290" s="46">
        <f t="shared" si="220"/>
        <v>1.1546948676998845E-2</v>
      </c>
      <c r="BH290" s="46">
        <f t="shared" si="201"/>
        <v>0</v>
      </c>
      <c r="BI290" s="34">
        <f>AQ290*RUE</f>
        <v>45.331466985659041</v>
      </c>
      <c r="BJ290" s="34">
        <f t="shared" si="202"/>
        <v>453.3146698565904</v>
      </c>
      <c r="BK290" s="34">
        <f t="shared" si="203"/>
        <v>149.59384105267483</v>
      </c>
      <c r="BL290" s="34">
        <f>IF(AD290=0,0,BK290/(1-UMIDADE))</f>
        <v>0</v>
      </c>
      <c r="BM290" s="45">
        <f>BL290*AJ290</f>
        <v>0</v>
      </c>
      <c r="BN290" s="48">
        <f>IF(AI290=0,0,BM290*(1-AI290*(1-AK290)))</f>
        <v>0</v>
      </c>
    </row>
    <row r="291" spans="1:66" ht="15">
      <c r="A291" s="32">
        <v>8</v>
      </c>
      <c r="B291" s="32">
        <f t="shared" si="204"/>
        <v>10</v>
      </c>
      <c r="C291" s="32">
        <v>2015</v>
      </c>
      <c r="D291" s="32">
        <v>8</v>
      </c>
      <c r="E291" s="33">
        <v>19.850000000000001</v>
      </c>
      <c r="F291" s="33">
        <v>81.5</v>
      </c>
      <c r="G291" s="46">
        <v>281</v>
      </c>
      <c r="H291" s="45">
        <f t="shared" si="205"/>
        <v>-7.3423601099451252</v>
      </c>
      <c r="I291" s="45">
        <f t="shared" si="178"/>
        <v>93.115605222206511</v>
      </c>
      <c r="J291" s="48">
        <f t="shared" si="206"/>
        <v>12.415414029627534</v>
      </c>
      <c r="K291" s="48">
        <f t="shared" si="207"/>
        <v>1.0041078157082641</v>
      </c>
      <c r="L291" s="48">
        <v>40</v>
      </c>
      <c r="M291" s="33">
        <v>2.96</v>
      </c>
      <c r="N291" s="33">
        <v>26.78</v>
      </c>
      <c r="O291" s="33">
        <v>99.7</v>
      </c>
      <c r="P291" s="33">
        <v>8.4499999999999993</v>
      </c>
      <c r="Q291" s="33">
        <v>14.36</v>
      </c>
      <c r="R291" s="33">
        <v>57.54</v>
      </c>
      <c r="S291" s="33">
        <v>0</v>
      </c>
      <c r="T291" s="33">
        <v>23.554600000000001</v>
      </c>
      <c r="U291" s="33">
        <v>8.99</v>
      </c>
      <c r="V291" s="33">
        <f t="shared" si="179"/>
        <v>3.8780081632653061</v>
      </c>
      <c r="W291" s="36">
        <f t="shared" si="180"/>
        <v>0.63676118688486727</v>
      </c>
      <c r="X291" s="36">
        <f t="shared" si="181"/>
        <v>0.19551417803273008</v>
      </c>
      <c r="Y291" s="33">
        <f t="shared" si="208"/>
        <v>119.39781881147083</v>
      </c>
      <c r="Z291" s="33">
        <f t="shared" si="182"/>
        <v>119.39781881147083</v>
      </c>
      <c r="AA291" s="33">
        <f t="shared" si="209"/>
        <v>0</v>
      </c>
      <c r="AB291" s="36">
        <f t="shared" si="183"/>
        <v>0.23879563762294165</v>
      </c>
      <c r="AC291" s="45">
        <f t="shared" si="184"/>
        <v>16.78</v>
      </c>
      <c r="AD291" s="49">
        <f t="shared" si="210"/>
        <v>0</v>
      </c>
      <c r="AE291" s="49">
        <f t="shared" si="185"/>
        <v>0.4</v>
      </c>
      <c r="AF291" s="48">
        <f t="shared" si="211"/>
        <v>1</v>
      </c>
      <c r="AG291" s="33">
        <f t="shared" si="186"/>
        <v>1.5512032653061225</v>
      </c>
      <c r="AH291" s="33">
        <f t="shared" si="187"/>
        <v>1.5512032653061225</v>
      </c>
      <c r="AI291" s="49">
        <f t="shared" si="188"/>
        <v>0</v>
      </c>
      <c r="AJ291" s="48">
        <f t="shared" si="189"/>
        <v>2.8785714285714286</v>
      </c>
      <c r="AK291" s="58">
        <f t="shared" si="212"/>
        <v>1</v>
      </c>
      <c r="AL291" s="58">
        <f t="shared" si="213"/>
        <v>2.3165478749882675</v>
      </c>
      <c r="AM291" s="58">
        <f t="shared" si="214"/>
        <v>1.3329416472682489</v>
      </c>
      <c r="AN291" s="58">
        <f t="shared" si="215"/>
        <v>0.9836062277200186</v>
      </c>
      <c r="AO291" s="34">
        <f t="shared" si="190"/>
        <v>11.7773</v>
      </c>
      <c r="AP291" s="34">
        <f t="shared" si="191"/>
        <v>0.49393047248462374</v>
      </c>
      <c r="AQ291" s="34">
        <f t="shared" si="192"/>
        <v>11.283369527515376</v>
      </c>
      <c r="AR291" s="58">
        <f t="shared" si="193"/>
        <v>0.45118836390597361</v>
      </c>
      <c r="AS291" s="67">
        <f t="shared" si="194"/>
        <v>0.75198060650995602</v>
      </c>
      <c r="AT291" s="67">
        <f t="shared" si="195"/>
        <v>91.858911369881469</v>
      </c>
      <c r="AU291" s="68">
        <f t="shared" si="196"/>
        <v>0.98052010907611042</v>
      </c>
      <c r="AW291" s="68">
        <f t="shared" si="197"/>
        <v>0.38430280323571497</v>
      </c>
      <c r="AX291" s="68">
        <f t="shared" si="198"/>
        <v>0</v>
      </c>
      <c r="AZ291" s="69">
        <f t="shared" si="199"/>
        <v>1.0178571428571428</v>
      </c>
      <c r="BA291" s="70">
        <f t="shared" si="221"/>
        <v>0</v>
      </c>
      <c r="BB291" s="60">
        <f t="shared" si="216"/>
        <v>0</v>
      </c>
      <c r="BC291" s="70">
        <f t="shared" si="217"/>
        <v>0</v>
      </c>
      <c r="BD291" s="48">
        <f t="shared" si="218"/>
        <v>0</v>
      </c>
      <c r="BE291" s="59">
        <f t="shared" si="200"/>
        <v>1.3112820000000004E-3</v>
      </c>
      <c r="BF291" s="60">
        <f t="shared" si="219"/>
        <v>1.5141305955072405E-5</v>
      </c>
      <c r="BG291" s="46">
        <f t="shared" si="220"/>
        <v>-1.5141305955072406E-4</v>
      </c>
      <c r="BH291" s="46">
        <f t="shared" si="201"/>
        <v>0</v>
      </c>
      <c r="BI291" s="34">
        <f>AQ291*RUE</f>
        <v>43.328138985659038</v>
      </c>
      <c r="BJ291" s="34">
        <f t="shared" si="202"/>
        <v>433.28138985659041</v>
      </c>
      <c r="BK291" s="34">
        <f t="shared" si="203"/>
        <v>142.98285865267485</v>
      </c>
      <c r="BL291" s="34">
        <f>IF(AD291=0,0,BK291/(1-UMIDADE))</f>
        <v>0</v>
      </c>
      <c r="BM291" s="45">
        <f>BL291*AJ291</f>
        <v>0</v>
      </c>
      <c r="BN291" s="48">
        <f>IF(AI291=0,0,BM291*(1-AI291*(1-AK291)))</f>
        <v>0</v>
      </c>
    </row>
    <row r="292" spans="1:66" ht="15">
      <c r="A292" s="32">
        <v>9</v>
      </c>
      <c r="B292" s="32">
        <f t="shared" si="204"/>
        <v>10</v>
      </c>
      <c r="C292" s="32">
        <v>2015</v>
      </c>
      <c r="D292" s="32">
        <v>9</v>
      </c>
      <c r="E292" s="33">
        <v>21.35</v>
      </c>
      <c r="F292" s="33">
        <v>78.3</v>
      </c>
      <c r="G292" s="46">
        <v>282</v>
      </c>
      <c r="H292" s="45">
        <f t="shared" si="205"/>
        <v>-7.7246289081652231</v>
      </c>
      <c r="I292" s="45">
        <f t="shared" si="178"/>
        <v>93.279922610673921</v>
      </c>
      <c r="J292" s="48">
        <f t="shared" si="206"/>
        <v>12.437323014756522</v>
      </c>
      <c r="K292" s="48">
        <f t="shared" si="207"/>
        <v>1.0046708297421625</v>
      </c>
      <c r="L292" s="48">
        <v>40</v>
      </c>
      <c r="M292" s="33">
        <v>1.6160000000000001</v>
      </c>
      <c r="N292" s="33">
        <v>29.75</v>
      </c>
      <c r="O292" s="33">
        <v>100</v>
      </c>
      <c r="P292" s="33">
        <v>8.4499999999999993</v>
      </c>
      <c r="Q292" s="33">
        <v>13.42</v>
      </c>
      <c r="R292" s="33">
        <v>43.6</v>
      </c>
      <c r="S292" s="33">
        <v>0</v>
      </c>
      <c r="T292" s="33">
        <v>29.53369</v>
      </c>
      <c r="U292" s="33">
        <v>11.67</v>
      </c>
      <c r="V292" s="33">
        <f t="shared" si="179"/>
        <v>4.4569469387755101</v>
      </c>
      <c r="W292" s="36">
        <f t="shared" si="180"/>
        <v>0.67078810537560285</v>
      </c>
      <c r="X292" s="36">
        <f t="shared" si="181"/>
        <v>0.20061821580634043</v>
      </c>
      <c r="Y292" s="33">
        <f t="shared" si="208"/>
        <v>117.8466155461647</v>
      </c>
      <c r="Z292" s="33">
        <f t="shared" si="182"/>
        <v>117.8466155461647</v>
      </c>
      <c r="AA292" s="33">
        <f t="shared" si="209"/>
        <v>0</v>
      </c>
      <c r="AB292" s="36">
        <f t="shared" si="183"/>
        <v>0.2356932310923294</v>
      </c>
      <c r="AC292" s="45">
        <f t="shared" si="184"/>
        <v>19.75</v>
      </c>
      <c r="AD292" s="49">
        <f t="shared" si="210"/>
        <v>0</v>
      </c>
      <c r="AE292" s="49">
        <f t="shared" si="185"/>
        <v>0.4</v>
      </c>
      <c r="AF292" s="48">
        <f t="shared" si="211"/>
        <v>1</v>
      </c>
      <c r="AG292" s="33">
        <f t="shared" si="186"/>
        <v>1.782778775510204</v>
      </c>
      <c r="AH292" s="33">
        <f t="shared" si="187"/>
        <v>1.782778775510204</v>
      </c>
      <c r="AI292" s="49">
        <f t="shared" si="188"/>
        <v>0</v>
      </c>
      <c r="AJ292" s="48">
        <f t="shared" si="189"/>
        <v>1</v>
      </c>
      <c r="AK292" s="58">
        <f t="shared" si="212"/>
        <v>1</v>
      </c>
      <c r="AL292" s="58">
        <f t="shared" si="213"/>
        <v>2.540849057642832</v>
      </c>
      <c r="AM292" s="58">
        <f t="shared" si="214"/>
        <v>1.1078101891322749</v>
      </c>
      <c r="AN292" s="58">
        <f t="shared" si="215"/>
        <v>1.4330388685105571</v>
      </c>
      <c r="AO292" s="34">
        <f t="shared" si="190"/>
        <v>14.766845</v>
      </c>
      <c r="AP292" s="34">
        <f t="shared" si="191"/>
        <v>0.49393047248462374</v>
      </c>
      <c r="AQ292" s="34">
        <f t="shared" si="192"/>
        <v>14.272914527515375</v>
      </c>
      <c r="AR292" s="58">
        <f t="shared" si="193"/>
        <v>0.45118836390597361</v>
      </c>
      <c r="AS292" s="67">
        <f t="shared" si="194"/>
        <v>0.75198060650995602</v>
      </c>
      <c r="AT292" s="67">
        <f t="shared" si="195"/>
        <v>93.452461229987108</v>
      </c>
      <c r="AU292" s="68">
        <f t="shared" si="196"/>
        <v>0.97174604681203591</v>
      </c>
      <c r="AW292" s="68">
        <f t="shared" si="197"/>
        <v>0.47006451168243168</v>
      </c>
      <c r="AX292" s="68">
        <f t="shared" si="198"/>
        <v>0</v>
      </c>
      <c r="AZ292" s="69">
        <f t="shared" si="199"/>
        <v>1.0178571428571428</v>
      </c>
      <c r="BA292" s="70">
        <f t="shared" si="221"/>
        <v>0</v>
      </c>
      <c r="BB292" s="60">
        <f t="shared" si="216"/>
        <v>0</v>
      </c>
      <c r="BC292" s="70">
        <f t="shared" si="217"/>
        <v>0</v>
      </c>
      <c r="BD292" s="48">
        <f t="shared" si="218"/>
        <v>0</v>
      </c>
      <c r="BE292" s="59">
        <f t="shared" si="200"/>
        <v>1.3744620000000003E-3</v>
      </c>
      <c r="BF292" s="60">
        <f t="shared" si="219"/>
        <v>-2.0811149665620736E-7</v>
      </c>
      <c r="BG292" s="46">
        <f t="shared" si="220"/>
        <v>2.0811149665620734E-6</v>
      </c>
      <c r="BH292" s="46">
        <f t="shared" si="201"/>
        <v>0</v>
      </c>
      <c r="BI292" s="34">
        <f>AQ292*RUE</f>
        <v>54.807991785659041</v>
      </c>
      <c r="BJ292" s="34">
        <f t="shared" si="202"/>
        <v>548.07991785659044</v>
      </c>
      <c r="BK292" s="34">
        <f t="shared" si="203"/>
        <v>180.86637289267486</v>
      </c>
      <c r="BL292" s="34">
        <f>IF(AD292=0,0,BK292/(1-UMIDADE))</f>
        <v>0</v>
      </c>
      <c r="BM292" s="45">
        <f>BL292*AJ292</f>
        <v>0</v>
      </c>
      <c r="BN292" s="48">
        <f>IF(AI292=0,0,BM292*(1-AI292*(1-AK292)))</f>
        <v>0</v>
      </c>
    </row>
    <row r="293" spans="1:66" ht="15">
      <c r="A293" s="32">
        <v>10</v>
      </c>
      <c r="B293" s="32">
        <f t="shared" si="204"/>
        <v>10</v>
      </c>
      <c r="C293" s="32">
        <v>2015</v>
      </c>
      <c r="D293" s="32">
        <v>10</v>
      </c>
      <c r="E293" s="33">
        <v>21.82</v>
      </c>
      <c r="F293" s="33">
        <v>76.3</v>
      </c>
      <c r="G293" s="46">
        <v>283</v>
      </c>
      <c r="H293" s="45">
        <f t="shared" si="205"/>
        <v>-8.104608732128705</v>
      </c>
      <c r="I293" s="45">
        <f t="shared" si="178"/>
        <v>93.44357791362664</v>
      </c>
      <c r="J293" s="48">
        <f t="shared" si="206"/>
        <v>12.459143721816885</v>
      </c>
      <c r="K293" s="48">
        <f t="shared" si="207"/>
        <v>1.0052324597084035</v>
      </c>
      <c r="L293" s="48">
        <v>40</v>
      </c>
      <c r="M293" s="33">
        <v>1.377</v>
      </c>
      <c r="N293" s="33">
        <v>29.37</v>
      </c>
      <c r="O293" s="33">
        <v>100</v>
      </c>
      <c r="P293" s="33">
        <v>9.1999999999999993</v>
      </c>
      <c r="Q293" s="33">
        <v>13.25</v>
      </c>
      <c r="R293" s="33">
        <v>40.53</v>
      </c>
      <c r="S293" s="33">
        <v>0</v>
      </c>
      <c r="T293" s="33">
        <v>30</v>
      </c>
      <c r="U293" s="33">
        <v>11.96</v>
      </c>
      <c r="V293" s="33">
        <f t="shared" si="179"/>
        <v>4.399934693877551</v>
      </c>
      <c r="W293" s="36">
        <f t="shared" si="180"/>
        <v>0.66759672441795659</v>
      </c>
      <c r="X293" s="36">
        <f t="shared" si="181"/>
        <v>0.20013950866269348</v>
      </c>
      <c r="Y293" s="33">
        <f t="shared" si="208"/>
        <v>116.06383677065449</v>
      </c>
      <c r="Z293" s="33">
        <f t="shared" si="182"/>
        <v>116.06383677065449</v>
      </c>
      <c r="AA293" s="33">
        <f t="shared" si="209"/>
        <v>0</v>
      </c>
      <c r="AB293" s="36">
        <f t="shared" si="183"/>
        <v>0.23212767354130898</v>
      </c>
      <c r="AC293" s="45">
        <f t="shared" si="184"/>
        <v>19.37</v>
      </c>
      <c r="AD293" s="49">
        <f t="shared" si="210"/>
        <v>0</v>
      </c>
      <c r="AE293" s="49">
        <f t="shared" si="185"/>
        <v>0.4</v>
      </c>
      <c r="AF293" s="48">
        <f t="shared" si="211"/>
        <v>1</v>
      </c>
      <c r="AG293" s="33">
        <f t="shared" si="186"/>
        <v>1.7599738775510205</v>
      </c>
      <c r="AH293" s="33">
        <f t="shared" si="187"/>
        <v>1.7599738775510205</v>
      </c>
      <c r="AI293" s="49">
        <f t="shared" si="188"/>
        <v>0</v>
      </c>
      <c r="AJ293" s="48">
        <f t="shared" si="189"/>
        <v>1</v>
      </c>
      <c r="AK293" s="58">
        <f t="shared" si="212"/>
        <v>1</v>
      </c>
      <c r="AL293" s="58">
        <f t="shared" si="213"/>
        <v>2.6149277582428243</v>
      </c>
      <c r="AM293" s="58">
        <f t="shared" si="214"/>
        <v>1.0598302204158168</v>
      </c>
      <c r="AN293" s="58">
        <f t="shared" si="215"/>
        <v>1.5550975378270075</v>
      </c>
      <c r="AO293" s="34">
        <f t="shared" si="190"/>
        <v>15</v>
      </c>
      <c r="AP293" s="34">
        <f t="shared" si="191"/>
        <v>0.49393047248462374</v>
      </c>
      <c r="AQ293" s="34">
        <f t="shared" si="192"/>
        <v>14.506069527515375</v>
      </c>
      <c r="AR293" s="58">
        <f t="shared" si="193"/>
        <v>0.45118836390597361</v>
      </c>
      <c r="AS293" s="67">
        <f t="shared" si="194"/>
        <v>0.75198060650995602</v>
      </c>
      <c r="AT293" s="67">
        <f t="shared" si="195"/>
        <v>93.550912446087594</v>
      </c>
      <c r="AU293" s="68">
        <f t="shared" si="196"/>
        <v>0.96937673934607604</v>
      </c>
      <c r="AW293" s="68">
        <f t="shared" si="197"/>
        <v>0.49439522906030853</v>
      </c>
      <c r="AX293" s="68">
        <f t="shared" si="198"/>
        <v>0</v>
      </c>
      <c r="AZ293" s="69">
        <f t="shared" si="199"/>
        <v>1.0178571428571428</v>
      </c>
      <c r="BA293" s="70">
        <f t="shared" si="221"/>
        <v>0</v>
      </c>
      <c r="BB293" s="60">
        <f t="shared" si="216"/>
        <v>0</v>
      </c>
      <c r="BC293" s="70">
        <f t="shared" si="217"/>
        <v>0</v>
      </c>
      <c r="BD293" s="48">
        <f t="shared" si="218"/>
        <v>0</v>
      </c>
      <c r="BE293" s="59">
        <f t="shared" si="200"/>
        <v>1.3942583999999999E-3</v>
      </c>
      <c r="BF293" s="60">
        <f t="shared" si="219"/>
        <v>2.90161202349489E-9</v>
      </c>
      <c r="BG293" s="46">
        <f t="shared" si="220"/>
        <v>-2.9016120234948899E-8</v>
      </c>
      <c r="BH293" s="46">
        <f t="shared" si="201"/>
        <v>0</v>
      </c>
      <c r="BI293" s="34">
        <f>AQ293*RUE</f>
        <v>55.70330698565904</v>
      </c>
      <c r="BJ293" s="34">
        <f t="shared" si="202"/>
        <v>557.03306985659037</v>
      </c>
      <c r="BK293" s="34">
        <f t="shared" si="203"/>
        <v>183.82091305267483</v>
      </c>
      <c r="BL293" s="34">
        <f>IF(AD293=0,0,BK293/(1-UMIDADE))</f>
        <v>0</v>
      </c>
      <c r="BM293" s="45">
        <f>BL293*AJ293</f>
        <v>0</v>
      </c>
      <c r="BN293" s="48">
        <f>IF(AI293=0,0,BM293*(1-AI293*(1-AK293)))</f>
        <v>0</v>
      </c>
    </row>
    <row r="294" spans="1:66" ht="15">
      <c r="A294" s="32">
        <v>11</v>
      </c>
      <c r="B294" s="32">
        <f t="shared" si="204"/>
        <v>10</v>
      </c>
      <c r="C294" s="32">
        <v>2015</v>
      </c>
      <c r="D294" s="32">
        <v>11</v>
      </c>
      <c r="E294" s="33">
        <v>22.01</v>
      </c>
      <c r="F294" s="33">
        <v>72.8</v>
      </c>
      <c r="G294" s="46">
        <v>284</v>
      </c>
      <c r="H294" s="45">
        <f t="shared" si="205"/>
        <v>-8.4821869856130547</v>
      </c>
      <c r="I294" s="45">
        <f t="shared" si="178"/>
        <v>93.606533267835246</v>
      </c>
      <c r="J294" s="48">
        <f t="shared" si="206"/>
        <v>12.480871102378032</v>
      </c>
      <c r="K294" s="48">
        <f t="shared" si="207"/>
        <v>1.0057925391839071</v>
      </c>
      <c r="L294" s="48">
        <v>40</v>
      </c>
      <c r="M294" s="33">
        <v>0.97099999999999997</v>
      </c>
      <c r="N294" s="33">
        <v>30.03</v>
      </c>
      <c r="O294" s="33">
        <v>100</v>
      </c>
      <c r="P294" s="33">
        <v>6.2</v>
      </c>
      <c r="Q294" s="33">
        <v>13.93</v>
      </c>
      <c r="R294" s="33">
        <v>39.47</v>
      </c>
      <c r="S294" s="33">
        <v>0</v>
      </c>
      <c r="T294" s="33">
        <v>28.628520000000002</v>
      </c>
      <c r="U294" s="33">
        <v>11.32</v>
      </c>
      <c r="V294" s="33">
        <f t="shared" si="179"/>
        <v>4.4763428571428561</v>
      </c>
      <c r="W294" s="36">
        <f t="shared" si="180"/>
        <v>0.67186588936306935</v>
      </c>
      <c r="X294" s="36">
        <f t="shared" si="181"/>
        <v>0.2007798834044604</v>
      </c>
      <c r="Y294" s="33">
        <f t="shared" si="208"/>
        <v>114.30386289310347</v>
      </c>
      <c r="Z294" s="33">
        <f t="shared" si="182"/>
        <v>114.30386289310347</v>
      </c>
      <c r="AA294" s="33">
        <f t="shared" si="209"/>
        <v>0</v>
      </c>
      <c r="AB294" s="36">
        <f t="shared" si="183"/>
        <v>0.22860772578620694</v>
      </c>
      <c r="AC294" s="45">
        <f t="shared" si="184"/>
        <v>20.03</v>
      </c>
      <c r="AD294" s="49">
        <f t="shared" si="210"/>
        <v>0</v>
      </c>
      <c r="AE294" s="49">
        <f t="shared" si="185"/>
        <v>0.4</v>
      </c>
      <c r="AF294" s="48">
        <f t="shared" si="211"/>
        <v>1</v>
      </c>
      <c r="AG294" s="33">
        <f t="shared" si="186"/>
        <v>1.7905371428571426</v>
      </c>
      <c r="AH294" s="33">
        <f t="shared" si="187"/>
        <v>1.7905371428571426</v>
      </c>
      <c r="AI294" s="49">
        <f t="shared" si="188"/>
        <v>0</v>
      </c>
      <c r="AJ294" s="48">
        <f t="shared" si="189"/>
        <v>1</v>
      </c>
      <c r="AK294" s="58">
        <f t="shared" si="212"/>
        <v>1</v>
      </c>
      <c r="AL294" s="58">
        <f t="shared" si="213"/>
        <v>2.6454057618543825</v>
      </c>
      <c r="AM294" s="58">
        <f t="shared" si="214"/>
        <v>1.0441416542039248</v>
      </c>
      <c r="AN294" s="58">
        <f t="shared" si="215"/>
        <v>1.6012641076504577</v>
      </c>
      <c r="AO294" s="34">
        <f t="shared" si="190"/>
        <v>14.314260000000001</v>
      </c>
      <c r="AP294" s="34">
        <f t="shared" si="191"/>
        <v>0.49393047248462374</v>
      </c>
      <c r="AQ294" s="34">
        <f t="shared" si="192"/>
        <v>13.820329527515376</v>
      </c>
      <c r="AR294" s="58">
        <f t="shared" si="193"/>
        <v>0.45118836390597361</v>
      </c>
      <c r="AS294" s="67">
        <f t="shared" si="194"/>
        <v>0.75198060650995602</v>
      </c>
      <c r="AT294" s="67">
        <f t="shared" si="195"/>
        <v>93.252511706008931</v>
      </c>
      <c r="AU294" s="68">
        <f t="shared" si="196"/>
        <v>0.96848209645712502</v>
      </c>
      <c r="AW294" s="68">
        <f t="shared" si="197"/>
        <v>0.50391103330247367</v>
      </c>
      <c r="AX294" s="68">
        <f t="shared" si="198"/>
        <v>0</v>
      </c>
      <c r="AZ294" s="69">
        <f t="shared" si="199"/>
        <v>1.0178571428571428</v>
      </c>
      <c r="BA294" s="70">
        <f t="shared" si="221"/>
        <v>0</v>
      </c>
      <c r="BB294" s="60">
        <f t="shared" si="216"/>
        <v>0</v>
      </c>
      <c r="BC294" s="70">
        <f t="shared" si="217"/>
        <v>0</v>
      </c>
      <c r="BD294" s="48">
        <f t="shared" si="218"/>
        <v>0</v>
      </c>
      <c r="BE294" s="59">
        <f t="shared" si="200"/>
        <v>1.4022612000000002E-3</v>
      </c>
      <c r="BF294" s="60">
        <f t="shared" si="219"/>
        <v>-4.0688179580003729E-11</v>
      </c>
      <c r="BG294" s="46">
        <f t="shared" si="220"/>
        <v>4.0688179580003728E-10</v>
      </c>
      <c r="BH294" s="46">
        <f t="shared" si="201"/>
        <v>0</v>
      </c>
      <c r="BI294" s="34">
        <f>AQ294*RUE</f>
        <v>53.070065385659042</v>
      </c>
      <c r="BJ294" s="34">
        <f t="shared" si="202"/>
        <v>530.70065385659041</v>
      </c>
      <c r="BK294" s="34">
        <f t="shared" si="203"/>
        <v>175.13121577267484</v>
      </c>
      <c r="BL294" s="34">
        <f>IF(AD294=0,0,BK294/(1-UMIDADE))</f>
        <v>0</v>
      </c>
      <c r="BM294" s="45">
        <f>BL294*AJ294</f>
        <v>0</v>
      </c>
      <c r="BN294" s="48">
        <f>IF(AI294=0,0,BM294*(1-AI294*(1-AK294)))</f>
        <v>0</v>
      </c>
    </row>
    <row r="295" spans="1:66" ht="15">
      <c r="A295" s="32">
        <v>12</v>
      </c>
      <c r="B295" s="32">
        <f t="shared" si="204"/>
        <v>10</v>
      </c>
      <c r="C295" s="32">
        <v>2015</v>
      </c>
      <c r="D295" s="32">
        <v>12</v>
      </c>
      <c r="E295" s="33">
        <v>21.99</v>
      </c>
      <c r="F295" s="33">
        <v>73.7</v>
      </c>
      <c r="G295" s="46">
        <v>285</v>
      </c>
      <c r="H295" s="45">
        <f t="shared" si="205"/>
        <v>-8.8572517840329716</v>
      </c>
      <c r="I295" s="45">
        <f t="shared" si="178"/>
        <v>93.768750265442037</v>
      </c>
      <c r="J295" s="48">
        <f t="shared" si="206"/>
        <v>12.502500035392272</v>
      </c>
      <c r="K295" s="48">
        <f t="shared" si="207"/>
        <v>1.0063509022050374</v>
      </c>
      <c r="L295" s="48">
        <v>40</v>
      </c>
      <c r="M295" s="33">
        <v>0.88800000000000001</v>
      </c>
      <c r="N295" s="33">
        <v>28.7</v>
      </c>
      <c r="O295" s="33">
        <v>100</v>
      </c>
      <c r="P295" s="33">
        <v>5.45</v>
      </c>
      <c r="Q295" s="33">
        <v>15.55</v>
      </c>
      <c r="R295" s="33">
        <v>43.74</v>
      </c>
      <c r="S295" s="33">
        <v>0</v>
      </c>
      <c r="T295" s="33">
        <v>14.72681</v>
      </c>
      <c r="U295" s="33">
        <v>5.4470000000000001</v>
      </c>
      <c r="V295" s="33">
        <f t="shared" si="179"/>
        <v>4.1466122448979581</v>
      </c>
      <c r="W295" s="36">
        <f t="shared" si="180"/>
        <v>0.6529950896675718</v>
      </c>
      <c r="X295" s="36">
        <f t="shared" si="181"/>
        <v>0.19794926345013578</v>
      </c>
      <c r="Y295" s="33">
        <f t="shared" si="208"/>
        <v>112.51332575024632</v>
      </c>
      <c r="Z295" s="33">
        <f t="shared" si="182"/>
        <v>112.51332575024632</v>
      </c>
      <c r="AA295" s="33">
        <f t="shared" si="209"/>
        <v>0</v>
      </c>
      <c r="AB295" s="36">
        <f t="shared" si="183"/>
        <v>0.22502665150049264</v>
      </c>
      <c r="AC295" s="45">
        <f t="shared" si="184"/>
        <v>18.7</v>
      </c>
      <c r="AD295" s="49">
        <f t="shared" si="210"/>
        <v>0</v>
      </c>
      <c r="AE295" s="49">
        <f t="shared" si="185"/>
        <v>0.4</v>
      </c>
      <c r="AF295" s="48">
        <f t="shared" si="211"/>
        <v>1</v>
      </c>
      <c r="AG295" s="33">
        <f t="shared" si="186"/>
        <v>1.6586448979591832</v>
      </c>
      <c r="AH295" s="33">
        <f t="shared" si="187"/>
        <v>1.6586448979591832</v>
      </c>
      <c r="AI295" s="49">
        <f t="shared" si="188"/>
        <v>0</v>
      </c>
      <c r="AJ295" s="48">
        <f t="shared" si="189"/>
        <v>1</v>
      </c>
      <c r="AK295" s="58">
        <f t="shared" si="212"/>
        <v>1</v>
      </c>
      <c r="AL295" s="58">
        <f t="shared" si="213"/>
        <v>2.6421830069715346</v>
      </c>
      <c r="AM295" s="58">
        <f t="shared" si="214"/>
        <v>1.1556908472493492</v>
      </c>
      <c r="AN295" s="58">
        <f t="shared" si="215"/>
        <v>1.4864921597221854</v>
      </c>
      <c r="AO295" s="34">
        <f t="shared" si="190"/>
        <v>7.3634050000000002</v>
      </c>
      <c r="AP295" s="34">
        <f t="shared" si="191"/>
        <v>0.49393047248462374</v>
      </c>
      <c r="AQ295" s="34">
        <f t="shared" si="192"/>
        <v>6.8694745275153766</v>
      </c>
      <c r="AR295" s="58">
        <f t="shared" si="193"/>
        <v>0.45118836390597361</v>
      </c>
      <c r="AS295" s="67">
        <f t="shared" si="194"/>
        <v>0.75198060650995602</v>
      </c>
      <c r="AT295" s="67">
        <f t="shared" si="195"/>
        <v>87.292671238676348</v>
      </c>
      <c r="AU295" s="68">
        <f t="shared" si="196"/>
        <v>0.97070774143084515</v>
      </c>
      <c r="AW295" s="68">
        <f t="shared" si="197"/>
        <v>0.50291786252936221</v>
      </c>
      <c r="AX295" s="68">
        <f t="shared" si="198"/>
        <v>3.6666666666666715E-2</v>
      </c>
      <c r="AZ295" s="69">
        <f t="shared" si="199"/>
        <v>1.0178571428571428</v>
      </c>
      <c r="BA295" s="70">
        <f t="shared" si="221"/>
        <v>1.1959918967891892</v>
      </c>
      <c r="BB295" s="60">
        <f t="shared" si="216"/>
        <v>4.5466827948337816</v>
      </c>
      <c r="BC295" s="70">
        <f t="shared" si="217"/>
        <v>3.1000109964775784</v>
      </c>
      <c r="BD295" s="48">
        <f t="shared" si="218"/>
        <v>2.2785080824110202</v>
      </c>
      <c r="BE295" s="59">
        <f t="shared" si="200"/>
        <v>1.4014188E-3</v>
      </c>
      <c r="BF295" s="60">
        <f t="shared" si="219"/>
        <v>0.31899113153811309</v>
      </c>
      <c r="BG295" s="46">
        <f t="shared" si="220"/>
        <v>19.595169508729072</v>
      </c>
      <c r="BH295" s="46">
        <f t="shared" si="201"/>
        <v>0</v>
      </c>
      <c r="BI295" s="34">
        <f>AQ295*RUE</f>
        <v>26.378782185659045</v>
      </c>
      <c r="BJ295" s="34">
        <f t="shared" si="202"/>
        <v>263.78782185659043</v>
      </c>
      <c r="BK295" s="34">
        <f t="shared" si="203"/>
        <v>87.049981212674851</v>
      </c>
      <c r="BL295" s="34">
        <f>IF(AD295=0,0,BK295/(1-UMIDADE))</f>
        <v>0</v>
      </c>
      <c r="BM295" s="45">
        <f>BL295*AJ295</f>
        <v>0</v>
      </c>
      <c r="BN295" s="48">
        <f>IF(AI295=0,0,BM295*(1-AI295*(1-AK295)))</f>
        <v>0</v>
      </c>
    </row>
    <row r="296" spans="1:66" ht="15">
      <c r="A296" s="32">
        <v>13</v>
      </c>
      <c r="B296" s="32">
        <f t="shared" si="204"/>
        <v>10</v>
      </c>
      <c r="C296" s="32">
        <v>2015</v>
      </c>
      <c r="D296" s="32">
        <v>13</v>
      </c>
      <c r="E296" s="33">
        <v>25.06</v>
      </c>
      <c r="F296" s="33">
        <v>71.5</v>
      </c>
      <c r="G296" s="46">
        <v>286</v>
      </c>
      <c r="H296" s="45">
        <f t="shared" si="205"/>
        <v>-9.2296919875941388</v>
      </c>
      <c r="I296" s="45">
        <f t="shared" si="178"/>
        <v>93.930189937799355</v>
      </c>
      <c r="J296" s="48">
        <f t="shared" si="206"/>
        <v>12.524025325039913</v>
      </c>
      <c r="K296" s="48">
        <f t="shared" si="207"/>
        <v>1.0069073833167805</v>
      </c>
      <c r="L296" s="48">
        <v>40</v>
      </c>
      <c r="M296" s="33">
        <v>1.097</v>
      </c>
      <c r="N296" s="33">
        <v>33.68</v>
      </c>
      <c r="O296" s="33">
        <v>100</v>
      </c>
      <c r="P296" s="33">
        <v>6.95</v>
      </c>
      <c r="Q296" s="33">
        <v>15.2</v>
      </c>
      <c r="R296" s="33">
        <v>41.39</v>
      </c>
      <c r="S296" s="33">
        <v>0</v>
      </c>
      <c r="T296" s="33">
        <v>26.21048</v>
      </c>
      <c r="U296" s="33">
        <v>11.89</v>
      </c>
      <c r="V296" s="33">
        <f t="shared" si="179"/>
        <v>5.0452897959183662</v>
      </c>
      <c r="W296" s="36">
        <f t="shared" si="180"/>
        <v>0.70168670207883777</v>
      </c>
      <c r="X296" s="36">
        <f t="shared" si="181"/>
        <v>0.20525300531182566</v>
      </c>
      <c r="Y296" s="33">
        <f t="shared" si="208"/>
        <v>110.85468085228715</v>
      </c>
      <c r="Z296" s="33">
        <f t="shared" si="182"/>
        <v>110.85468085228715</v>
      </c>
      <c r="AA296" s="33">
        <f t="shared" si="209"/>
        <v>0</v>
      </c>
      <c r="AB296" s="36">
        <f t="shared" si="183"/>
        <v>0.22170936170457428</v>
      </c>
      <c r="AC296" s="45">
        <f t="shared" si="184"/>
        <v>23.68</v>
      </c>
      <c r="AD296" s="49">
        <f t="shared" si="210"/>
        <v>0</v>
      </c>
      <c r="AE296" s="49">
        <f t="shared" si="185"/>
        <v>0.4</v>
      </c>
      <c r="AF296" s="48">
        <f t="shared" si="211"/>
        <v>1</v>
      </c>
      <c r="AG296" s="33">
        <f t="shared" si="186"/>
        <v>2.0181159183673465</v>
      </c>
      <c r="AH296" s="33">
        <f t="shared" si="187"/>
        <v>2.0181159183673465</v>
      </c>
      <c r="AI296" s="49">
        <f t="shared" si="188"/>
        <v>0</v>
      </c>
      <c r="AJ296" s="48">
        <f t="shared" si="189"/>
        <v>1</v>
      </c>
      <c r="AK296" s="58">
        <f t="shared" si="212"/>
        <v>1</v>
      </c>
      <c r="AL296" s="58">
        <f t="shared" si="213"/>
        <v>3.1789309805628769</v>
      </c>
      <c r="AM296" s="58">
        <f t="shared" si="214"/>
        <v>1.3157595328549749</v>
      </c>
      <c r="AN296" s="58">
        <f t="shared" si="215"/>
        <v>1.863171447707902</v>
      </c>
      <c r="AO296" s="34">
        <f t="shared" si="190"/>
        <v>13.10524</v>
      </c>
      <c r="AP296" s="34">
        <f t="shared" si="191"/>
        <v>0.49393047248462374</v>
      </c>
      <c r="AQ296" s="34">
        <f t="shared" si="192"/>
        <v>12.611309527515376</v>
      </c>
      <c r="AR296" s="58">
        <f t="shared" si="193"/>
        <v>0.45118836390597361</v>
      </c>
      <c r="AS296" s="67">
        <f t="shared" si="194"/>
        <v>0.75198060650995602</v>
      </c>
      <c r="AT296" s="67">
        <f t="shared" si="195"/>
        <v>92.653168323161765</v>
      </c>
      <c r="AU296" s="68">
        <f t="shared" si="196"/>
        <v>0.96342230858669853</v>
      </c>
      <c r="AW296" s="68">
        <f t="shared" si="197"/>
        <v>0.63432122686946346</v>
      </c>
      <c r="AX296" s="68">
        <f t="shared" si="198"/>
        <v>1.3333333333333286E-2</v>
      </c>
      <c r="AZ296" s="69">
        <f t="shared" si="199"/>
        <v>1.0178571428571428</v>
      </c>
      <c r="BA296" s="70">
        <f t="shared" si="221"/>
        <v>0.57785439893073054</v>
      </c>
      <c r="BB296" s="60">
        <f t="shared" si="216"/>
        <v>2.1967712829750652</v>
      </c>
      <c r="BC296" s="70">
        <f t="shared" si="217"/>
        <v>1.4977986020284535</v>
      </c>
      <c r="BD296" s="48">
        <f t="shared" si="218"/>
        <v>1.1008819724909134</v>
      </c>
      <c r="BE296" s="59">
        <f t="shared" si="200"/>
        <v>1.5307272E-3</v>
      </c>
      <c r="BF296" s="60">
        <f t="shared" si="219"/>
        <v>0.18411833510435011</v>
      </c>
      <c r="BG296" s="46">
        <f t="shared" si="220"/>
        <v>9.1676363738656335</v>
      </c>
      <c r="BH296" s="46">
        <f t="shared" si="201"/>
        <v>0</v>
      </c>
      <c r="BI296" s="34">
        <f>AQ296*RUE</f>
        <v>48.427428585659044</v>
      </c>
      <c r="BJ296" s="34">
        <f t="shared" si="202"/>
        <v>484.27428585659044</v>
      </c>
      <c r="BK296" s="34">
        <f t="shared" si="203"/>
        <v>159.81051433267484</v>
      </c>
      <c r="BL296" s="34">
        <f>IF(AD296=0,0,BK296/(1-UMIDADE))</f>
        <v>0</v>
      </c>
      <c r="BM296" s="45">
        <f>BL296*AJ296</f>
        <v>0</v>
      </c>
      <c r="BN296" s="48">
        <f>IF(AI296=0,0,BM296*(1-AI296*(1-AK296)))</f>
        <v>0</v>
      </c>
    </row>
    <row r="297" spans="1:66" ht="15">
      <c r="A297" s="32">
        <v>14</v>
      </c>
      <c r="B297" s="32">
        <f t="shared" si="204"/>
        <v>10</v>
      </c>
      <c r="C297" s="32">
        <v>2015</v>
      </c>
      <c r="D297" s="32">
        <v>14</v>
      </c>
      <c r="E297" s="33">
        <v>26.9</v>
      </c>
      <c r="F297" s="33">
        <v>70.599999999999994</v>
      </c>
      <c r="G297" s="46">
        <v>287</v>
      </c>
      <c r="H297" s="45">
        <f t="shared" si="205"/>
        <v>-9.5993972342263252</v>
      </c>
      <c r="I297" s="45">
        <f t="shared" si="178"/>
        <v>94.090812740849302</v>
      </c>
      <c r="J297" s="48">
        <f t="shared" si="206"/>
        <v>12.545441698779907</v>
      </c>
      <c r="K297" s="48">
        <f t="shared" si="207"/>
        <v>1.0074618176217736</v>
      </c>
      <c r="L297" s="48">
        <v>40</v>
      </c>
      <c r="M297" s="33">
        <v>1.179</v>
      </c>
      <c r="N297" s="33">
        <v>34.86</v>
      </c>
      <c r="O297" s="33">
        <v>100</v>
      </c>
      <c r="P297" s="33">
        <v>6.2</v>
      </c>
      <c r="Q297" s="33">
        <v>19.64</v>
      </c>
      <c r="R297" s="33">
        <v>39.46</v>
      </c>
      <c r="S297" s="33">
        <v>0</v>
      </c>
      <c r="T297" s="33">
        <v>25.563939999999999</v>
      </c>
      <c r="U297" s="33">
        <v>11.59</v>
      </c>
      <c r="V297" s="33">
        <f t="shared" si="179"/>
        <v>4.9923918367346936</v>
      </c>
      <c r="W297" s="36">
        <f t="shared" si="180"/>
        <v>0.69906042280218972</v>
      </c>
      <c r="X297" s="36">
        <f t="shared" si="181"/>
        <v>0.20485906342032845</v>
      </c>
      <c r="Y297" s="33">
        <f t="shared" si="208"/>
        <v>108.8365649339198</v>
      </c>
      <c r="Z297" s="33">
        <f t="shared" si="182"/>
        <v>108.8365649339198</v>
      </c>
      <c r="AA297" s="33">
        <f t="shared" si="209"/>
        <v>0</v>
      </c>
      <c r="AB297" s="36">
        <f t="shared" si="183"/>
        <v>0.2176731298678396</v>
      </c>
      <c r="AC297" s="45">
        <f t="shared" si="184"/>
        <v>24.86</v>
      </c>
      <c r="AD297" s="49">
        <f t="shared" si="210"/>
        <v>0</v>
      </c>
      <c r="AE297" s="49">
        <f t="shared" si="185"/>
        <v>0.4</v>
      </c>
      <c r="AF297" s="48">
        <f t="shared" si="211"/>
        <v>1</v>
      </c>
      <c r="AG297" s="33">
        <f t="shared" si="186"/>
        <v>1.9969567346938775</v>
      </c>
      <c r="AH297" s="33">
        <f t="shared" si="187"/>
        <v>1.9969567346938775</v>
      </c>
      <c r="AI297" s="49">
        <f t="shared" si="188"/>
        <v>0</v>
      </c>
      <c r="AJ297" s="48">
        <f t="shared" si="189"/>
        <v>1</v>
      </c>
      <c r="AK297" s="58">
        <f t="shared" si="212"/>
        <v>1</v>
      </c>
      <c r="AL297" s="58">
        <f t="shared" si="213"/>
        <v>3.5442558859223041</v>
      </c>
      <c r="AM297" s="58">
        <f t="shared" si="214"/>
        <v>1.3985633725849413</v>
      </c>
      <c r="AN297" s="58">
        <f t="shared" si="215"/>
        <v>2.1456925133373628</v>
      </c>
      <c r="AO297" s="34">
        <f t="shared" si="190"/>
        <v>12.781969999999999</v>
      </c>
      <c r="AP297" s="34">
        <f t="shared" si="191"/>
        <v>0.49393047248462374</v>
      </c>
      <c r="AQ297" s="34">
        <f t="shared" si="192"/>
        <v>12.288039527515375</v>
      </c>
      <c r="AR297" s="58">
        <f t="shared" si="193"/>
        <v>0.45118836390597361</v>
      </c>
      <c r="AS297" s="67">
        <f t="shared" si="194"/>
        <v>0.75198060650995602</v>
      </c>
      <c r="AT297" s="67">
        <f t="shared" si="195"/>
        <v>92.474435390342478</v>
      </c>
      <c r="AU297" s="68">
        <f t="shared" si="196"/>
        <v>0.9579939174325689</v>
      </c>
      <c r="AW297" s="68">
        <f t="shared" si="197"/>
        <v>0.69577873593329587</v>
      </c>
      <c r="AX297" s="68">
        <f t="shared" si="198"/>
        <v>0.30933333333333335</v>
      </c>
      <c r="AZ297" s="69">
        <f t="shared" si="199"/>
        <v>1.0178571428571428</v>
      </c>
      <c r="BA297" s="70">
        <f t="shared" si="221"/>
        <v>14.594048406530018</v>
      </c>
      <c r="BB297" s="60">
        <f t="shared" si="216"/>
        <v>55.480734422264518</v>
      </c>
      <c r="BC297" s="70">
        <f t="shared" si="217"/>
        <v>37.827773469725805</v>
      </c>
      <c r="BD297" s="48">
        <f t="shared" si="218"/>
        <v>27.803413500248467</v>
      </c>
      <c r="BE297" s="59">
        <f t="shared" si="200"/>
        <v>1.608228E-3</v>
      </c>
      <c r="BF297" s="60">
        <f t="shared" si="219"/>
        <v>3.9072215395450551</v>
      </c>
      <c r="BG297" s="46">
        <f t="shared" si="220"/>
        <v>238.96191960703413</v>
      </c>
      <c r="BH297" s="46">
        <f t="shared" si="201"/>
        <v>0</v>
      </c>
      <c r="BI297" s="34">
        <f>AQ297*RUE</f>
        <v>47.186071785659038</v>
      </c>
      <c r="BJ297" s="34">
        <f t="shared" si="202"/>
        <v>471.86071785659038</v>
      </c>
      <c r="BK297" s="34">
        <f t="shared" si="203"/>
        <v>155.71403689267484</v>
      </c>
      <c r="BL297" s="34">
        <f>IF(AD297=0,0,BK297/(1-UMIDADE))</f>
        <v>0</v>
      </c>
      <c r="BM297" s="45">
        <f>BL297*AJ297</f>
        <v>0</v>
      </c>
      <c r="BN297" s="48">
        <f>IF(AI297=0,0,BM297*(1-AI297*(1-AK297)))</f>
        <v>0</v>
      </c>
    </row>
    <row r="298" spans="1:66" ht="15">
      <c r="A298" s="32">
        <v>15</v>
      </c>
      <c r="B298" s="32">
        <f t="shared" si="204"/>
        <v>10</v>
      </c>
      <c r="C298" s="32">
        <v>2015</v>
      </c>
      <c r="D298" s="32">
        <v>15</v>
      </c>
      <c r="E298" s="33">
        <v>24.91</v>
      </c>
      <c r="F298" s="33">
        <v>87.2</v>
      </c>
      <c r="G298" s="46">
        <v>288</v>
      </c>
      <c r="H298" s="45">
        <f t="shared" si="205"/>
        <v>-9.9662579722860389</v>
      </c>
      <c r="I298" s="45">
        <f t="shared" si="178"/>
        <v>94.250578542125737</v>
      </c>
      <c r="J298" s="48">
        <f t="shared" si="206"/>
        <v>12.566743805616765</v>
      </c>
      <c r="K298" s="48">
        <f t="shared" si="207"/>
        <v>1.0080140408291658</v>
      </c>
      <c r="L298" s="48">
        <v>40</v>
      </c>
      <c r="M298" s="33">
        <v>1.2190000000000001</v>
      </c>
      <c r="N298" s="33">
        <v>32.72</v>
      </c>
      <c r="O298" s="33">
        <v>100</v>
      </c>
      <c r="P298" s="33">
        <v>9.1999999999999993</v>
      </c>
      <c r="Q298" s="33">
        <v>19.54</v>
      </c>
      <c r="R298" s="33">
        <v>54.53</v>
      </c>
      <c r="S298" s="33">
        <v>8.1999999999999993</v>
      </c>
      <c r="T298" s="33">
        <v>22.211010000000002</v>
      </c>
      <c r="U298" s="33">
        <v>9.67</v>
      </c>
      <c r="V298" s="33">
        <f t="shared" si="179"/>
        <v>4.6209306122448979</v>
      </c>
      <c r="W298" s="36">
        <f t="shared" si="180"/>
        <v>0.67977319332047914</v>
      </c>
      <c r="X298" s="36">
        <f t="shared" si="181"/>
        <v>0.20196597899807189</v>
      </c>
      <c r="Y298" s="33">
        <f t="shared" si="208"/>
        <v>106.83960819922592</v>
      </c>
      <c r="Z298" s="33">
        <f t="shared" si="182"/>
        <v>106.83960819922592</v>
      </c>
      <c r="AA298" s="33">
        <f t="shared" si="209"/>
        <v>0</v>
      </c>
      <c r="AB298" s="36">
        <f t="shared" si="183"/>
        <v>0.21367921639845183</v>
      </c>
      <c r="AC298" s="45">
        <f t="shared" si="184"/>
        <v>22.72</v>
      </c>
      <c r="AD298" s="49">
        <f t="shared" si="210"/>
        <v>0</v>
      </c>
      <c r="AE298" s="49">
        <f t="shared" si="185"/>
        <v>0.4</v>
      </c>
      <c r="AF298" s="48">
        <f t="shared" si="211"/>
        <v>1</v>
      </c>
      <c r="AG298" s="33">
        <f t="shared" si="186"/>
        <v>1.8483722448979591</v>
      </c>
      <c r="AH298" s="33">
        <f t="shared" si="187"/>
        <v>1.8483722448979591</v>
      </c>
      <c r="AI298" s="49">
        <f t="shared" si="188"/>
        <v>0</v>
      </c>
      <c r="AJ298" s="48">
        <f t="shared" si="189"/>
        <v>1</v>
      </c>
      <c r="AK298" s="58">
        <f t="shared" si="212"/>
        <v>1</v>
      </c>
      <c r="AL298" s="58">
        <f t="shared" si="213"/>
        <v>3.1506521594848662</v>
      </c>
      <c r="AM298" s="58">
        <f t="shared" si="214"/>
        <v>1.7180506225670975</v>
      </c>
      <c r="AN298" s="58">
        <f t="shared" si="215"/>
        <v>1.4326015369177687</v>
      </c>
      <c r="AO298" s="34">
        <f t="shared" si="190"/>
        <v>11.105505000000001</v>
      </c>
      <c r="AP298" s="34">
        <f t="shared" si="191"/>
        <v>0.49393047248462374</v>
      </c>
      <c r="AQ298" s="34">
        <f t="shared" si="192"/>
        <v>10.611574527515376</v>
      </c>
      <c r="AR298" s="58">
        <f t="shared" si="193"/>
        <v>0.45118836390597361</v>
      </c>
      <c r="AS298" s="67">
        <f t="shared" si="194"/>
        <v>0.75198060650995602</v>
      </c>
      <c r="AT298" s="67">
        <f t="shared" si="195"/>
        <v>91.387903529961861</v>
      </c>
      <c r="AU298" s="68">
        <f t="shared" si="196"/>
        <v>0.97175454635413572</v>
      </c>
      <c r="AW298" s="68">
        <f t="shared" si="197"/>
        <v>0.62879469994254489</v>
      </c>
      <c r="AX298" s="68">
        <f t="shared" si="198"/>
        <v>0.30266666666666658</v>
      </c>
      <c r="AZ298" s="69">
        <f t="shared" si="199"/>
        <v>1.0178571428571428</v>
      </c>
      <c r="BA298" s="70">
        <f t="shared" si="221"/>
        <v>12.93636411357731</v>
      </c>
      <c r="BB298" s="60">
        <f t="shared" si="216"/>
        <v>49.178881814175497</v>
      </c>
      <c r="BC298" s="70">
        <f t="shared" si="217"/>
        <v>33.531055782392386</v>
      </c>
      <c r="BD298" s="48">
        <f t="shared" si="218"/>
        <v>24.645326000058404</v>
      </c>
      <c r="BE298" s="59">
        <f t="shared" si="200"/>
        <v>1.5244092000000001E-3</v>
      </c>
      <c r="BF298" s="60">
        <f t="shared" si="219"/>
        <v>3.8146213887067999</v>
      </c>
      <c r="BG298" s="46">
        <f t="shared" si="220"/>
        <v>208.30704611351604</v>
      </c>
      <c r="BH298" s="46">
        <f t="shared" si="201"/>
        <v>0</v>
      </c>
      <c r="BI298" s="34">
        <f>AQ298*RUE</f>
        <v>40.748446185659041</v>
      </c>
      <c r="BJ298" s="34">
        <f t="shared" si="202"/>
        <v>407.48446185659043</v>
      </c>
      <c r="BK298" s="34">
        <f t="shared" si="203"/>
        <v>134.46987241267485</v>
      </c>
      <c r="BL298" s="34">
        <f>IF(AD298=0,0,BK298/(1-UMIDADE))</f>
        <v>0</v>
      </c>
      <c r="BM298" s="45">
        <f>BL298*AJ298</f>
        <v>0</v>
      </c>
      <c r="BN298" s="48">
        <f>IF(AI298=0,0,BM298*(1-AI298*(1-AK298)))</f>
        <v>0</v>
      </c>
    </row>
    <row r="299" spans="1:66" ht="15">
      <c r="A299" s="32">
        <v>16</v>
      </c>
      <c r="B299" s="32">
        <f t="shared" si="204"/>
        <v>10</v>
      </c>
      <c r="C299" s="32">
        <v>2015</v>
      </c>
      <c r="D299" s="32">
        <v>16</v>
      </c>
      <c r="E299" s="33">
        <v>21.28</v>
      </c>
      <c r="F299" s="33">
        <v>99.9</v>
      </c>
      <c r="G299" s="46">
        <v>289</v>
      </c>
      <c r="H299" s="45">
        <f t="shared" si="205"/>
        <v>-10.330165493019102</v>
      </c>
      <c r="I299" s="45">
        <f t="shared" si="178"/>
        <v>94.409446609460048</v>
      </c>
      <c r="J299" s="48">
        <f t="shared" si="206"/>
        <v>12.587926214594672</v>
      </c>
      <c r="K299" s="48">
        <f t="shared" si="207"/>
        <v>1.0085638893033033</v>
      </c>
      <c r="L299" s="48">
        <v>40</v>
      </c>
      <c r="M299" s="33">
        <v>1.254</v>
      </c>
      <c r="N299" s="33">
        <v>23.04</v>
      </c>
      <c r="O299" s="33">
        <v>100</v>
      </c>
      <c r="P299" s="33">
        <v>5.45</v>
      </c>
      <c r="Q299" s="33">
        <v>20.079999999999998</v>
      </c>
      <c r="R299" s="33">
        <v>102.7</v>
      </c>
      <c r="S299" s="33">
        <v>5.3</v>
      </c>
      <c r="T299" s="33">
        <v>4.9503300000000001</v>
      </c>
      <c r="U299" s="33">
        <v>-0.45900000000000002</v>
      </c>
      <c r="V299" s="33">
        <f t="shared" si="179"/>
        <v>2.8823510204081635</v>
      </c>
      <c r="W299" s="36">
        <f t="shared" si="180"/>
        <v>0.56983861497123933</v>
      </c>
      <c r="X299" s="36">
        <f t="shared" si="181"/>
        <v>0.18547579224568589</v>
      </c>
      <c r="Y299" s="33">
        <f t="shared" si="208"/>
        <v>113.19123595432796</v>
      </c>
      <c r="Z299" s="33">
        <f t="shared" si="182"/>
        <v>113.19123595432796</v>
      </c>
      <c r="AA299" s="33">
        <f t="shared" si="209"/>
        <v>0</v>
      </c>
      <c r="AB299" s="36">
        <f t="shared" si="183"/>
        <v>0.22638247190865593</v>
      </c>
      <c r="AC299" s="45">
        <f t="shared" si="184"/>
        <v>13.04</v>
      </c>
      <c r="AD299" s="49">
        <f t="shared" si="210"/>
        <v>0</v>
      </c>
      <c r="AE299" s="49">
        <f t="shared" si="185"/>
        <v>0.4</v>
      </c>
      <c r="AF299" s="48">
        <f t="shared" si="211"/>
        <v>1</v>
      </c>
      <c r="AG299" s="33">
        <f t="shared" si="186"/>
        <v>1.1529404081632655</v>
      </c>
      <c r="AH299" s="33">
        <f t="shared" si="187"/>
        <v>1.1529404081632655</v>
      </c>
      <c r="AI299" s="49">
        <f t="shared" si="188"/>
        <v>0</v>
      </c>
      <c r="AJ299" s="48">
        <f t="shared" si="189"/>
        <v>1</v>
      </c>
      <c r="AK299" s="58">
        <f t="shared" si="212"/>
        <v>1</v>
      </c>
      <c r="AL299" s="58">
        <f t="shared" si="213"/>
        <v>2.5299744611565385</v>
      </c>
      <c r="AM299" s="58">
        <f t="shared" si="214"/>
        <v>2.5982837716077647</v>
      </c>
      <c r="AN299" s="58">
        <f t="shared" si="215"/>
        <v>0</v>
      </c>
      <c r="AO299" s="34">
        <f t="shared" si="190"/>
        <v>2.4751650000000001</v>
      </c>
      <c r="AP299" s="34">
        <f t="shared" si="191"/>
        <v>0.49393047248462374</v>
      </c>
      <c r="AQ299" s="34">
        <f t="shared" si="192"/>
        <v>1.9812345275153764</v>
      </c>
      <c r="AR299" s="58">
        <f t="shared" si="193"/>
        <v>0.45118836390597361</v>
      </c>
      <c r="AS299" s="67">
        <f t="shared" si="194"/>
        <v>0.75198060650995602</v>
      </c>
      <c r="AT299" s="67">
        <f t="shared" si="195"/>
        <v>66.456848974125464</v>
      </c>
      <c r="AU299" s="68">
        <f t="shared" si="196"/>
        <v>1</v>
      </c>
      <c r="AW299" s="68">
        <f t="shared" si="197"/>
        <v>0.46634194949700947</v>
      </c>
      <c r="AX299" s="68">
        <f t="shared" si="198"/>
        <v>0.33866666666666656</v>
      </c>
      <c r="AZ299" s="69">
        <f t="shared" si="199"/>
        <v>1.0178571428571428</v>
      </c>
      <c r="BA299" s="70">
        <f t="shared" si="221"/>
        <v>8.0335990311061085</v>
      </c>
      <c r="BB299" s="60">
        <f t="shared" si="216"/>
        <v>30.540530076652985</v>
      </c>
      <c r="BC299" s="70">
        <f t="shared" si="217"/>
        <v>20.823088688627035</v>
      </c>
      <c r="BD299" s="48">
        <f t="shared" si="218"/>
        <v>15.304970186140871</v>
      </c>
      <c r="BE299" s="59">
        <f t="shared" si="200"/>
        <v>1.3715136E-3</v>
      </c>
      <c r="BF299" s="60">
        <f t="shared" si="219"/>
        <v>2.4283917727802367</v>
      </c>
      <c r="BG299" s="46">
        <f t="shared" si="220"/>
        <v>128.76578413360633</v>
      </c>
      <c r="BH299" s="46">
        <f t="shared" si="201"/>
        <v>0</v>
      </c>
      <c r="BI299" s="34">
        <f>AQ299*RUE</f>
        <v>7.607940585659045</v>
      </c>
      <c r="BJ299" s="34">
        <f t="shared" si="202"/>
        <v>76.079405856590455</v>
      </c>
      <c r="BK299" s="34">
        <f t="shared" si="203"/>
        <v>25.106203932674852</v>
      </c>
      <c r="BL299" s="34">
        <f>IF(AD299=0,0,BK299/(1-UMIDADE))</f>
        <v>0</v>
      </c>
      <c r="BM299" s="45">
        <f>BL299*AJ299</f>
        <v>0</v>
      </c>
      <c r="BN299" s="48">
        <f>IF(AI299=0,0,BM299*(1-AI299*(1-AK299)))</f>
        <v>0</v>
      </c>
    </row>
    <row r="300" spans="1:66" ht="15">
      <c r="A300" s="32">
        <v>17</v>
      </c>
      <c r="B300" s="32">
        <f t="shared" si="204"/>
        <v>10</v>
      </c>
      <c r="C300" s="32">
        <v>2015</v>
      </c>
      <c r="D300" s="32">
        <v>17</v>
      </c>
      <c r="E300" s="33">
        <v>24.08</v>
      </c>
      <c r="F300" s="33">
        <v>97</v>
      </c>
      <c r="G300" s="46">
        <v>290</v>
      </c>
      <c r="H300" s="45">
        <f t="shared" si="205"/>
        <v>-10.691011962773354</v>
      </c>
      <c r="I300" s="45">
        <f t="shared" si="178"/>
        <v>94.567375601471738</v>
      </c>
      <c r="J300" s="48">
        <f t="shared" si="206"/>
        <v>12.608983413529565</v>
      </c>
      <c r="K300" s="48">
        <f t="shared" si="207"/>
        <v>1.0091112001122164</v>
      </c>
      <c r="L300" s="48">
        <v>40</v>
      </c>
      <c r="M300" s="33">
        <v>1.0589999999999999</v>
      </c>
      <c r="N300" s="33">
        <v>29.86</v>
      </c>
      <c r="O300" s="33">
        <v>100</v>
      </c>
      <c r="P300" s="33">
        <v>6.2</v>
      </c>
      <c r="Q300" s="33">
        <v>20</v>
      </c>
      <c r="R300" s="33">
        <v>76.3</v>
      </c>
      <c r="S300" s="33">
        <v>0.1</v>
      </c>
      <c r="T300" s="33">
        <v>21.06307</v>
      </c>
      <c r="U300" s="33">
        <v>9.07</v>
      </c>
      <c r="V300" s="33">
        <f t="shared" si="179"/>
        <v>4.0895999999999999</v>
      </c>
      <c r="W300" s="36">
        <f t="shared" si="180"/>
        <v>0.64961404106240006</v>
      </c>
      <c r="X300" s="36">
        <f t="shared" si="181"/>
        <v>0.19744210615936003</v>
      </c>
      <c r="Y300" s="33">
        <f t="shared" si="208"/>
        <v>117.3382955461647</v>
      </c>
      <c r="Z300" s="33">
        <f t="shared" si="182"/>
        <v>117.3382955461647</v>
      </c>
      <c r="AA300" s="33">
        <f t="shared" si="209"/>
        <v>0</v>
      </c>
      <c r="AB300" s="36">
        <f t="shared" si="183"/>
        <v>0.23467659109232941</v>
      </c>
      <c r="AC300" s="45">
        <f t="shared" si="184"/>
        <v>19.86</v>
      </c>
      <c r="AD300" s="49">
        <f t="shared" si="210"/>
        <v>0</v>
      </c>
      <c r="AE300" s="49">
        <f t="shared" si="185"/>
        <v>0.4</v>
      </c>
      <c r="AF300" s="48">
        <f t="shared" si="211"/>
        <v>1</v>
      </c>
      <c r="AG300" s="33">
        <f t="shared" si="186"/>
        <v>1.63584</v>
      </c>
      <c r="AH300" s="33">
        <f t="shared" si="187"/>
        <v>1.63584</v>
      </c>
      <c r="AI300" s="49">
        <f t="shared" si="188"/>
        <v>0</v>
      </c>
      <c r="AJ300" s="48">
        <f t="shared" si="189"/>
        <v>1</v>
      </c>
      <c r="AK300" s="58">
        <f t="shared" si="212"/>
        <v>1</v>
      </c>
      <c r="AL300" s="58">
        <f t="shared" si="213"/>
        <v>2.9981066201110744</v>
      </c>
      <c r="AM300" s="58">
        <f t="shared" si="214"/>
        <v>2.2875553511447499</v>
      </c>
      <c r="AN300" s="58">
        <f t="shared" si="215"/>
        <v>0.71055126896632448</v>
      </c>
      <c r="AO300" s="34">
        <f t="shared" si="190"/>
        <v>10.531535</v>
      </c>
      <c r="AP300" s="34">
        <f t="shared" si="191"/>
        <v>0.49393047248462374</v>
      </c>
      <c r="AQ300" s="34">
        <f t="shared" si="192"/>
        <v>10.037604527515375</v>
      </c>
      <c r="AR300" s="58">
        <f t="shared" si="193"/>
        <v>0.45118836390597361</v>
      </c>
      <c r="AS300" s="67">
        <f t="shared" si="194"/>
        <v>0.75198060650995602</v>
      </c>
      <c r="AT300" s="67">
        <f t="shared" si="195"/>
        <v>90.940063149507438</v>
      </c>
      <c r="AU300" s="68">
        <f t="shared" si="196"/>
        <v>0.98588947460929188</v>
      </c>
      <c r="AW300" s="68">
        <f t="shared" si="197"/>
        <v>0.59666992193288126</v>
      </c>
      <c r="AX300" s="68">
        <f t="shared" si="198"/>
        <v>0.33333333333333331</v>
      </c>
      <c r="AZ300" s="69">
        <f t="shared" si="199"/>
        <v>1.0178571428571428</v>
      </c>
      <c r="BA300" s="70">
        <f t="shared" si="221"/>
        <v>13.648654538979617</v>
      </c>
      <c r="BB300" s="60">
        <f t="shared" si="216"/>
        <v>51.886725095384911</v>
      </c>
      <c r="BC300" s="70">
        <f t="shared" si="217"/>
        <v>35.377312565035162</v>
      </c>
      <c r="BD300" s="48">
        <f t="shared" si="218"/>
        <v>26.002324735300842</v>
      </c>
      <c r="BE300" s="59">
        <f t="shared" si="200"/>
        <v>1.4894495999999999E-3</v>
      </c>
      <c r="BF300" s="60">
        <f t="shared" si="219"/>
        <v>3.8321156086136043</v>
      </c>
      <c r="BG300" s="46">
        <f t="shared" si="220"/>
        <v>221.70209126687237</v>
      </c>
      <c r="BH300" s="46">
        <f t="shared" si="201"/>
        <v>0</v>
      </c>
      <c r="BI300" s="34">
        <f>AQ300*RUE</f>
        <v>38.544401385659043</v>
      </c>
      <c r="BJ300" s="34">
        <f t="shared" si="202"/>
        <v>385.44401385659046</v>
      </c>
      <c r="BK300" s="34">
        <f t="shared" si="203"/>
        <v>127.19652457267486</v>
      </c>
      <c r="BL300" s="34">
        <f>IF(AD300=0,0,BK300/(1-UMIDADE))</f>
        <v>0</v>
      </c>
      <c r="BM300" s="45">
        <f>BL300*AJ300</f>
        <v>0</v>
      </c>
      <c r="BN300" s="48">
        <f>IF(AI300=0,0,BM300*(1-AI300*(1-AK300)))</f>
        <v>0</v>
      </c>
    </row>
    <row r="301" spans="1:66" ht="15">
      <c r="A301" s="32">
        <v>18</v>
      </c>
      <c r="B301" s="32">
        <f t="shared" si="204"/>
        <v>10</v>
      </c>
      <c r="C301" s="32">
        <v>2015</v>
      </c>
      <c r="D301" s="32">
        <v>18</v>
      </c>
      <c r="E301" s="33">
        <v>22.24</v>
      </c>
      <c r="F301" s="33">
        <v>99.9</v>
      </c>
      <c r="G301" s="46">
        <v>291</v>
      </c>
      <c r="H301" s="45">
        <f t="shared" si="205"/>
        <v>-11.0486904549521</v>
      </c>
      <c r="I301" s="45">
        <f t="shared" si="178"/>
        <v>94.724323559925125</v>
      </c>
      <c r="J301" s="48">
        <f t="shared" si="206"/>
        <v>12.629909807990016</v>
      </c>
      <c r="K301" s="48">
        <f t="shared" si="207"/>
        <v>1.0096558110759004</v>
      </c>
      <c r="L301" s="48">
        <v>40</v>
      </c>
      <c r="M301" s="33">
        <v>1.0640000000000001</v>
      </c>
      <c r="N301" s="33">
        <v>30.47</v>
      </c>
      <c r="O301" s="33">
        <v>100</v>
      </c>
      <c r="P301" s="33">
        <v>10.7</v>
      </c>
      <c r="Q301" s="33">
        <v>18.09</v>
      </c>
      <c r="R301" s="33">
        <v>71.900000000000006</v>
      </c>
      <c r="S301" s="33">
        <v>9.1</v>
      </c>
      <c r="T301" s="33">
        <v>16.83634</v>
      </c>
      <c r="U301" s="33">
        <v>5.9880000000000004</v>
      </c>
      <c r="V301" s="33">
        <f t="shared" si="179"/>
        <v>4.3094204081632643</v>
      </c>
      <c r="W301" s="36">
        <f t="shared" si="180"/>
        <v>0.66245842242147368</v>
      </c>
      <c r="X301" s="36">
        <f t="shared" si="181"/>
        <v>0.19936876336322107</v>
      </c>
      <c r="Y301" s="33">
        <f t="shared" si="208"/>
        <v>115.80245554616469</v>
      </c>
      <c r="Z301" s="33">
        <f t="shared" si="182"/>
        <v>115.80245554616469</v>
      </c>
      <c r="AA301" s="33">
        <f t="shared" si="209"/>
        <v>0</v>
      </c>
      <c r="AB301" s="36">
        <f t="shared" si="183"/>
        <v>0.23160491109232939</v>
      </c>
      <c r="AC301" s="45">
        <f t="shared" si="184"/>
        <v>20.47</v>
      </c>
      <c r="AD301" s="49">
        <f t="shared" si="210"/>
        <v>0</v>
      </c>
      <c r="AE301" s="49">
        <f t="shared" si="185"/>
        <v>0.4</v>
      </c>
      <c r="AF301" s="48">
        <f t="shared" si="211"/>
        <v>1</v>
      </c>
      <c r="AG301" s="33">
        <f t="shared" si="186"/>
        <v>1.7237681632653059</v>
      </c>
      <c r="AH301" s="33">
        <f t="shared" si="187"/>
        <v>1.7237681632653059</v>
      </c>
      <c r="AI301" s="49">
        <f t="shared" si="188"/>
        <v>0</v>
      </c>
      <c r="AJ301" s="48">
        <f t="shared" si="189"/>
        <v>1</v>
      </c>
      <c r="AK301" s="58">
        <f t="shared" si="212"/>
        <v>1</v>
      </c>
      <c r="AL301" s="58">
        <f t="shared" si="213"/>
        <v>2.6827149606865937</v>
      </c>
      <c r="AM301" s="58">
        <f t="shared" si="214"/>
        <v>1.928872056733661</v>
      </c>
      <c r="AN301" s="58">
        <f t="shared" si="215"/>
        <v>0.75384290395293263</v>
      </c>
      <c r="AO301" s="34">
        <f t="shared" si="190"/>
        <v>8.4181699999999999</v>
      </c>
      <c r="AP301" s="34">
        <f t="shared" si="191"/>
        <v>0.49393047248462374</v>
      </c>
      <c r="AQ301" s="34">
        <f t="shared" si="192"/>
        <v>7.9242395275153763</v>
      </c>
      <c r="AR301" s="58">
        <f t="shared" si="193"/>
        <v>0.45118836390597361</v>
      </c>
      <c r="AS301" s="67">
        <f t="shared" si="194"/>
        <v>0.75198060650995602</v>
      </c>
      <c r="AT301" s="67">
        <f t="shared" si="195"/>
        <v>88.794563425636653</v>
      </c>
      <c r="AU301" s="68">
        <f t="shared" si="196"/>
        <v>0.98503622870126151</v>
      </c>
      <c r="AW301" s="68">
        <f t="shared" si="197"/>
        <v>0.5151908642326567</v>
      </c>
      <c r="AX301" s="68">
        <f t="shared" si="198"/>
        <v>0.20599999999999999</v>
      </c>
      <c r="AZ301" s="69">
        <f t="shared" si="199"/>
        <v>1.0178571428571428</v>
      </c>
      <c r="BA301" s="70">
        <f t="shared" si="221"/>
        <v>7.1050546470471101</v>
      </c>
      <c r="BB301" s="60">
        <f t="shared" si="216"/>
        <v>27.01057574621429</v>
      </c>
      <c r="BC301" s="70">
        <f t="shared" si="217"/>
        <v>18.41630164514611</v>
      </c>
      <c r="BD301" s="48">
        <f t="shared" si="218"/>
        <v>13.535981709182391</v>
      </c>
      <c r="BE301" s="59">
        <f t="shared" si="200"/>
        <v>1.4119487999999999E-3</v>
      </c>
      <c r="BF301" s="60">
        <f t="shared" si="219"/>
        <v>2.2080694410072859</v>
      </c>
      <c r="BG301" s="46">
        <f t="shared" si="220"/>
        <v>113.27912268175105</v>
      </c>
      <c r="BH301" s="46">
        <f t="shared" si="201"/>
        <v>0</v>
      </c>
      <c r="BI301" s="34">
        <f>AQ301*RUE</f>
        <v>30.429079785659045</v>
      </c>
      <c r="BJ301" s="34">
        <f t="shared" si="202"/>
        <v>304.29079785659047</v>
      </c>
      <c r="BK301" s="34">
        <f t="shared" si="203"/>
        <v>100.41596329267486</v>
      </c>
      <c r="BL301" s="34">
        <f>IF(AD301=0,0,BK301/(1-UMIDADE))</f>
        <v>0</v>
      </c>
      <c r="BM301" s="45">
        <f>BL301*AJ301</f>
        <v>0</v>
      </c>
      <c r="BN301" s="48">
        <f>IF(AI301=0,0,BM301*(1-AI301*(1-AK301)))</f>
        <v>0</v>
      </c>
    </row>
    <row r="302" spans="1:66" ht="15">
      <c r="A302" s="32">
        <v>19</v>
      </c>
      <c r="B302" s="32">
        <f t="shared" si="204"/>
        <v>10</v>
      </c>
      <c r="C302" s="32">
        <v>2015</v>
      </c>
      <c r="D302" s="32">
        <v>19</v>
      </c>
      <c r="E302" s="33">
        <v>24.53</v>
      </c>
      <c r="F302" s="33">
        <v>82</v>
      </c>
      <c r="G302" s="46">
        <v>292</v>
      </c>
      <c r="H302" s="45">
        <f t="shared" si="205"/>
        <v>-11.403094981698775</v>
      </c>
      <c r="I302" s="45">
        <f t="shared" si="178"/>
        <v>94.880247904032558</v>
      </c>
      <c r="J302" s="48">
        <f t="shared" si="206"/>
        <v>12.650699720537673</v>
      </c>
      <c r="K302" s="48">
        <f t="shared" si="207"/>
        <v>1.0101975608143732</v>
      </c>
      <c r="L302" s="48">
        <v>40</v>
      </c>
      <c r="M302" s="33">
        <v>1.0289999999999999</v>
      </c>
      <c r="N302" s="33">
        <v>33.130000000000003</v>
      </c>
      <c r="O302" s="33">
        <v>100</v>
      </c>
      <c r="P302" s="33">
        <v>6.95</v>
      </c>
      <c r="Q302" s="33">
        <v>17.02</v>
      </c>
      <c r="R302" s="33">
        <v>36.67</v>
      </c>
      <c r="S302" s="33">
        <v>0.1</v>
      </c>
      <c r="T302" s="33">
        <v>30</v>
      </c>
      <c r="U302" s="33">
        <v>13.78</v>
      </c>
      <c r="V302" s="33">
        <f t="shared" si="179"/>
        <v>4.8413387755102049</v>
      </c>
      <c r="W302" s="36">
        <f t="shared" si="180"/>
        <v>0.69139580862010441</v>
      </c>
      <c r="X302" s="36">
        <f t="shared" si="181"/>
        <v>0.20370937129301567</v>
      </c>
      <c r="Y302" s="33">
        <f t="shared" si="208"/>
        <v>123.17868738289938</v>
      </c>
      <c r="Z302" s="33">
        <f t="shared" si="182"/>
        <v>123.17868738289938</v>
      </c>
      <c r="AA302" s="33">
        <f t="shared" si="209"/>
        <v>0</v>
      </c>
      <c r="AB302" s="36">
        <f t="shared" si="183"/>
        <v>0.24635737476579878</v>
      </c>
      <c r="AC302" s="45">
        <f t="shared" si="184"/>
        <v>23.130000000000003</v>
      </c>
      <c r="AD302" s="49">
        <f t="shared" si="210"/>
        <v>0</v>
      </c>
      <c r="AE302" s="49">
        <f t="shared" si="185"/>
        <v>0.4</v>
      </c>
      <c r="AF302" s="48">
        <f t="shared" si="211"/>
        <v>1</v>
      </c>
      <c r="AG302" s="33">
        <f t="shared" si="186"/>
        <v>1.936535510204082</v>
      </c>
      <c r="AH302" s="33">
        <f t="shared" si="187"/>
        <v>1.936535510204082</v>
      </c>
      <c r="AI302" s="49">
        <f t="shared" si="188"/>
        <v>0</v>
      </c>
      <c r="AJ302" s="48">
        <f t="shared" si="189"/>
        <v>1</v>
      </c>
      <c r="AK302" s="58">
        <f t="shared" si="212"/>
        <v>1</v>
      </c>
      <c r="AL302" s="58">
        <f t="shared" si="213"/>
        <v>3.0799921044179697</v>
      </c>
      <c r="AM302" s="58">
        <f t="shared" si="214"/>
        <v>1.1294331046900696</v>
      </c>
      <c r="AN302" s="58">
        <f t="shared" si="215"/>
        <v>1.9505589997279</v>
      </c>
      <c r="AO302" s="34">
        <f t="shared" si="190"/>
        <v>15</v>
      </c>
      <c r="AP302" s="34">
        <f t="shared" si="191"/>
        <v>0.49393047248462374</v>
      </c>
      <c r="AQ302" s="34">
        <f t="shared" si="192"/>
        <v>14.506069527515375</v>
      </c>
      <c r="AR302" s="58">
        <f t="shared" si="193"/>
        <v>0.45118836390597361</v>
      </c>
      <c r="AS302" s="67">
        <f t="shared" si="194"/>
        <v>0.75198060650995602</v>
      </c>
      <c r="AT302" s="67">
        <f t="shared" si="195"/>
        <v>93.550912446087594</v>
      </c>
      <c r="AU302" s="68">
        <f t="shared" si="196"/>
        <v>0.96173995683877778</v>
      </c>
      <c r="AW302" s="68">
        <f t="shared" si="197"/>
        <v>0.61441746102028694</v>
      </c>
      <c r="AX302" s="68">
        <f t="shared" si="198"/>
        <v>0.13466666666666663</v>
      </c>
      <c r="AZ302" s="69">
        <f t="shared" si="199"/>
        <v>1.0178571428571428</v>
      </c>
      <c r="BA302" s="70">
        <f t="shared" si="221"/>
        <v>5.6980048722193013</v>
      </c>
      <c r="BB302" s="60">
        <f t="shared" si="216"/>
        <v>21.661535322228897</v>
      </c>
      <c r="BC302" s="70">
        <f t="shared" si="217"/>
        <v>14.76922862879243</v>
      </c>
      <c r="BD302" s="48">
        <f t="shared" si="218"/>
        <v>10.855383042162435</v>
      </c>
      <c r="BE302" s="59">
        <f t="shared" si="200"/>
        <v>1.5084035999999999E-3</v>
      </c>
      <c r="BF302" s="60">
        <f t="shared" si="219"/>
        <v>1.6906242623607359</v>
      </c>
      <c r="BG302" s="46">
        <f t="shared" si="220"/>
        <v>91.647587798017</v>
      </c>
      <c r="BH302" s="46">
        <f t="shared" si="201"/>
        <v>0</v>
      </c>
      <c r="BI302" s="34">
        <f>AQ302*RUE</f>
        <v>55.70330698565904</v>
      </c>
      <c r="BJ302" s="34">
        <f t="shared" si="202"/>
        <v>557.03306985659037</v>
      </c>
      <c r="BK302" s="34">
        <f t="shared" si="203"/>
        <v>183.82091305267483</v>
      </c>
      <c r="BL302" s="34">
        <f>IF(AD302=0,0,BK302/(1-UMIDADE))</f>
        <v>0</v>
      </c>
      <c r="BM302" s="45">
        <f>BL302*AJ302</f>
        <v>0</v>
      </c>
      <c r="BN302" s="48">
        <f>IF(AI302=0,0,BM302*(1-AI302*(1-AK302)))</f>
        <v>0</v>
      </c>
    </row>
    <row r="303" spans="1:66" ht="15">
      <c r="A303" s="32">
        <v>20</v>
      </c>
      <c r="B303" s="32">
        <f t="shared" si="204"/>
        <v>10</v>
      </c>
      <c r="C303" s="32">
        <v>2015</v>
      </c>
      <c r="D303" s="32">
        <v>20</v>
      </c>
      <c r="E303" s="33">
        <v>26.15</v>
      </c>
      <c r="F303" s="33">
        <v>73.5</v>
      </c>
      <c r="G303" s="46">
        <v>293</v>
      </c>
      <c r="H303" s="45">
        <f t="shared" si="205"/>
        <v>-11.754120525303444</v>
      </c>
      <c r="I303" s="45">
        <f t="shared" si="178"/>
        <v>95.035105426783787</v>
      </c>
      <c r="J303" s="48">
        <f t="shared" si="206"/>
        <v>12.671347390237838</v>
      </c>
      <c r="K303" s="48">
        <f t="shared" si="207"/>
        <v>1.0107362887954954</v>
      </c>
      <c r="L303" s="48">
        <v>40</v>
      </c>
      <c r="M303" s="33">
        <v>1.1519999999999999</v>
      </c>
      <c r="N303" s="33">
        <v>35.79</v>
      </c>
      <c r="O303" s="33">
        <v>100</v>
      </c>
      <c r="P303" s="33">
        <v>8.4499999999999993</v>
      </c>
      <c r="Q303" s="33">
        <v>16.59</v>
      </c>
      <c r="R303" s="33">
        <v>30.93</v>
      </c>
      <c r="S303" s="33">
        <v>0</v>
      </c>
      <c r="T303" s="33">
        <v>30</v>
      </c>
      <c r="U303" s="33">
        <v>13.97</v>
      </c>
      <c r="V303" s="33">
        <f t="shared" si="179"/>
        <v>5.3356408163265296</v>
      </c>
      <c r="W303" s="36">
        <f t="shared" si="180"/>
        <v>0.71556786519322535</v>
      </c>
      <c r="X303" s="36">
        <f t="shared" si="181"/>
        <v>0.2073351797789838</v>
      </c>
      <c r="Y303" s="33">
        <f t="shared" si="208"/>
        <v>121.3421518726953</v>
      </c>
      <c r="Z303" s="33">
        <f t="shared" si="182"/>
        <v>121.3421518726953</v>
      </c>
      <c r="AA303" s="33">
        <f t="shared" si="209"/>
        <v>0</v>
      </c>
      <c r="AB303" s="36">
        <f t="shared" si="183"/>
        <v>0.2426843037453906</v>
      </c>
      <c r="AC303" s="45">
        <f t="shared" si="184"/>
        <v>25.79</v>
      </c>
      <c r="AD303" s="49">
        <f t="shared" si="210"/>
        <v>0</v>
      </c>
      <c r="AE303" s="49">
        <f t="shared" si="185"/>
        <v>0.4</v>
      </c>
      <c r="AF303" s="48">
        <f t="shared" si="211"/>
        <v>1</v>
      </c>
      <c r="AG303" s="33">
        <f t="shared" si="186"/>
        <v>2.134256326530612</v>
      </c>
      <c r="AH303" s="33">
        <f t="shared" si="187"/>
        <v>2.134256326530612</v>
      </c>
      <c r="AI303" s="49">
        <f t="shared" si="188"/>
        <v>0</v>
      </c>
      <c r="AJ303" s="48">
        <f t="shared" si="189"/>
        <v>1</v>
      </c>
      <c r="AK303" s="58">
        <f t="shared" si="212"/>
        <v>1</v>
      </c>
      <c r="AL303" s="58">
        <f t="shared" si="213"/>
        <v>3.3911553886929702</v>
      </c>
      <c r="AM303" s="58">
        <f t="shared" si="214"/>
        <v>1.0488843617227357</v>
      </c>
      <c r="AN303" s="58">
        <f t="shared" si="215"/>
        <v>2.3422710269702343</v>
      </c>
      <c r="AO303" s="34">
        <f t="shared" si="190"/>
        <v>15</v>
      </c>
      <c r="AP303" s="34">
        <f t="shared" si="191"/>
        <v>0.49393047248462374</v>
      </c>
      <c r="AQ303" s="34">
        <f t="shared" si="192"/>
        <v>14.506069527515375</v>
      </c>
      <c r="AR303" s="58">
        <f t="shared" si="193"/>
        <v>0.45118836390597361</v>
      </c>
      <c r="AS303" s="67">
        <f t="shared" si="194"/>
        <v>0.75198060650995602</v>
      </c>
      <c r="AT303" s="67">
        <f t="shared" si="195"/>
        <v>93.550912446087594</v>
      </c>
      <c r="AU303" s="68">
        <f t="shared" si="196"/>
        <v>0.95423489130510719</v>
      </c>
      <c r="AW303" s="68">
        <f t="shared" si="197"/>
        <v>0.67208472110041151</v>
      </c>
      <c r="AX303" s="68">
        <f t="shared" si="198"/>
        <v>0.106</v>
      </c>
      <c r="AZ303" s="69">
        <f t="shared" si="199"/>
        <v>1.0178571428571428</v>
      </c>
      <c r="BA303" s="70">
        <f t="shared" si="221"/>
        <v>4.8677321937785916</v>
      </c>
      <c r="BB303" s="60">
        <f t="shared" si="216"/>
        <v>18.505170707868693</v>
      </c>
      <c r="BC303" s="70">
        <f t="shared" si="217"/>
        <v>12.61716184627411</v>
      </c>
      <c r="BD303" s="48">
        <f t="shared" si="218"/>
        <v>9.2736139570114702</v>
      </c>
      <c r="BE303" s="59">
        <f t="shared" si="200"/>
        <v>1.5766379999999998E-3</v>
      </c>
      <c r="BF303" s="60">
        <f t="shared" si="219"/>
        <v>1.4428010235122959</v>
      </c>
      <c r="BG303" s="46">
        <f t="shared" si="220"/>
        <v>78.308129334991747</v>
      </c>
      <c r="BH303" s="46">
        <f t="shared" si="201"/>
        <v>0</v>
      </c>
      <c r="BI303" s="34">
        <f>AQ303*RUE</f>
        <v>55.70330698565904</v>
      </c>
      <c r="BJ303" s="34">
        <f t="shared" si="202"/>
        <v>557.03306985659037</v>
      </c>
      <c r="BK303" s="34">
        <f t="shared" si="203"/>
        <v>183.82091305267483</v>
      </c>
      <c r="BL303" s="34">
        <f>IF(AD303=0,0,BK303/(1-UMIDADE))</f>
        <v>0</v>
      </c>
      <c r="BM303" s="45">
        <f>BL303*AJ303</f>
        <v>0</v>
      </c>
      <c r="BN303" s="48">
        <f>IF(AI303=0,0,BM303*(1-AI303*(1-AK303)))</f>
        <v>0</v>
      </c>
    </row>
    <row r="304" spans="1:66" ht="15">
      <c r="A304" s="32">
        <v>21</v>
      </c>
      <c r="B304" s="32">
        <f t="shared" si="204"/>
        <v>10</v>
      </c>
      <c r="C304" s="32">
        <v>2015</v>
      </c>
      <c r="D304" s="32">
        <v>21</v>
      </c>
      <c r="E304" s="33">
        <v>27.71</v>
      </c>
      <c r="F304" s="33">
        <v>78.2</v>
      </c>
      <c r="G304" s="46">
        <v>294</v>
      </c>
      <c r="H304" s="45">
        <f t="shared" si="205"/>
        <v>-12.101663069321754</v>
      </c>
      <c r="I304" s="45">
        <f t="shared" si="178"/>
        <v>95.188852293380251</v>
      </c>
      <c r="J304" s="48">
        <f t="shared" si="206"/>
        <v>12.691846972450699</v>
      </c>
      <c r="K304" s="48">
        <f t="shared" si="207"/>
        <v>1.0112718353825392</v>
      </c>
      <c r="L304" s="48">
        <v>40</v>
      </c>
      <c r="M304" s="33">
        <v>1.423</v>
      </c>
      <c r="N304" s="33">
        <v>36.270000000000003</v>
      </c>
      <c r="O304" s="33">
        <v>100</v>
      </c>
      <c r="P304" s="33">
        <v>10.7</v>
      </c>
      <c r="Q304" s="33">
        <v>17.45</v>
      </c>
      <c r="R304" s="33">
        <v>48.33</v>
      </c>
      <c r="S304" s="33">
        <v>0</v>
      </c>
      <c r="T304" s="33">
        <v>30</v>
      </c>
      <c r="U304" s="33">
        <v>14.07</v>
      </c>
      <c r="V304" s="33">
        <f t="shared" si="179"/>
        <v>5.369730612244898</v>
      </c>
      <c r="W304" s="36">
        <f t="shared" si="180"/>
        <v>0.71713835513102597</v>
      </c>
      <c r="X304" s="36">
        <f t="shared" si="181"/>
        <v>0.20757075326965391</v>
      </c>
      <c r="Y304" s="33">
        <f t="shared" si="208"/>
        <v>119.20789554616468</v>
      </c>
      <c r="Z304" s="33">
        <f t="shared" si="182"/>
        <v>119.20789554616468</v>
      </c>
      <c r="AA304" s="33">
        <f t="shared" si="209"/>
        <v>0</v>
      </c>
      <c r="AB304" s="36">
        <f t="shared" si="183"/>
        <v>0.23841579109232935</v>
      </c>
      <c r="AC304" s="45">
        <f t="shared" si="184"/>
        <v>26.270000000000003</v>
      </c>
      <c r="AD304" s="49">
        <f t="shared" si="210"/>
        <v>0</v>
      </c>
      <c r="AE304" s="49">
        <f t="shared" si="185"/>
        <v>0.4</v>
      </c>
      <c r="AF304" s="48">
        <f t="shared" si="211"/>
        <v>1</v>
      </c>
      <c r="AG304" s="33">
        <f t="shared" si="186"/>
        <v>2.1478922448979594</v>
      </c>
      <c r="AH304" s="33">
        <f t="shared" si="187"/>
        <v>2.1478922448979594</v>
      </c>
      <c r="AI304" s="49">
        <f t="shared" si="188"/>
        <v>0</v>
      </c>
      <c r="AJ304" s="48">
        <f t="shared" si="189"/>
        <v>1</v>
      </c>
      <c r="AK304" s="58">
        <f t="shared" si="212"/>
        <v>1</v>
      </c>
      <c r="AL304" s="58">
        <f t="shared" si="213"/>
        <v>3.7163338263834107</v>
      </c>
      <c r="AM304" s="58">
        <f t="shared" si="214"/>
        <v>1.7961041382911023</v>
      </c>
      <c r="AN304" s="58">
        <f t="shared" si="215"/>
        <v>1.9202296880923084</v>
      </c>
      <c r="AO304" s="34">
        <f t="shared" si="190"/>
        <v>15</v>
      </c>
      <c r="AP304" s="34">
        <f t="shared" si="191"/>
        <v>0.49393047248462374</v>
      </c>
      <c r="AQ304" s="34">
        <f t="shared" si="192"/>
        <v>14.506069527515375</v>
      </c>
      <c r="AR304" s="58">
        <f t="shared" si="193"/>
        <v>0.45118836390597361</v>
      </c>
      <c r="AS304" s="67">
        <f t="shared" si="194"/>
        <v>0.75198060650995602</v>
      </c>
      <c r="AT304" s="67">
        <f t="shared" si="195"/>
        <v>93.550912446087594</v>
      </c>
      <c r="AU304" s="68">
        <f t="shared" si="196"/>
        <v>0.96232351202642341</v>
      </c>
      <c r="AW304" s="68">
        <f t="shared" si="197"/>
        <v>0.71944906947438136</v>
      </c>
      <c r="AX304" s="68">
        <f t="shared" si="198"/>
        <v>0.16333333333333327</v>
      </c>
      <c r="AZ304" s="69">
        <f t="shared" si="199"/>
        <v>1.0178571428571428</v>
      </c>
      <c r="BA304" s="70">
        <f t="shared" si="221"/>
        <v>8.0972486188645902</v>
      </c>
      <c r="BB304" s="60">
        <f t="shared" si="216"/>
        <v>30.782500349475626</v>
      </c>
      <c r="BC304" s="70">
        <f t="shared" si="217"/>
        <v>20.988068420097019</v>
      </c>
      <c r="BD304" s="48">
        <f t="shared" si="218"/>
        <v>15.426230288771308</v>
      </c>
      <c r="BE304" s="59">
        <f t="shared" si="200"/>
        <v>1.6423452000000002E-3</v>
      </c>
      <c r="BF304" s="60">
        <f t="shared" si="219"/>
        <v>2.2882812207622862</v>
      </c>
      <c r="BG304" s="46">
        <f t="shared" si="220"/>
        <v>131.37949068009021</v>
      </c>
      <c r="BH304" s="46">
        <f t="shared" si="201"/>
        <v>0</v>
      </c>
      <c r="BI304" s="34">
        <f>AQ304*RUE</f>
        <v>55.70330698565904</v>
      </c>
      <c r="BJ304" s="34">
        <f t="shared" si="202"/>
        <v>557.03306985659037</v>
      </c>
      <c r="BK304" s="34">
        <f t="shared" si="203"/>
        <v>183.82091305267483</v>
      </c>
      <c r="BL304" s="34">
        <f>IF(AD304=0,0,BK304/(1-UMIDADE))</f>
        <v>0</v>
      </c>
      <c r="BM304" s="45">
        <f>BL304*AJ304</f>
        <v>0</v>
      </c>
      <c r="BN304" s="48">
        <f>IF(AI304=0,0,BM304*(1-AI304*(1-AK304)))</f>
        <v>0</v>
      </c>
    </row>
    <row r="305" spans="1:66" ht="15">
      <c r="A305" s="32">
        <v>22</v>
      </c>
      <c r="B305" s="32">
        <f t="shared" si="204"/>
        <v>10</v>
      </c>
      <c r="C305" s="32">
        <v>2015</v>
      </c>
      <c r="D305" s="32">
        <v>22</v>
      </c>
      <c r="E305" s="33">
        <v>25.57</v>
      </c>
      <c r="F305" s="33">
        <v>92.9</v>
      </c>
      <c r="G305" s="46">
        <v>295</v>
      </c>
      <c r="H305" s="45">
        <f t="shared" si="205"/>
        <v>-12.445619629397331</v>
      </c>
      <c r="I305" s="45">
        <f t="shared" si="178"/>
        <v>95.34144404185119</v>
      </c>
      <c r="J305" s="48">
        <f t="shared" si="206"/>
        <v>12.712192538913492</v>
      </c>
      <c r="K305" s="48">
        <f t="shared" si="207"/>
        <v>1.0118040418814931</v>
      </c>
      <c r="L305" s="48">
        <v>40</v>
      </c>
      <c r="M305" s="33">
        <v>1.6</v>
      </c>
      <c r="N305" s="33">
        <v>36.119999999999997</v>
      </c>
      <c r="O305" s="33">
        <v>100</v>
      </c>
      <c r="P305" s="33">
        <v>12.2</v>
      </c>
      <c r="Q305" s="33">
        <v>19.87</v>
      </c>
      <c r="R305" s="33">
        <v>58.26</v>
      </c>
      <c r="S305" s="33">
        <v>18.8</v>
      </c>
      <c r="T305" s="33">
        <v>27.33502</v>
      </c>
      <c r="U305" s="33">
        <v>11.91</v>
      </c>
      <c r="V305" s="33">
        <f t="shared" si="179"/>
        <v>5.2010448979591821</v>
      </c>
      <c r="W305" s="36">
        <f t="shared" si="180"/>
        <v>0.70924544204992979</v>
      </c>
      <c r="X305" s="36">
        <f t="shared" si="181"/>
        <v>0.20638681630748945</v>
      </c>
      <c r="Y305" s="33">
        <f t="shared" si="208"/>
        <v>117.06000330126672</v>
      </c>
      <c r="Z305" s="33">
        <f t="shared" si="182"/>
        <v>117.06000330126672</v>
      </c>
      <c r="AA305" s="33">
        <f t="shared" si="209"/>
        <v>0</v>
      </c>
      <c r="AB305" s="36">
        <f t="shared" si="183"/>
        <v>0.23412000660253343</v>
      </c>
      <c r="AC305" s="45">
        <f t="shared" si="184"/>
        <v>26.119999999999997</v>
      </c>
      <c r="AD305" s="49">
        <f t="shared" si="210"/>
        <v>0</v>
      </c>
      <c r="AE305" s="49">
        <f t="shared" si="185"/>
        <v>0.4</v>
      </c>
      <c r="AF305" s="48">
        <f t="shared" si="211"/>
        <v>1</v>
      </c>
      <c r="AG305" s="33">
        <f t="shared" si="186"/>
        <v>2.0804179591836731</v>
      </c>
      <c r="AH305" s="33">
        <f t="shared" si="187"/>
        <v>2.0804179591836731</v>
      </c>
      <c r="AI305" s="49">
        <f t="shared" si="188"/>
        <v>0</v>
      </c>
      <c r="AJ305" s="48">
        <f t="shared" si="189"/>
        <v>1</v>
      </c>
      <c r="AK305" s="58">
        <f t="shared" si="212"/>
        <v>1</v>
      </c>
      <c r="AL305" s="58">
        <f t="shared" si="213"/>
        <v>3.2767412512615945</v>
      </c>
      <c r="AM305" s="58">
        <f t="shared" si="214"/>
        <v>1.9090294529850049</v>
      </c>
      <c r="AN305" s="58">
        <f t="shared" si="215"/>
        <v>1.3677117982765896</v>
      </c>
      <c r="AO305" s="34">
        <f t="shared" si="190"/>
        <v>13.66751</v>
      </c>
      <c r="AP305" s="34">
        <f t="shared" si="191"/>
        <v>0.49393047248462374</v>
      </c>
      <c r="AQ305" s="34">
        <f t="shared" si="192"/>
        <v>13.173579527515376</v>
      </c>
      <c r="AR305" s="58">
        <f t="shared" si="193"/>
        <v>0.45118836390597361</v>
      </c>
      <c r="AS305" s="67">
        <f t="shared" si="194"/>
        <v>0.75198060650995602</v>
      </c>
      <c r="AT305" s="67">
        <f t="shared" si="195"/>
        <v>92.944619261078785</v>
      </c>
      <c r="AU305" s="68">
        <f t="shared" si="196"/>
        <v>0.97301650302812615</v>
      </c>
      <c r="AW305" s="68">
        <f t="shared" si="197"/>
        <v>0.65250326162758476</v>
      </c>
      <c r="AX305" s="68">
        <f t="shared" si="198"/>
        <v>0.32466666666666671</v>
      </c>
      <c r="AZ305" s="69">
        <f t="shared" si="199"/>
        <v>1.0178571428571428</v>
      </c>
      <c r="BA305" s="70">
        <f t="shared" si="221"/>
        <v>14.664198036235238</v>
      </c>
      <c r="BB305" s="60">
        <f t="shared" si="216"/>
        <v>55.747415254551882</v>
      </c>
      <c r="BC305" s="70">
        <f t="shared" si="217"/>
        <v>38.009601309921742</v>
      </c>
      <c r="BD305" s="48">
        <f t="shared" si="218"/>
        <v>27.937056962792479</v>
      </c>
      <c r="BE305" s="59">
        <f t="shared" si="200"/>
        <v>1.5522083999999999E-3</v>
      </c>
      <c r="BF305" s="60">
        <f t="shared" si="219"/>
        <v>4.1151163238123054</v>
      </c>
      <c r="BG305" s="46">
        <f t="shared" si="220"/>
        <v>238.21940638980175</v>
      </c>
      <c r="BH305" s="46">
        <f t="shared" si="201"/>
        <v>0</v>
      </c>
      <c r="BI305" s="34">
        <f>AQ305*RUE</f>
        <v>50.586545385659043</v>
      </c>
      <c r="BJ305" s="34">
        <f t="shared" si="202"/>
        <v>505.86545385659042</v>
      </c>
      <c r="BK305" s="34">
        <f t="shared" si="203"/>
        <v>166.93559977267483</v>
      </c>
      <c r="BL305" s="34">
        <f>IF(AD305=0,0,BK305/(1-UMIDADE))</f>
        <v>0</v>
      </c>
      <c r="BM305" s="45">
        <f>BL305*AJ305</f>
        <v>0</v>
      </c>
      <c r="BN305" s="48">
        <f>IF(AI305=0,0,BM305*(1-AI305*(1-AK305)))</f>
        <v>0</v>
      </c>
    </row>
    <row r="306" spans="1:66" ht="15">
      <c r="A306" s="32">
        <v>23</v>
      </c>
      <c r="B306" s="32">
        <f t="shared" si="204"/>
        <v>10</v>
      </c>
      <c r="C306" s="32">
        <v>2015</v>
      </c>
      <c r="D306" s="32">
        <v>23</v>
      </c>
      <c r="E306" s="33">
        <v>26.92</v>
      </c>
      <c r="F306" s="33">
        <v>89.6</v>
      </c>
      <c r="G306" s="46">
        <v>296</v>
      </c>
      <c r="H306" s="45">
        <f t="shared" si="205"/>
        <v>-12.785888283778267</v>
      </c>
      <c r="I306" s="45">
        <f t="shared" si="178"/>
        <v>95.492835585926599</v>
      </c>
      <c r="J306" s="48">
        <f t="shared" si="206"/>
        <v>12.732378078123546</v>
      </c>
      <c r="K306" s="48">
        <f t="shared" si="207"/>
        <v>1.0123327505880855</v>
      </c>
      <c r="L306" s="48">
        <v>40</v>
      </c>
      <c r="M306" s="33">
        <v>0.91</v>
      </c>
      <c r="N306" s="33">
        <v>35.9</v>
      </c>
      <c r="O306" s="33">
        <v>100</v>
      </c>
      <c r="P306" s="33">
        <v>6.2</v>
      </c>
      <c r="Q306" s="33">
        <v>20.43</v>
      </c>
      <c r="R306" s="33">
        <v>57.92</v>
      </c>
      <c r="S306" s="33">
        <v>0</v>
      </c>
      <c r="T306" s="33">
        <v>27.74887</v>
      </c>
      <c r="U306" s="33">
        <v>13.01</v>
      </c>
      <c r="V306" s="33">
        <f t="shared" si="179"/>
        <v>5.1293387755102025</v>
      </c>
      <c r="W306" s="36">
        <f t="shared" si="180"/>
        <v>0.70579787309814512</v>
      </c>
      <c r="X306" s="36">
        <f t="shared" si="181"/>
        <v>0.20586968096472177</v>
      </c>
      <c r="Y306" s="33">
        <f t="shared" si="208"/>
        <v>133.77958534208304</v>
      </c>
      <c r="Z306" s="33">
        <f t="shared" si="182"/>
        <v>125</v>
      </c>
      <c r="AA306" s="33">
        <f t="shared" si="209"/>
        <v>8.7795853420830383</v>
      </c>
      <c r="AB306" s="36">
        <f t="shared" si="183"/>
        <v>0.25</v>
      </c>
      <c r="AC306" s="45">
        <f t="shared" si="184"/>
        <v>25.9</v>
      </c>
      <c r="AD306" s="49">
        <f t="shared" si="210"/>
        <v>0</v>
      </c>
      <c r="AE306" s="49">
        <f t="shared" si="185"/>
        <v>0.4</v>
      </c>
      <c r="AF306" s="48">
        <f t="shared" si="211"/>
        <v>1</v>
      </c>
      <c r="AG306" s="33">
        <f t="shared" si="186"/>
        <v>2.0517355102040811</v>
      </c>
      <c r="AH306" s="33">
        <f t="shared" si="187"/>
        <v>2.0517355102040811</v>
      </c>
      <c r="AI306" s="49">
        <f t="shared" si="188"/>
        <v>0</v>
      </c>
      <c r="AJ306" s="48">
        <f t="shared" si="189"/>
        <v>1</v>
      </c>
      <c r="AK306" s="58">
        <f t="shared" si="212"/>
        <v>1</v>
      </c>
      <c r="AL306" s="58">
        <f t="shared" si="213"/>
        <v>3.5484196511298127</v>
      </c>
      <c r="AM306" s="58">
        <f t="shared" si="214"/>
        <v>2.0552446619343878</v>
      </c>
      <c r="AN306" s="58">
        <f t="shared" si="215"/>
        <v>1.4931749891954249</v>
      </c>
      <c r="AO306" s="34">
        <f t="shared" si="190"/>
        <v>13.874435</v>
      </c>
      <c r="AP306" s="34">
        <f t="shared" si="191"/>
        <v>0.49393047248462374</v>
      </c>
      <c r="AQ306" s="34">
        <f t="shared" si="192"/>
        <v>13.380504527515376</v>
      </c>
      <c r="AR306" s="58">
        <f t="shared" si="193"/>
        <v>0.45118836390597361</v>
      </c>
      <c r="AS306" s="67">
        <f t="shared" si="194"/>
        <v>0.75198060650995602</v>
      </c>
      <c r="AT306" s="67">
        <f t="shared" si="195"/>
        <v>93.046141057939792</v>
      </c>
      <c r="AU306" s="68">
        <f t="shared" si="196"/>
        <v>0.9705780086147745</v>
      </c>
      <c r="AW306" s="68">
        <f t="shared" si="197"/>
        <v>0.69638657042432683</v>
      </c>
      <c r="AX306" s="68">
        <f t="shared" si="198"/>
        <v>0.36199999999999999</v>
      </c>
      <c r="AZ306" s="69">
        <f t="shared" si="199"/>
        <v>1.0178571428571428</v>
      </c>
      <c r="BA306" s="70">
        <f t="shared" si="221"/>
        <v>17.425339161723183</v>
      </c>
      <c r="BB306" s="60">
        <f t="shared" si="216"/>
        <v>66.244169357206857</v>
      </c>
      <c r="BC306" s="70">
        <f t="shared" si="217"/>
        <v>45.166479107186497</v>
      </c>
      <c r="BD306" s="48">
        <f t="shared" si="218"/>
        <v>33.197362143782073</v>
      </c>
      <c r="BE306" s="59">
        <f t="shared" si="200"/>
        <v>1.6090704000000001E-3</v>
      </c>
      <c r="BF306" s="60">
        <f t="shared" si="219"/>
        <v>5.030942495656892</v>
      </c>
      <c r="BG306" s="46">
        <f t="shared" si="220"/>
        <v>281.66419648125179</v>
      </c>
      <c r="BH306" s="46">
        <f t="shared" si="201"/>
        <v>0</v>
      </c>
      <c r="BI306" s="34">
        <f>AQ306*RUE</f>
        <v>51.381137385659038</v>
      </c>
      <c r="BJ306" s="34">
        <f t="shared" si="202"/>
        <v>513.81137385659042</v>
      </c>
      <c r="BK306" s="34">
        <f t="shared" si="203"/>
        <v>169.55775337267485</v>
      </c>
      <c r="BL306" s="34">
        <f>IF(AD306=0,0,BK306/(1-UMIDADE))</f>
        <v>0</v>
      </c>
      <c r="BM306" s="45">
        <f>BL306*AJ306</f>
        <v>0</v>
      </c>
      <c r="BN306" s="48">
        <f>IF(AI306=0,0,BM306*(1-AI306*(1-AK306)))</f>
        <v>0</v>
      </c>
    </row>
    <row r="307" spans="1:66" ht="15">
      <c r="A307" s="32">
        <v>24</v>
      </c>
      <c r="B307" s="32">
        <f t="shared" si="204"/>
        <v>10</v>
      </c>
      <c r="C307" s="32">
        <v>2015</v>
      </c>
      <c r="D307" s="32">
        <v>24</v>
      </c>
      <c r="E307" s="33">
        <v>28.3</v>
      </c>
      <c r="F307" s="33">
        <v>83.7</v>
      </c>
      <c r="G307" s="46">
        <v>297</v>
      </c>
      <c r="H307" s="45">
        <f t="shared" si="205"/>
        <v>-13.122368203518644</v>
      </c>
      <c r="I307" s="45">
        <f t="shared" si="178"/>
        <v>95.642981220240117</v>
      </c>
      <c r="J307" s="48">
        <f t="shared" si="206"/>
        <v>12.752397496032016</v>
      </c>
      <c r="K307" s="48">
        <f t="shared" si="207"/>
        <v>1.012857804834516</v>
      </c>
      <c r="L307" s="48">
        <v>40</v>
      </c>
      <c r="M307" s="33">
        <v>1.407</v>
      </c>
      <c r="N307" s="33">
        <v>37.200000000000003</v>
      </c>
      <c r="O307" s="33">
        <v>100</v>
      </c>
      <c r="P307" s="33">
        <v>9.1999999999999993</v>
      </c>
      <c r="Q307" s="33">
        <v>21.03</v>
      </c>
      <c r="R307" s="33">
        <v>46.52</v>
      </c>
      <c r="S307" s="33">
        <v>46.7</v>
      </c>
      <c r="T307" s="33">
        <v>27.619730000000001</v>
      </c>
      <c r="U307" s="33">
        <v>12.9</v>
      </c>
      <c r="V307" s="33">
        <f t="shared" si="179"/>
        <v>5.323297959183674</v>
      </c>
      <c r="W307" s="36">
        <f t="shared" si="180"/>
        <v>0.71499616764789609</v>
      </c>
      <c r="X307" s="36">
        <f t="shared" si="181"/>
        <v>0.20724942514718442</v>
      </c>
      <c r="Y307" s="33">
        <f t="shared" si="208"/>
        <v>122.94826448979592</v>
      </c>
      <c r="Z307" s="33">
        <f t="shared" si="182"/>
        <v>122.94826448979592</v>
      </c>
      <c r="AA307" s="33">
        <f t="shared" si="209"/>
        <v>0</v>
      </c>
      <c r="AB307" s="36">
        <f t="shared" si="183"/>
        <v>0.24589652897959183</v>
      </c>
      <c r="AC307" s="45">
        <f t="shared" si="184"/>
        <v>27.200000000000003</v>
      </c>
      <c r="AD307" s="49">
        <f t="shared" si="210"/>
        <v>0</v>
      </c>
      <c r="AE307" s="49">
        <f t="shared" si="185"/>
        <v>0.4</v>
      </c>
      <c r="AF307" s="48">
        <f t="shared" si="211"/>
        <v>1</v>
      </c>
      <c r="AG307" s="33">
        <f t="shared" si="186"/>
        <v>2.1293191836734695</v>
      </c>
      <c r="AH307" s="33">
        <f t="shared" si="187"/>
        <v>2.1293191836734695</v>
      </c>
      <c r="AI307" s="49">
        <f t="shared" si="188"/>
        <v>0</v>
      </c>
      <c r="AJ307" s="48">
        <f t="shared" si="189"/>
        <v>1</v>
      </c>
      <c r="AK307" s="58">
        <f t="shared" si="212"/>
        <v>1</v>
      </c>
      <c r="AL307" s="58">
        <f t="shared" si="213"/>
        <v>3.8462106362900377</v>
      </c>
      <c r="AM307" s="58">
        <f t="shared" si="214"/>
        <v>1.7892571880021257</v>
      </c>
      <c r="AN307" s="58">
        <f t="shared" si="215"/>
        <v>2.0569534482879117</v>
      </c>
      <c r="AO307" s="34">
        <f t="shared" si="190"/>
        <v>13.809865</v>
      </c>
      <c r="AP307" s="34">
        <f t="shared" si="191"/>
        <v>0.49393047248462374</v>
      </c>
      <c r="AQ307" s="34">
        <f t="shared" si="192"/>
        <v>13.315934527515376</v>
      </c>
      <c r="AR307" s="58">
        <f t="shared" si="193"/>
        <v>0.45118836390597361</v>
      </c>
      <c r="AS307" s="67">
        <f t="shared" si="194"/>
        <v>0.75198060650995602</v>
      </c>
      <c r="AT307" s="67">
        <f t="shared" si="195"/>
        <v>93.014776659686518</v>
      </c>
      <c r="AU307" s="68">
        <f t="shared" si="196"/>
        <v>0.9596956567845949</v>
      </c>
      <c r="AW307" s="68">
        <f t="shared" si="197"/>
        <v>0.73552273870017604</v>
      </c>
      <c r="AX307" s="68">
        <f t="shared" si="198"/>
        <v>0.40200000000000008</v>
      </c>
      <c r="AZ307" s="69">
        <f t="shared" si="199"/>
        <v>1.0178571428571428</v>
      </c>
      <c r="BA307" s="70">
        <f t="shared" si="221"/>
        <v>20.202313329107128</v>
      </c>
      <c r="BB307" s="60">
        <f t="shared" si="216"/>
        <v>76.801114351933649</v>
      </c>
      <c r="BC307" s="70">
        <f t="shared" si="217"/>
        <v>52.364396149045668</v>
      </c>
      <c r="BD307" s="48">
        <f t="shared" si="218"/>
        <v>38.487831169548564</v>
      </c>
      <c r="BE307" s="59">
        <f t="shared" si="200"/>
        <v>1.6671960000000001E-3</v>
      </c>
      <c r="BF307" s="60">
        <f t="shared" si="219"/>
        <v>5.857885785453556</v>
      </c>
      <c r="BG307" s="46">
        <f t="shared" si="220"/>
        <v>326.29945384095009</v>
      </c>
      <c r="BH307" s="46">
        <f t="shared" si="201"/>
        <v>0</v>
      </c>
      <c r="BI307" s="34">
        <f>AQ307*RUE</f>
        <v>51.133188585659042</v>
      </c>
      <c r="BJ307" s="34">
        <f t="shared" si="202"/>
        <v>511.33188585659042</v>
      </c>
      <c r="BK307" s="34">
        <f t="shared" si="203"/>
        <v>168.73952233267485</v>
      </c>
      <c r="BL307" s="34">
        <f>IF(AD307=0,0,BK307/(1-UMIDADE))</f>
        <v>0</v>
      </c>
      <c r="BM307" s="45">
        <f>BL307*AJ307</f>
        <v>0</v>
      </c>
      <c r="BN307" s="48">
        <f>IF(AI307=0,0,BM307*(1-AI307*(1-AK307)))</f>
        <v>0</v>
      </c>
    </row>
    <row r="308" spans="1:66" ht="15">
      <c r="A308" s="32">
        <v>25</v>
      </c>
      <c r="B308" s="32">
        <f t="shared" si="204"/>
        <v>10</v>
      </c>
      <c r="C308" s="32">
        <v>2015</v>
      </c>
      <c r="D308" s="32">
        <v>25</v>
      </c>
      <c r="E308" s="33">
        <v>25.51</v>
      </c>
      <c r="F308" s="33">
        <v>93.6</v>
      </c>
      <c r="G308" s="46">
        <v>298</v>
      </c>
      <c r="H308" s="45">
        <f t="shared" si="205"/>
        <v>-13.454959682356415</v>
      </c>
      <c r="I308" s="45">
        <f t="shared" si="178"/>
        <v>95.791834627931635</v>
      </c>
      <c r="J308" s="48">
        <f t="shared" si="206"/>
        <v>12.772244617057551</v>
      </c>
      <c r="K308" s="48">
        <f t="shared" si="207"/>
        <v>1.0133790490358798</v>
      </c>
      <c r="L308" s="48">
        <v>40</v>
      </c>
      <c r="M308" s="33">
        <v>2.9449999999999998</v>
      </c>
      <c r="N308" s="33">
        <v>30.72</v>
      </c>
      <c r="O308" s="33">
        <v>100</v>
      </c>
      <c r="P308" s="33">
        <v>9.9499999999999993</v>
      </c>
      <c r="Q308" s="33">
        <v>22.26</v>
      </c>
      <c r="R308" s="33">
        <v>71.7</v>
      </c>
      <c r="S308" s="33">
        <v>4.0999999999999996</v>
      </c>
      <c r="T308" s="33">
        <v>20.26351</v>
      </c>
      <c r="U308" s="33">
        <v>8.57</v>
      </c>
      <c r="V308" s="33">
        <f t="shared" si="179"/>
        <v>4.108408163265306</v>
      </c>
      <c r="W308" s="36">
        <f t="shared" si="180"/>
        <v>0.65073328996091628</v>
      </c>
      <c r="X308" s="36">
        <f t="shared" si="181"/>
        <v>0.19760999349413744</v>
      </c>
      <c r="Y308" s="33">
        <f t="shared" si="208"/>
        <v>167.51894530612245</v>
      </c>
      <c r="Z308" s="33">
        <f t="shared" si="182"/>
        <v>125</v>
      </c>
      <c r="AA308" s="33">
        <f t="shared" si="209"/>
        <v>42.518945306122447</v>
      </c>
      <c r="AB308" s="36">
        <f t="shared" si="183"/>
        <v>0.25</v>
      </c>
      <c r="AC308" s="45">
        <f t="shared" si="184"/>
        <v>20.72</v>
      </c>
      <c r="AD308" s="49">
        <f t="shared" si="210"/>
        <v>0</v>
      </c>
      <c r="AE308" s="49">
        <f t="shared" si="185"/>
        <v>0.4</v>
      </c>
      <c r="AF308" s="48">
        <f t="shared" si="211"/>
        <v>1</v>
      </c>
      <c r="AG308" s="33">
        <f t="shared" si="186"/>
        <v>1.6433632653061225</v>
      </c>
      <c r="AH308" s="33">
        <f t="shared" si="187"/>
        <v>1.6433632653061225</v>
      </c>
      <c r="AI308" s="49">
        <f t="shared" si="188"/>
        <v>0</v>
      </c>
      <c r="AJ308" s="48">
        <f t="shared" si="189"/>
        <v>1</v>
      </c>
      <c r="AK308" s="58">
        <f t="shared" si="212"/>
        <v>1</v>
      </c>
      <c r="AL308" s="58">
        <f t="shared" si="213"/>
        <v>3.2650996544715891</v>
      </c>
      <c r="AM308" s="58">
        <f t="shared" si="214"/>
        <v>2.3410764522561296</v>
      </c>
      <c r="AN308" s="58">
        <f t="shared" si="215"/>
        <v>0.92402320221545953</v>
      </c>
      <c r="AO308" s="34">
        <f t="shared" si="190"/>
        <v>10.131755</v>
      </c>
      <c r="AP308" s="34">
        <f t="shared" si="191"/>
        <v>0.49393047248462374</v>
      </c>
      <c r="AQ308" s="34">
        <f t="shared" si="192"/>
        <v>9.6378245275153756</v>
      </c>
      <c r="AR308" s="58">
        <f t="shared" si="193"/>
        <v>0.45118836390597361</v>
      </c>
      <c r="AS308" s="67">
        <f t="shared" si="194"/>
        <v>0.75198060650995602</v>
      </c>
      <c r="AT308" s="67">
        <f t="shared" si="195"/>
        <v>90.599581733902085</v>
      </c>
      <c r="AU308" s="68">
        <f t="shared" si="196"/>
        <v>0.98168925264220186</v>
      </c>
      <c r="AW308" s="68">
        <f t="shared" si="197"/>
        <v>0.65041201372738966</v>
      </c>
      <c r="AX308" s="68">
        <f t="shared" si="198"/>
        <v>0.4840000000000001</v>
      </c>
      <c r="AZ308" s="69">
        <f t="shared" si="199"/>
        <v>1.0178571428571428</v>
      </c>
      <c r="BA308" s="70">
        <f t="shared" si="221"/>
        <v>21.430268594800324</v>
      </c>
      <c r="BB308" s="60">
        <f t="shared" si="216"/>
        <v>81.469309089992919</v>
      </c>
      <c r="BC308" s="70">
        <f t="shared" si="217"/>
        <v>55.547256197722447</v>
      </c>
      <c r="BD308" s="48">
        <f t="shared" si="218"/>
        <v>40.827233305325997</v>
      </c>
      <c r="BE308" s="59">
        <f t="shared" si="200"/>
        <v>1.5496812000000001E-3</v>
      </c>
      <c r="BF308" s="60">
        <f t="shared" si="219"/>
        <v>6.2214727919332287</v>
      </c>
      <c r="BG308" s="46">
        <f t="shared" si="220"/>
        <v>346.05760513392767</v>
      </c>
      <c r="BH308" s="46">
        <f t="shared" si="201"/>
        <v>0</v>
      </c>
      <c r="BI308" s="34">
        <f>AQ308*RUE</f>
        <v>37.009246185659038</v>
      </c>
      <c r="BJ308" s="34">
        <f t="shared" si="202"/>
        <v>370.09246185659038</v>
      </c>
      <c r="BK308" s="34">
        <f t="shared" si="203"/>
        <v>122.13051241267483</v>
      </c>
      <c r="BL308" s="34">
        <f>IF(AD308=0,0,BK308/(1-UMIDADE))</f>
        <v>0</v>
      </c>
      <c r="BM308" s="45">
        <f>BL308*AJ308</f>
        <v>0</v>
      </c>
      <c r="BN308" s="48">
        <f>IF(AI308=0,0,BM308*(1-AI308*(1-AK308)))</f>
        <v>0</v>
      </c>
    </row>
    <row r="309" spans="1:66" ht="15">
      <c r="A309" s="32">
        <v>26</v>
      </c>
      <c r="B309" s="32">
        <f t="shared" si="204"/>
        <v>10</v>
      </c>
      <c r="C309" s="32">
        <v>2015</v>
      </c>
      <c r="D309" s="32">
        <v>26</v>
      </c>
      <c r="E309" s="33">
        <v>28.28</v>
      </c>
      <c r="F309" s="33">
        <v>75.599999999999994</v>
      </c>
      <c r="G309" s="46">
        <v>299</v>
      </c>
      <c r="H309" s="45">
        <f t="shared" si="205"/>
        <v>-13.783564166258492</v>
      </c>
      <c r="I309" s="45">
        <f t="shared" si="178"/>
        <v>95.939348890716715</v>
      </c>
      <c r="J309" s="48">
        <f t="shared" si="206"/>
        <v>12.791913185428895</v>
      </c>
      <c r="K309" s="48">
        <f t="shared" si="207"/>
        <v>1.013896328736271</v>
      </c>
      <c r="L309" s="48">
        <v>40</v>
      </c>
      <c r="M309" s="33">
        <v>1.1819999999999999</v>
      </c>
      <c r="N309" s="33">
        <v>36.24</v>
      </c>
      <c r="O309" s="33">
        <v>100</v>
      </c>
      <c r="P309" s="33">
        <v>7.7</v>
      </c>
      <c r="Q309" s="33">
        <v>20.53</v>
      </c>
      <c r="R309" s="33">
        <v>43.6</v>
      </c>
      <c r="S309" s="33">
        <v>0</v>
      </c>
      <c r="T309" s="33">
        <v>29.800719999999998</v>
      </c>
      <c r="U309" s="33">
        <v>14.1</v>
      </c>
      <c r="V309" s="33">
        <f t="shared" si="179"/>
        <v>5.1834122448979585</v>
      </c>
      <c r="W309" s="36">
        <f t="shared" si="180"/>
        <v>0.70840278973170245</v>
      </c>
      <c r="X309" s="36">
        <f t="shared" si="181"/>
        <v>0.20626041845975537</v>
      </c>
      <c r="Y309" s="33">
        <f t="shared" si="208"/>
        <v>127.45663673469387</v>
      </c>
      <c r="Z309" s="33">
        <f t="shared" si="182"/>
        <v>125</v>
      </c>
      <c r="AA309" s="33">
        <f t="shared" si="209"/>
        <v>2.4566367346938733</v>
      </c>
      <c r="AB309" s="36">
        <f t="shared" si="183"/>
        <v>0.25</v>
      </c>
      <c r="AC309" s="45">
        <f t="shared" si="184"/>
        <v>26.240000000000002</v>
      </c>
      <c r="AD309" s="49">
        <f t="shared" si="210"/>
        <v>0</v>
      </c>
      <c r="AE309" s="49">
        <f t="shared" si="185"/>
        <v>0.4</v>
      </c>
      <c r="AF309" s="48">
        <f t="shared" si="211"/>
        <v>1</v>
      </c>
      <c r="AG309" s="33">
        <f t="shared" si="186"/>
        <v>2.0733648979591837</v>
      </c>
      <c r="AH309" s="33">
        <f t="shared" si="187"/>
        <v>2.0733648979591837</v>
      </c>
      <c r="AI309" s="49">
        <f t="shared" si="188"/>
        <v>0</v>
      </c>
      <c r="AJ309" s="48">
        <f t="shared" si="189"/>
        <v>1</v>
      </c>
      <c r="AK309" s="58">
        <f t="shared" si="212"/>
        <v>1</v>
      </c>
      <c r="AL309" s="58">
        <f t="shared" si="213"/>
        <v>3.8417441909136993</v>
      </c>
      <c r="AM309" s="58">
        <f t="shared" si="214"/>
        <v>1.6750004672383729</v>
      </c>
      <c r="AN309" s="58">
        <f t="shared" si="215"/>
        <v>2.1667437236753262</v>
      </c>
      <c r="AO309" s="34">
        <f t="shared" si="190"/>
        <v>14.900359999999999</v>
      </c>
      <c r="AP309" s="34">
        <f t="shared" si="191"/>
        <v>0.49393047248462374</v>
      </c>
      <c r="AQ309" s="34">
        <f t="shared" si="192"/>
        <v>14.406429527515375</v>
      </c>
      <c r="AR309" s="58">
        <f t="shared" si="193"/>
        <v>0.45118836390597361</v>
      </c>
      <c r="AS309" s="67">
        <f t="shared" si="194"/>
        <v>0.75198060650995602</v>
      </c>
      <c r="AT309" s="67">
        <f t="shared" si="195"/>
        <v>93.509203425660488</v>
      </c>
      <c r="AU309" s="68">
        <f t="shared" si="196"/>
        <v>0.95759066369915002</v>
      </c>
      <c r="AW309" s="68">
        <f t="shared" si="197"/>
        <v>0.73499325487024114</v>
      </c>
      <c r="AX309" s="68">
        <f t="shared" si="198"/>
        <v>0.36866666666666675</v>
      </c>
      <c r="AZ309" s="69">
        <f t="shared" si="199"/>
        <v>1.0178571428571428</v>
      </c>
      <c r="BA309" s="70">
        <f t="shared" si="221"/>
        <v>18.57141330626153</v>
      </c>
      <c r="BB309" s="60">
        <f t="shared" si="216"/>
        <v>70.601084825083817</v>
      </c>
      <c r="BC309" s="70">
        <f t="shared" si="217"/>
        <v>48.137103289829874</v>
      </c>
      <c r="BD309" s="48">
        <f t="shared" si="218"/>
        <v>35.380770918024957</v>
      </c>
      <c r="BE309" s="59">
        <f t="shared" si="200"/>
        <v>1.6663536000000002E-3</v>
      </c>
      <c r="BF309" s="60">
        <f t="shared" si="219"/>
        <v>5.5299622646457927</v>
      </c>
      <c r="BG309" s="46">
        <f t="shared" si="220"/>
        <v>298.50808653379164</v>
      </c>
      <c r="BH309" s="46">
        <f t="shared" si="201"/>
        <v>0</v>
      </c>
      <c r="BI309" s="34">
        <f>AQ309*RUE</f>
        <v>55.320689385659037</v>
      </c>
      <c r="BJ309" s="34">
        <f t="shared" si="202"/>
        <v>553.20689385659034</v>
      </c>
      <c r="BK309" s="34">
        <f t="shared" si="203"/>
        <v>182.55827497267481</v>
      </c>
      <c r="BL309" s="34">
        <f>IF(AD309=0,0,BK309/(1-UMIDADE))</f>
        <v>0</v>
      </c>
      <c r="BM309" s="45">
        <f>BL309*AJ309</f>
        <v>0</v>
      </c>
      <c r="BN309" s="48">
        <f>IF(AI309=0,0,BM309*(1-AI309*(1-AK309)))</f>
        <v>0</v>
      </c>
    </row>
    <row r="310" spans="1:66" ht="15">
      <c r="A310" s="32">
        <v>27</v>
      </c>
      <c r="B310" s="32">
        <f t="shared" si="204"/>
        <v>10</v>
      </c>
      <c r="C310" s="32">
        <v>2015</v>
      </c>
      <c r="D310" s="32">
        <v>27</v>
      </c>
      <c r="E310" s="33">
        <v>26.09</v>
      </c>
      <c r="F310" s="33">
        <v>87.5</v>
      </c>
      <c r="G310" s="46">
        <v>300</v>
      </c>
      <c r="H310" s="45">
        <f t="shared" si="205"/>
        <v>-14.108084282624429</v>
      </c>
      <c r="I310" s="45">
        <f t="shared" si="178"/>
        <v>96.085476501485616</v>
      </c>
      <c r="J310" s="48">
        <f t="shared" si="206"/>
        <v>12.811396866864749</v>
      </c>
      <c r="K310" s="48">
        <f t="shared" si="207"/>
        <v>1.0144094906545502</v>
      </c>
      <c r="L310" s="48">
        <v>40</v>
      </c>
      <c r="M310" s="33">
        <v>1.61</v>
      </c>
      <c r="N310" s="33">
        <v>35.1</v>
      </c>
      <c r="O310" s="33">
        <v>100</v>
      </c>
      <c r="P310" s="33">
        <v>10.7</v>
      </c>
      <c r="Q310" s="33">
        <v>19.850000000000001</v>
      </c>
      <c r="R310" s="33">
        <v>56.67</v>
      </c>
      <c r="S310" s="33">
        <v>5.0999999999999996</v>
      </c>
      <c r="T310" s="33">
        <v>20.271660000000001</v>
      </c>
      <c r="U310" s="33">
        <v>8.3000000000000007</v>
      </c>
      <c r="V310" s="33">
        <f t="shared" si="179"/>
        <v>5.0223673469387755</v>
      </c>
      <c r="W310" s="36">
        <f t="shared" si="180"/>
        <v>0.70055233064649736</v>
      </c>
      <c r="X310" s="36">
        <f t="shared" si="181"/>
        <v>0.20508284959697459</v>
      </c>
      <c r="Y310" s="33">
        <f t="shared" si="208"/>
        <v>122.92663510204082</v>
      </c>
      <c r="Z310" s="33">
        <f t="shared" si="182"/>
        <v>122.92663510204082</v>
      </c>
      <c r="AA310" s="33">
        <f t="shared" si="209"/>
        <v>0</v>
      </c>
      <c r="AB310" s="36">
        <f t="shared" si="183"/>
        <v>0.24585327020408163</v>
      </c>
      <c r="AC310" s="45">
        <f t="shared" si="184"/>
        <v>25.1</v>
      </c>
      <c r="AD310" s="49">
        <f t="shared" si="210"/>
        <v>0</v>
      </c>
      <c r="AE310" s="49">
        <f t="shared" si="185"/>
        <v>0.4</v>
      </c>
      <c r="AF310" s="48">
        <f t="shared" si="211"/>
        <v>1</v>
      </c>
      <c r="AG310" s="33">
        <f t="shared" si="186"/>
        <v>2.0089469387755101</v>
      </c>
      <c r="AH310" s="33">
        <f t="shared" si="187"/>
        <v>2.0089469387755101</v>
      </c>
      <c r="AI310" s="49">
        <f t="shared" si="188"/>
        <v>0</v>
      </c>
      <c r="AJ310" s="48">
        <f t="shared" si="189"/>
        <v>1</v>
      </c>
      <c r="AK310" s="58">
        <f t="shared" si="212"/>
        <v>1</v>
      </c>
      <c r="AL310" s="58">
        <f t="shared" si="213"/>
        <v>3.3791602045640343</v>
      </c>
      <c r="AM310" s="58">
        <f t="shared" si="214"/>
        <v>1.9149700879264384</v>
      </c>
      <c r="AN310" s="58">
        <f t="shared" si="215"/>
        <v>1.4641901166375959</v>
      </c>
      <c r="AO310" s="34">
        <f t="shared" si="190"/>
        <v>10.13583</v>
      </c>
      <c r="AP310" s="34">
        <f t="shared" si="191"/>
        <v>0.49393047248462374</v>
      </c>
      <c r="AQ310" s="34">
        <f t="shared" si="192"/>
        <v>9.6418995275153758</v>
      </c>
      <c r="AR310" s="58">
        <f t="shared" si="193"/>
        <v>0.45118836390597361</v>
      </c>
      <c r="AS310" s="67">
        <f t="shared" si="194"/>
        <v>0.75198060650995602</v>
      </c>
      <c r="AT310" s="67">
        <f t="shared" si="195"/>
        <v>90.603181345450309</v>
      </c>
      <c r="AU310" s="68">
        <f t="shared" si="196"/>
        <v>0.97114081332498425</v>
      </c>
      <c r="AW310" s="68">
        <f t="shared" si="197"/>
        <v>0.67011131512931499</v>
      </c>
      <c r="AX310" s="68">
        <f t="shared" si="198"/>
        <v>0.32333333333333342</v>
      </c>
      <c r="AZ310" s="69">
        <f t="shared" si="199"/>
        <v>1.0178571428571428</v>
      </c>
      <c r="BA310" s="70">
        <f t="shared" si="221"/>
        <v>14.592058206276814</v>
      </c>
      <c r="BB310" s="60">
        <f t="shared" si="216"/>
        <v>55.473168476981932</v>
      </c>
      <c r="BC310" s="70">
        <f t="shared" si="217"/>
        <v>37.822614870669504</v>
      </c>
      <c r="BD310" s="48">
        <f t="shared" si="218"/>
        <v>27.799621929942084</v>
      </c>
      <c r="BE310" s="59">
        <f t="shared" si="200"/>
        <v>1.5741107999999999E-3</v>
      </c>
      <c r="BF310" s="60">
        <f t="shared" si="219"/>
        <v>4.3618318730920684</v>
      </c>
      <c r="BG310" s="46">
        <f t="shared" si="220"/>
        <v>234.37790056850017</v>
      </c>
      <c r="BH310" s="46">
        <f t="shared" si="201"/>
        <v>0</v>
      </c>
      <c r="BI310" s="34">
        <f>AQ310*RUE</f>
        <v>37.024894185659043</v>
      </c>
      <c r="BJ310" s="34">
        <f t="shared" si="202"/>
        <v>370.24894185659042</v>
      </c>
      <c r="BK310" s="34">
        <f t="shared" si="203"/>
        <v>122.18215081267485</v>
      </c>
      <c r="BL310" s="34">
        <f>IF(AD310=0,0,BK310/(1-UMIDADE))</f>
        <v>0</v>
      </c>
      <c r="BM310" s="45">
        <f>BL310*AJ310</f>
        <v>0</v>
      </c>
      <c r="BN310" s="48">
        <f>IF(AI310=0,0,BM310*(1-AI310*(1-AK310)))</f>
        <v>0</v>
      </c>
    </row>
    <row r="311" spans="1:66" ht="15">
      <c r="A311" s="32">
        <v>28</v>
      </c>
      <c r="B311" s="32">
        <f t="shared" si="204"/>
        <v>10</v>
      </c>
      <c r="C311" s="32">
        <v>2015</v>
      </c>
      <c r="D311" s="32">
        <v>28</v>
      </c>
      <c r="E311" s="33">
        <v>20.99</v>
      </c>
      <c r="F311" s="33">
        <v>77.599999999999994</v>
      </c>
      <c r="G311" s="46">
        <v>301</v>
      </c>
      <c r="H311" s="45">
        <f t="shared" si="205"/>
        <v>-14.428423869140028</v>
      </c>
      <c r="I311" s="45">
        <f t="shared" si="178"/>
        <v>96.230169379491201</v>
      </c>
      <c r="J311" s="48">
        <f t="shared" si="206"/>
        <v>12.830689250598827</v>
      </c>
      <c r="K311" s="48">
        <f t="shared" si="207"/>
        <v>1.0149183827297661</v>
      </c>
      <c r="L311" s="48">
        <v>40</v>
      </c>
      <c r="M311" s="33">
        <v>2.694</v>
      </c>
      <c r="N311" s="33">
        <v>28.44</v>
      </c>
      <c r="O311" s="33">
        <v>97.4</v>
      </c>
      <c r="P311" s="33">
        <v>10.7</v>
      </c>
      <c r="Q311" s="33">
        <v>14.85</v>
      </c>
      <c r="R311" s="33">
        <v>48.54</v>
      </c>
      <c r="S311" s="33">
        <v>0.1</v>
      </c>
      <c r="T311" s="33">
        <v>30</v>
      </c>
      <c r="U311" s="33">
        <v>13.43</v>
      </c>
      <c r="V311" s="33">
        <f t="shared" si="179"/>
        <v>4.1419102040816327</v>
      </c>
      <c r="W311" s="36">
        <f t="shared" si="180"/>
        <v>0.65271755866894399</v>
      </c>
      <c r="X311" s="36">
        <f t="shared" si="181"/>
        <v>0.1979076338003416</v>
      </c>
      <c r="Y311" s="33">
        <f t="shared" si="208"/>
        <v>126.0176881632653</v>
      </c>
      <c r="Z311" s="33">
        <f t="shared" si="182"/>
        <v>125</v>
      </c>
      <c r="AA311" s="33">
        <f t="shared" si="209"/>
        <v>1.017688163265305</v>
      </c>
      <c r="AB311" s="36">
        <f t="shared" si="183"/>
        <v>0.25</v>
      </c>
      <c r="AC311" s="45">
        <f t="shared" si="184"/>
        <v>18.440000000000001</v>
      </c>
      <c r="AD311" s="49">
        <f t="shared" si="210"/>
        <v>0</v>
      </c>
      <c r="AE311" s="49">
        <f t="shared" si="185"/>
        <v>0.4</v>
      </c>
      <c r="AF311" s="48">
        <f t="shared" si="211"/>
        <v>1</v>
      </c>
      <c r="AG311" s="33">
        <f t="shared" si="186"/>
        <v>1.6567640816326532</v>
      </c>
      <c r="AH311" s="33">
        <f t="shared" si="187"/>
        <v>1.6567640816326532</v>
      </c>
      <c r="AI311" s="49">
        <f t="shared" si="188"/>
        <v>0</v>
      </c>
      <c r="AJ311" s="48">
        <f t="shared" si="189"/>
        <v>1</v>
      </c>
      <c r="AK311" s="58">
        <f t="shared" si="212"/>
        <v>1</v>
      </c>
      <c r="AL311" s="58">
        <f t="shared" si="213"/>
        <v>2.4853546072598958</v>
      </c>
      <c r="AM311" s="58">
        <f t="shared" si="214"/>
        <v>1.2063911263639533</v>
      </c>
      <c r="AN311" s="58">
        <f t="shared" si="215"/>
        <v>1.2789634808959425</v>
      </c>
      <c r="AO311" s="34">
        <f t="shared" si="190"/>
        <v>15</v>
      </c>
      <c r="AP311" s="34">
        <f t="shared" si="191"/>
        <v>0.49393047248462374</v>
      </c>
      <c r="AQ311" s="34">
        <f t="shared" si="192"/>
        <v>14.506069527515375</v>
      </c>
      <c r="AR311" s="58">
        <f t="shared" si="193"/>
        <v>0.45118836390597361</v>
      </c>
      <c r="AS311" s="67">
        <f t="shared" si="194"/>
        <v>0.75198060650995602</v>
      </c>
      <c r="AT311" s="67">
        <f t="shared" si="195"/>
        <v>93.550912446087594</v>
      </c>
      <c r="AU311" s="68">
        <f t="shared" si="196"/>
        <v>0.97474510823087301</v>
      </c>
      <c r="AW311" s="68">
        <f t="shared" si="197"/>
        <v>0.45063927777256996</v>
      </c>
      <c r="AX311" s="68">
        <f t="shared" si="198"/>
        <v>0</v>
      </c>
      <c r="AZ311" s="69">
        <f t="shared" si="199"/>
        <v>1.0178571428571428</v>
      </c>
      <c r="BA311" s="70">
        <f t="shared" si="221"/>
        <v>0</v>
      </c>
      <c r="BB311" s="60">
        <f t="shared" si="216"/>
        <v>0</v>
      </c>
      <c r="BC311" s="70">
        <f t="shared" si="217"/>
        <v>0</v>
      </c>
      <c r="BD311" s="48">
        <f t="shared" si="218"/>
        <v>0</v>
      </c>
      <c r="BE311" s="59">
        <f t="shared" si="200"/>
        <v>1.3592988000000002E-3</v>
      </c>
      <c r="BF311" s="60">
        <f t="shared" si="219"/>
        <v>0.31858959898928163</v>
      </c>
      <c r="BG311" s="46">
        <f t="shared" si="220"/>
        <v>-3.1858959898928161</v>
      </c>
      <c r="BH311" s="46">
        <f t="shared" si="201"/>
        <v>0</v>
      </c>
      <c r="BI311" s="34">
        <f>AQ311*RUE</f>
        <v>55.70330698565904</v>
      </c>
      <c r="BJ311" s="34">
        <f t="shared" si="202"/>
        <v>557.03306985659037</v>
      </c>
      <c r="BK311" s="34">
        <f t="shared" si="203"/>
        <v>183.82091305267483</v>
      </c>
      <c r="BL311" s="34">
        <f>IF(AD311=0,0,BK311/(1-UMIDADE))</f>
        <v>0</v>
      </c>
      <c r="BM311" s="45">
        <f>BL311*AJ311</f>
        <v>0</v>
      </c>
      <c r="BN311" s="48">
        <f>IF(AI311=0,0,BM311*(1-AI311*(1-AK311)))</f>
        <v>0</v>
      </c>
    </row>
    <row r="312" spans="1:66" ht="15">
      <c r="A312" s="32">
        <v>29</v>
      </c>
      <c r="B312" s="32">
        <f t="shared" si="204"/>
        <v>10</v>
      </c>
      <c r="C312" s="32">
        <v>2015</v>
      </c>
      <c r="D312" s="32">
        <v>29</v>
      </c>
      <c r="E312" s="33">
        <v>20.74</v>
      </c>
      <c r="F312" s="33">
        <v>82.3</v>
      </c>
      <c r="G312" s="46">
        <v>302</v>
      </c>
      <c r="H312" s="45">
        <f t="shared" si="205"/>
        <v>-14.744488002272327</v>
      </c>
      <c r="I312" s="45">
        <f t="shared" si="178"/>
        <v>96.373378888179744</v>
      </c>
      <c r="J312" s="48">
        <f t="shared" si="206"/>
        <v>12.8497838517573</v>
      </c>
      <c r="K312" s="48">
        <f t="shared" si="207"/>
        <v>1.015422854166214</v>
      </c>
      <c r="L312" s="48">
        <v>40</v>
      </c>
      <c r="M312" s="33">
        <v>1.7529999999999999</v>
      </c>
      <c r="N312" s="33">
        <v>31.01</v>
      </c>
      <c r="O312" s="33">
        <v>100</v>
      </c>
      <c r="P312" s="33">
        <v>10.7</v>
      </c>
      <c r="Q312" s="33">
        <v>13.73</v>
      </c>
      <c r="R312" s="33">
        <v>46.2</v>
      </c>
      <c r="S312" s="33">
        <v>0</v>
      </c>
      <c r="T312" s="33">
        <v>30</v>
      </c>
      <c r="U312" s="33">
        <v>13.59</v>
      </c>
      <c r="V312" s="33">
        <f t="shared" si="179"/>
        <v>4.6608979591836732</v>
      </c>
      <c r="W312" s="36">
        <f t="shared" si="180"/>
        <v>0.68191941582500626</v>
      </c>
      <c r="X312" s="36">
        <f t="shared" si="181"/>
        <v>0.20228791237375093</v>
      </c>
      <c r="Y312" s="33">
        <f t="shared" si="208"/>
        <v>123.44323591836734</v>
      </c>
      <c r="Z312" s="33">
        <f t="shared" si="182"/>
        <v>123.44323591836734</v>
      </c>
      <c r="AA312" s="33">
        <f t="shared" si="209"/>
        <v>0</v>
      </c>
      <c r="AB312" s="36">
        <f t="shared" si="183"/>
        <v>0.24688647183673468</v>
      </c>
      <c r="AC312" s="45">
        <f t="shared" si="184"/>
        <v>21.01</v>
      </c>
      <c r="AD312" s="49">
        <f t="shared" si="210"/>
        <v>0</v>
      </c>
      <c r="AE312" s="49">
        <f t="shared" si="185"/>
        <v>0.4</v>
      </c>
      <c r="AF312" s="48">
        <f t="shared" si="211"/>
        <v>1</v>
      </c>
      <c r="AG312" s="33">
        <f t="shared" si="186"/>
        <v>1.8643591836734694</v>
      </c>
      <c r="AH312" s="33">
        <f t="shared" si="187"/>
        <v>1.8643591836734694</v>
      </c>
      <c r="AI312" s="49">
        <f t="shared" si="188"/>
        <v>0</v>
      </c>
      <c r="AJ312" s="48">
        <f t="shared" si="189"/>
        <v>1</v>
      </c>
      <c r="AK312" s="58">
        <f t="shared" si="212"/>
        <v>1</v>
      </c>
      <c r="AL312" s="58">
        <f t="shared" si="213"/>
        <v>2.4474427724741092</v>
      </c>
      <c r="AM312" s="58">
        <f t="shared" si="214"/>
        <v>1.1307185608830386</v>
      </c>
      <c r="AN312" s="58">
        <f t="shared" si="215"/>
        <v>1.3167242115910707</v>
      </c>
      <c r="AO312" s="34">
        <f t="shared" si="190"/>
        <v>15</v>
      </c>
      <c r="AP312" s="34">
        <f t="shared" si="191"/>
        <v>0.49393047248462374</v>
      </c>
      <c r="AQ312" s="34">
        <f t="shared" si="192"/>
        <v>14.506069527515375</v>
      </c>
      <c r="AR312" s="58">
        <f t="shared" si="193"/>
        <v>0.45118836390597361</v>
      </c>
      <c r="AS312" s="67">
        <f t="shared" si="194"/>
        <v>0.75198060650995602</v>
      </c>
      <c r="AT312" s="67">
        <f t="shared" si="195"/>
        <v>93.550912446087594</v>
      </c>
      <c r="AU312" s="68">
        <f t="shared" si="196"/>
        <v>0.97400924438284786</v>
      </c>
      <c r="AW312" s="68">
        <f t="shared" si="197"/>
        <v>0.43673214487799528</v>
      </c>
      <c r="AX312" s="68">
        <f t="shared" si="198"/>
        <v>0</v>
      </c>
      <c r="AZ312" s="69">
        <f t="shared" si="199"/>
        <v>1.0178571428571428</v>
      </c>
      <c r="BA312" s="70">
        <f t="shared" si="221"/>
        <v>0</v>
      </c>
      <c r="BB312" s="60">
        <f t="shared" si="216"/>
        <v>0</v>
      </c>
      <c r="BC312" s="70">
        <f t="shared" si="217"/>
        <v>0</v>
      </c>
      <c r="BD312" s="48">
        <f t="shared" si="218"/>
        <v>0</v>
      </c>
      <c r="BE312" s="59">
        <f t="shared" si="200"/>
        <v>1.3487688E-3</v>
      </c>
      <c r="BF312" s="60">
        <f t="shared" si="219"/>
        <v>-4.2970371112125462E-3</v>
      </c>
      <c r="BG312" s="46">
        <f t="shared" si="220"/>
        <v>4.2970371112125462E-2</v>
      </c>
      <c r="BH312" s="46">
        <f t="shared" si="201"/>
        <v>0</v>
      </c>
      <c r="BI312" s="34">
        <f>AQ312*RUE</f>
        <v>55.70330698565904</v>
      </c>
      <c r="BJ312" s="34">
        <f t="shared" si="202"/>
        <v>557.03306985659037</v>
      </c>
      <c r="BK312" s="34">
        <f t="shared" si="203"/>
        <v>183.82091305267483</v>
      </c>
      <c r="BL312" s="34">
        <f>IF(AD312=0,0,BK312/(1-UMIDADE))</f>
        <v>0</v>
      </c>
      <c r="BM312" s="45">
        <f>BL312*AJ312</f>
        <v>0</v>
      </c>
      <c r="BN312" s="48">
        <f>IF(AI312=0,0,BM312*(1-AI312*(1-AK312)))</f>
        <v>0</v>
      </c>
    </row>
    <row r="313" spans="1:66" ht="15">
      <c r="A313" s="32">
        <v>30</v>
      </c>
      <c r="B313" s="32">
        <f t="shared" si="204"/>
        <v>10</v>
      </c>
      <c r="C313" s="32">
        <v>2015</v>
      </c>
      <c r="D313" s="32">
        <v>30</v>
      </c>
      <c r="E313" s="33">
        <v>21.72</v>
      </c>
      <c r="F313" s="33">
        <v>84.9</v>
      </c>
      <c r="G313" s="46">
        <v>303</v>
      </c>
      <c r="H313" s="45">
        <f t="shared" si="205"/>
        <v>-15.056183025397416</v>
      </c>
      <c r="I313" s="45">
        <f t="shared" si="178"/>
        <v>96.515055855713186</v>
      </c>
      <c r="J313" s="48">
        <f t="shared" si="206"/>
        <v>12.868674114095091</v>
      </c>
      <c r="K313" s="48">
        <f t="shared" si="207"/>
        <v>1.0159227554781203</v>
      </c>
      <c r="L313" s="48">
        <v>40</v>
      </c>
      <c r="M313" s="33">
        <v>1.645</v>
      </c>
      <c r="N313" s="33">
        <v>30.85</v>
      </c>
      <c r="O313" s="33">
        <v>100</v>
      </c>
      <c r="P313" s="33">
        <v>9.1999999999999993</v>
      </c>
      <c r="Q313" s="33">
        <v>15.34</v>
      </c>
      <c r="R313" s="33">
        <v>50.07</v>
      </c>
      <c r="S313" s="33">
        <v>0</v>
      </c>
      <c r="T313" s="33">
        <v>28.116599999999998</v>
      </c>
      <c r="U313" s="33">
        <v>12.31</v>
      </c>
      <c r="V313" s="33">
        <f t="shared" si="179"/>
        <v>4.5380571428571432</v>
      </c>
      <c r="W313" s="36">
        <f t="shared" si="180"/>
        <v>0.67526837172192655</v>
      </c>
      <c r="X313" s="36">
        <f t="shared" si="181"/>
        <v>0.20129025575828899</v>
      </c>
      <c r="Y313" s="33">
        <f t="shared" si="208"/>
        <v>121.57887673469386</v>
      </c>
      <c r="Z313" s="33">
        <f t="shared" si="182"/>
        <v>121.57887673469386</v>
      </c>
      <c r="AA313" s="33">
        <f t="shared" si="209"/>
        <v>0</v>
      </c>
      <c r="AB313" s="36">
        <f t="shared" si="183"/>
        <v>0.24315775346938773</v>
      </c>
      <c r="AC313" s="45">
        <f t="shared" si="184"/>
        <v>20.85</v>
      </c>
      <c r="AD313" s="49">
        <f t="shared" si="210"/>
        <v>0</v>
      </c>
      <c r="AE313" s="49">
        <f t="shared" si="185"/>
        <v>0.4</v>
      </c>
      <c r="AF313" s="48">
        <f t="shared" si="211"/>
        <v>1</v>
      </c>
      <c r="AG313" s="33">
        <f t="shared" si="186"/>
        <v>1.8152228571428575</v>
      </c>
      <c r="AH313" s="33">
        <f t="shared" si="187"/>
        <v>1.8152228571428575</v>
      </c>
      <c r="AI313" s="49">
        <f t="shared" si="188"/>
        <v>0</v>
      </c>
      <c r="AJ313" s="48">
        <f t="shared" si="189"/>
        <v>1</v>
      </c>
      <c r="AK313" s="58">
        <f t="shared" si="212"/>
        <v>1</v>
      </c>
      <c r="AL313" s="58">
        <f t="shared" si="213"/>
        <v>2.5990102539750524</v>
      </c>
      <c r="AM313" s="58">
        <f t="shared" si="214"/>
        <v>1.3013244341653085</v>
      </c>
      <c r="AN313" s="58">
        <f t="shared" si="215"/>
        <v>1.2976858198097438</v>
      </c>
      <c r="AO313" s="34">
        <f t="shared" si="190"/>
        <v>14.058299999999999</v>
      </c>
      <c r="AP313" s="34">
        <f t="shared" si="191"/>
        <v>0.49393047248462374</v>
      </c>
      <c r="AQ313" s="34">
        <f t="shared" si="192"/>
        <v>13.564369527515375</v>
      </c>
      <c r="AR313" s="58">
        <f t="shared" si="193"/>
        <v>0.45118836390597361</v>
      </c>
      <c r="AS313" s="67">
        <f t="shared" si="194"/>
        <v>0.75198060650995602</v>
      </c>
      <c r="AT313" s="67">
        <f t="shared" si="195"/>
        <v>93.133928673597751</v>
      </c>
      <c r="AU313" s="68">
        <f t="shared" si="196"/>
        <v>0.97438018639162294</v>
      </c>
      <c r="AW313" s="68">
        <f t="shared" si="197"/>
        <v>0.48931381663381213</v>
      </c>
      <c r="AX313" s="68">
        <f t="shared" si="198"/>
        <v>2.2666666666666658E-2</v>
      </c>
      <c r="AZ313" s="69">
        <f t="shared" si="199"/>
        <v>1.0178571428571428</v>
      </c>
      <c r="BA313" s="70">
        <f t="shared" si="221"/>
        <v>0.77037995375200763</v>
      </c>
      <c r="BB313" s="60">
        <f t="shared" si="216"/>
        <v>2.9286764321836318</v>
      </c>
      <c r="BC313" s="70">
        <f t="shared" si="217"/>
        <v>1.9968248401252036</v>
      </c>
      <c r="BD313" s="48">
        <f t="shared" si="218"/>
        <v>1.4676662574920245</v>
      </c>
      <c r="BE313" s="59">
        <f t="shared" si="200"/>
        <v>1.3900464E-3</v>
      </c>
      <c r="BF313" s="60">
        <f t="shared" si="219"/>
        <v>0.20553300685855452</v>
      </c>
      <c r="BG313" s="46">
        <f t="shared" si="220"/>
        <v>12.621332506334699</v>
      </c>
      <c r="BH313" s="46">
        <f t="shared" si="201"/>
        <v>0</v>
      </c>
      <c r="BI313" s="34">
        <f>AQ313*RUE</f>
        <v>52.087178985659037</v>
      </c>
      <c r="BJ313" s="34">
        <f t="shared" si="202"/>
        <v>520.87178985659034</v>
      </c>
      <c r="BK313" s="34">
        <f t="shared" si="203"/>
        <v>171.88769065267482</v>
      </c>
      <c r="BL313" s="34">
        <f>IF(AD313=0,0,BK313/(1-UMIDADE))</f>
        <v>0</v>
      </c>
      <c r="BM313" s="45">
        <f>BL313*AJ313</f>
        <v>0</v>
      </c>
      <c r="BN313" s="48">
        <f>IF(AI313=0,0,BM313*(1-AI313*(1-AK313)))</f>
        <v>0</v>
      </c>
    </row>
    <row r="314" spans="1:66" ht="15">
      <c r="A314" s="32">
        <v>31</v>
      </c>
      <c r="B314" s="32">
        <f t="shared" si="204"/>
        <v>10</v>
      </c>
      <c r="C314" s="32">
        <v>2015</v>
      </c>
      <c r="D314" s="32">
        <v>31</v>
      </c>
      <c r="E314" s="33">
        <v>22.12</v>
      </c>
      <c r="F314" s="33">
        <v>87.4</v>
      </c>
      <c r="G314" s="46">
        <v>304</v>
      </c>
      <c r="H314" s="45">
        <f t="shared" si="205"/>
        <v>-15.363416576553044</v>
      </c>
      <c r="I314" s="45">
        <f t="shared" si="178"/>
        <v>96.655150598226626</v>
      </c>
      <c r="J314" s="48">
        <f t="shared" si="206"/>
        <v>12.887353413096884</v>
      </c>
      <c r="K314" s="48">
        <f t="shared" si="207"/>
        <v>1.0164179385339369</v>
      </c>
      <c r="L314" s="48">
        <v>40</v>
      </c>
      <c r="M314" s="33">
        <v>2.09</v>
      </c>
      <c r="N314" s="33">
        <v>30.25</v>
      </c>
      <c r="O314" s="33">
        <v>100</v>
      </c>
      <c r="P314" s="33">
        <v>9.9499999999999993</v>
      </c>
      <c r="Q314" s="33">
        <v>16.48</v>
      </c>
      <c r="R314" s="33">
        <v>62.53</v>
      </c>
      <c r="S314" s="33">
        <v>0</v>
      </c>
      <c r="T314" s="33">
        <v>24.229990000000001</v>
      </c>
      <c r="U314" s="33">
        <v>9.91</v>
      </c>
      <c r="V314" s="33">
        <f t="shared" si="179"/>
        <v>4.3652571428571427</v>
      </c>
      <c r="W314" s="36">
        <f t="shared" si="180"/>
        <v>0.6656385326398695</v>
      </c>
      <c r="X314" s="36">
        <f t="shared" si="181"/>
        <v>0.19984577989598043</v>
      </c>
      <c r="Y314" s="33">
        <f t="shared" si="208"/>
        <v>119.76365387755101</v>
      </c>
      <c r="Z314" s="33">
        <f t="shared" si="182"/>
        <v>119.76365387755101</v>
      </c>
      <c r="AA314" s="33">
        <f t="shared" si="209"/>
        <v>0</v>
      </c>
      <c r="AB314" s="36">
        <f t="shared" si="183"/>
        <v>0.239527307755102</v>
      </c>
      <c r="AC314" s="45">
        <f t="shared" si="184"/>
        <v>20.25</v>
      </c>
      <c r="AD314" s="49">
        <f t="shared" si="210"/>
        <v>0</v>
      </c>
      <c r="AE314" s="49">
        <f t="shared" si="185"/>
        <v>0.4</v>
      </c>
      <c r="AF314" s="48">
        <f t="shared" si="211"/>
        <v>1</v>
      </c>
      <c r="AG314" s="33">
        <f t="shared" si="186"/>
        <v>1.7461028571428572</v>
      </c>
      <c r="AH314" s="33">
        <f t="shared" si="187"/>
        <v>1.7461028571428572</v>
      </c>
      <c r="AI314" s="49">
        <f t="shared" si="188"/>
        <v>0</v>
      </c>
      <c r="AJ314" s="48">
        <f t="shared" si="189"/>
        <v>1</v>
      </c>
      <c r="AK314" s="58">
        <f t="shared" si="212"/>
        <v>1</v>
      </c>
      <c r="AL314" s="58">
        <f t="shared" si="213"/>
        <v>2.6631923596077467</v>
      </c>
      <c r="AM314" s="58">
        <f t="shared" si="214"/>
        <v>1.6652941824627241</v>
      </c>
      <c r="AN314" s="58">
        <f t="shared" si="215"/>
        <v>0.9978981771450226</v>
      </c>
      <c r="AO314" s="34">
        <f t="shared" si="190"/>
        <v>12.114995</v>
      </c>
      <c r="AP314" s="34">
        <f t="shared" si="191"/>
        <v>0.49393047248462374</v>
      </c>
      <c r="AQ314" s="34">
        <f t="shared" si="192"/>
        <v>11.621064527515376</v>
      </c>
      <c r="AR314" s="58">
        <f t="shared" si="193"/>
        <v>0.45118836390597361</v>
      </c>
      <c r="AS314" s="67">
        <f t="shared" si="194"/>
        <v>0.75198060650995602</v>
      </c>
      <c r="AT314" s="67">
        <f t="shared" si="195"/>
        <v>92.076738076888162</v>
      </c>
      <c r="AU314" s="68">
        <f t="shared" si="196"/>
        <v>0.98023987825228365</v>
      </c>
      <c r="AW314" s="68">
        <f t="shared" si="197"/>
        <v>0.50933810830075998</v>
      </c>
      <c r="AX314" s="68">
        <f t="shared" si="198"/>
        <v>9.8666666666666694E-2</v>
      </c>
      <c r="AZ314" s="69">
        <f t="shared" si="199"/>
        <v>1.0178571428571428</v>
      </c>
      <c r="BA314" s="70">
        <f t="shared" si="221"/>
        <v>3.4717815303175215</v>
      </c>
      <c r="BB314" s="60">
        <f t="shared" si="216"/>
        <v>13.198324665655088</v>
      </c>
      <c r="BC314" s="70">
        <f t="shared" si="217"/>
        <v>8.9988577265830134</v>
      </c>
      <c r="BD314" s="48">
        <f t="shared" si="218"/>
        <v>6.614160429038515</v>
      </c>
      <c r="BE314" s="59">
        <f t="shared" si="200"/>
        <v>1.4068944E-3</v>
      </c>
      <c r="BF314" s="60">
        <f t="shared" si="219"/>
        <v>0.94373934208909249</v>
      </c>
      <c r="BG314" s="46">
        <f t="shared" si="220"/>
        <v>56.704210869494233</v>
      </c>
      <c r="BH314" s="46">
        <f t="shared" si="201"/>
        <v>0</v>
      </c>
      <c r="BI314" s="34">
        <f>AQ314*RUE</f>
        <v>44.624887785659041</v>
      </c>
      <c r="BJ314" s="34">
        <f t="shared" si="202"/>
        <v>446.24887785659041</v>
      </c>
      <c r="BK314" s="34">
        <f t="shared" si="203"/>
        <v>147.26212969267485</v>
      </c>
      <c r="BL314" s="34">
        <f>IF(AD314=0,0,BK314/(1-UMIDADE))</f>
        <v>0</v>
      </c>
      <c r="BM314" s="45">
        <f>BL314*AJ314</f>
        <v>0</v>
      </c>
      <c r="BN314" s="48">
        <f>IF(AI314=0,0,BM314*(1-AI314*(1-AK314)))</f>
        <v>0</v>
      </c>
    </row>
    <row r="315" spans="1:66" ht="15">
      <c r="A315" s="32">
        <v>1</v>
      </c>
      <c r="B315" s="32">
        <f t="shared" si="204"/>
        <v>11</v>
      </c>
      <c r="C315" s="32">
        <v>2015</v>
      </c>
      <c r="D315" s="32">
        <v>1</v>
      </c>
      <c r="E315" s="33">
        <v>23.8</v>
      </c>
      <c r="F315" s="33">
        <v>82.2</v>
      </c>
      <c r="G315" s="46">
        <v>305</v>
      </c>
      <c r="H315" s="45">
        <f t="shared" si="205"/>
        <v>-15.666097615807361</v>
      </c>
      <c r="I315" s="45">
        <f t="shared" si="178"/>
        <v>96.793612945856708</v>
      </c>
      <c r="J315" s="48">
        <f t="shared" si="206"/>
        <v>12.90581505944756</v>
      </c>
      <c r="K315" s="48">
        <f t="shared" si="207"/>
        <v>1.0169082566002379</v>
      </c>
      <c r="L315" s="48">
        <v>40</v>
      </c>
      <c r="M315" s="33">
        <v>1.8819999999999999</v>
      </c>
      <c r="N315" s="33">
        <v>31.86</v>
      </c>
      <c r="O315" s="33">
        <v>100</v>
      </c>
      <c r="P315" s="33">
        <v>9.1999999999999993</v>
      </c>
      <c r="Q315" s="33">
        <v>17.93</v>
      </c>
      <c r="R315" s="33">
        <v>54.12</v>
      </c>
      <c r="S315" s="33">
        <v>0</v>
      </c>
      <c r="T315" s="33">
        <v>30</v>
      </c>
      <c r="U315" s="33">
        <v>13.91</v>
      </c>
      <c r="V315" s="33">
        <f t="shared" si="179"/>
        <v>4.5639183673469379</v>
      </c>
      <c r="W315" s="36">
        <f t="shared" si="180"/>
        <v>0.67668203447203656</v>
      </c>
      <c r="X315" s="36">
        <f t="shared" si="181"/>
        <v>0.20150230517080547</v>
      </c>
      <c r="Y315" s="33">
        <f t="shared" si="208"/>
        <v>118.01755102040815</v>
      </c>
      <c r="Z315" s="33">
        <f t="shared" si="182"/>
        <v>118.01755102040815</v>
      </c>
      <c r="AA315" s="33">
        <f t="shared" si="209"/>
        <v>0</v>
      </c>
      <c r="AB315" s="36">
        <f t="shared" si="183"/>
        <v>0.23603510204081629</v>
      </c>
      <c r="AC315" s="45">
        <f t="shared" si="184"/>
        <v>21.86</v>
      </c>
      <c r="AD315" s="49">
        <f t="shared" si="210"/>
        <v>0</v>
      </c>
      <c r="AE315" s="49">
        <f t="shared" si="185"/>
        <v>0.4</v>
      </c>
      <c r="AF315" s="48">
        <f t="shared" si="211"/>
        <v>1</v>
      </c>
      <c r="AG315" s="33">
        <f t="shared" si="186"/>
        <v>1.8255673469387752</v>
      </c>
      <c r="AH315" s="33">
        <f t="shared" si="187"/>
        <v>1.8255673469387752</v>
      </c>
      <c r="AI315" s="49">
        <f t="shared" si="188"/>
        <v>0</v>
      </c>
      <c r="AJ315" s="48">
        <f t="shared" si="189"/>
        <v>1</v>
      </c>
      <c r="AK315" s="58">
        <f t="shared" si="212"/>
        <v>1</v>
      </c>
      <c r="AL315" s="58">
        <f t="shared" si="213"/>
        <v>2.9481198910903434</v>
      </c>
      <c r="AM315" s="58">
        <f t="shared" si="214"/>
        <v>1.5955224850580938</v>
      </c>
      <c r="AN315" s="58">
        <f t="shared" si="215"/>
        <v>1.3525974060322496</v>
      </c>
      <c r="AO315" s="34">
        <f t="shared" si="190"/>
        <v>15</v>
      </c>
      <c r="AP315" s="34">
        <f t="shared" si="191"/>
        <v>0.49393047248462374</v>
      </c>
      <c r="AQ315" s="34">
        <f t="shared" si="192"/>
        <v>14.506069527515375</v>
      </c>
      <c r="AR315" s="58">
        <f t="shared" si="193"/>
        <v>0.45118836390597361</v>
      </c>
      <c r="AS315" s="67">
        <f t="shared" si="194"/>
        <v>0.75198060650995602</v>
      </c>
      <c r="AT315" s="67">
        <f t="shared" si="195"/>
        <v>93.550912446087594</v>
      </c>
      <c r="AU315" s="68">
        <f t="shared" si="196"/>
        <v>0.97331067855046804</v>
      </c>
      <c r="AW315" s="68">
        <f t="shared" si="197"/>
        <v>0.58521708831841868</v>
      </c>
      <c r="AX315" s="68">
        <f t="shared" si="198"/>
        <v>0.1953333333333333</v>
      </c>
      <c r="AZ315" s="69">
        <f t="shared" si="199"/>
        <v>1.0178571428571428</v>
      </c>
      <c r="BA315" s="70">
        <f t="shared" si="221"/>
        <v>7.9668445870192608</v>
      </c>
      <c r="BB315" s="60">
        <f t="shared" si="216"/>
        <v>30.28675638201242</v>
      </c>
      <c r="BC315" s="70">
        <f t="shared" si="217"/>
        <v>20.650061169553922</v>
      </c>
      <c r="BD315" s="48">
        <f t="shared" si="218"/>
        <v>15.177794959622132</v>
      </c>
      <c r="BE315" s="59">
        <f t="shared" si="200"/>
        <v>1.4776560000000002E-3</v>
      </c>
      <c r="BF315" s="60">
        <f t="shared" si="219"/>
        <v>2.2086806117636719</v>
      </c>
      <c r="BG315" s="46">
        <f t="shared" si="220"/>
        <v>129.69114347858459</v>
      </c>
      <c r="BH315" s="46">
        <f t="shared" si="201"/>
        <v>0</v>
      </c>
      <c r="BI315" s="34">
        <f>AQ315*RUE</f>
        <v>55.70330698565904</v>
      </c>
      <c r="BJ315" s="34">
        <f t="shared" si="202"/>
        <v>557.03306985659037</v>
      </c>
      <c r="BK315" s="34">
        <f t="shared" si="203"/>
        <v>183.82091305267483</v>
      </c>
      <c r="BL315" s="34">
        <f>IF(AD315=0,0,BK315/(1-UMIDADE))</f>
        <v>0</v>
      </c>
      <c r="BM315" s="45">
        <f>BL315*AJ315</f>
        <v>0</v>
      </c>
      <c r="BN315" s="48">
        <f>IF(AI315=0,0,BM315*(1-AI315*(1-AK315)))</f>
        <v>0</v>
      </c>
    </row>
    <row r="316" spans="1:66" ht="15">
      <c r="A316" s="32">
        <v>2</v>
      </c>
      <c r="B316" s="32">
        <f t="shared" si="204"/>
        <v>11</v>
      </c>
      <c r="C316" s="32">
        <v>2015</v>
      </c>
      <c r="D316" s="32">
        <v>2</v>
      </c>
      <c r="E316" s="33">
        <v>24.95</v>
      </c>
      <c r="F316" s="33">
        <v>77.900000000000006</v>
      </c>
      <c r="G316" s="46">
        <v>306</v>
      </c>
      <c r="H316" s="45">
        <f t="shared" si="205"/>
        <v>-15.964136452236033</v>
      </c>
      <c r="I316" s="45">
        <f t="shared" si="178"/>
        <v>96.930392271571293</v>
      </c>
      <c r="J316" s="48">
        <f t="shared" si="206"/>
        <v>12.924052302876172</v>
      </c>
      <c r="K316" s="48">
        <f t="shared" si="207"/>
        <v>1.0173935643851983</v>
      </c>
      <c r="L316" s="48">
        <v>40</v>
      </c>
      <c r="M316" s="33">
        <v>0.92800000000000005</v>
      </c>
      <c r="N316" s="33">
        <v>32.72</v>
      </c>
      <c r="O316" s="33">
        <v>100</v>
      </c>
      <c r="P316" s="33">
        <v>5.45</v>
      </c>
      <c r="Q316" s="33">
        <v>16.75</v>
      </c>
      <c r="R316" s="33">
        <v>44.59</v>
      </c>
      <c r="S316" s="33">
        <v>0</v>
      </c>
      <c r="T316" s="33">
        <v>28.94388</v>
      </c>
      <c r="U316" s="33">
        <v>12.36</v>
      </c>
      <c r="V316" s="33">
        <f t="shared" si="179"/>
        <v>4.7849142857142857</v>
      </c>
      <c r="W316" s="36">
        <f t="shared" si="180"/>
        <v>0.68847001354919191</v>
      </c>
      <c r="X316" s="36">
        <f t="shared" si="181"/>
        <v>0.20327050203237879</v>
      </c>
      <c r="Y316" s="33">
        <f t="shared" si="208"/>
        <v>116.19198367346938</v>
      </c>
      <c r="Z316" s="33">
        <f t="shared" si="182"/>
        <v>116.19198367346938</v>
      </c>
      <c r="AA316" s="33">
        <f t="shared" si="209"/>
        <v>0</v>
      </c>
      <c r="AB316" s="36">
        <f t="shared" si="183"/>
        <v>0.23238396734693875</v>
      </c>
      <c r="AC316" s="45">
        <f t="shared" si="184"/>
        <v>22.72</v>
      </c>
      <c r="AD316" s="49">
        <f t="shared" si="210"/>
        <v>0</v>
      </c>
      <c r="AE316" s="49">
        <f t="shared" si="185"/>
        <v>0.4</v>
      </c>
      <c r="AF316" s="48">
        <f t="shared" si="211"/>
        <v>1</v>
      </c>
      <c r="AG316" s="33">
        <f t="shared" si="186"/>
        <v>1.9139657142857143</v>
      </c>
      <c r="AH316" s="33">
        <f t="shared" si="187"/>
        <v>1.9139657142857143</v>
      </c>
      <c r="AI316" s="49">
        <f t="shared" si="188"/>
        <v>0</v>
      </c>
      <c r="AJ316" s="48">
        <f t="shared" si="189"/>
        <v>1</v>
      </c>
      <c r="AK316" s="58">
        <f t="shared" si="212"/>
        <v>1</v>
      </c>
      <c r="AL316" s="58">
        <f t="shared" si="213"/>
        <v>3.1581716450738742</v>
      </c>
      <c r="AM316" s="58">
        <f t="shared" si="214"/>
        <v>1.4082287365384405</v>
      </c>
      <c r="AN316" s="58">
        <f t="shared" si="215"/>
        <v>1.7499429085354337</v>
      </c>
      <c r="AO316" s="34">
        <f t="shared" si="190"/>
        <v>14.47194</v>
      </c>
      <c r="AP316" s="34">
        <f t="shared" si="191"/>
        <v>0.49393047248462374</v>
      </c>
      <c r="AQ316" s="34">
        <f t="shared" si="192"/>
        <v>13.978009527515376</v>
      </c>
      <c r="AR316" s="58">
        <f t="shared" si="193"/>
        <v>0.45118836390597361</v>
      </c>
      <c r="AS316" s="67">
        <f t="shared" si="194"/>
        <v>0.75198060650995602</v>
      </c>
      <c r="AT316" s="67">
        <f t="shared" si="195"/>
        <v>93.323545440647848</v>
      </c>
      <c r="AU316" s="68">
        <f t="shared" si="196"/>
        <v>0.96560651881474413</v>
      </c>
      <c r="AW316" s="68">
        <f t="shared" si="197"/>
        <v>0.63027655545594108</v>
      </c>
      <c r="AX316" s="68">
        <f t="shared" si="198"/>
        <v>0.11666666666666667</v>
      </c>
      <c r="AZ316" s="69">
        <f t="shared" si="199"/>
        <v>1.0178571428571428</v>
      </c>
      <c r="BA316" s="70">
        <f t="shared" si="221"/>
        <v>5.0718083011198729</v>
      </c>
      <c r="BB316" s="60">
        <f t="shared" si="216"/>
        <v>19.280986437537308</v>
      </c>
      <c r="BC316" s="70">
        <f t="shared" si="217"/>
        <v>13.14612711650271</v>
      </c>
      <c r="BD316" s="48">
        <f t="shared" si="218"/>
        <v>9.6624034306294906</v>
      </c>
      <c r="BE316" s="59">
        <f t="shared" si="200"/>
        <v>1.526094E-3</v>
      </c>
      <c r="BF316" s="60">
        <f t="shared" si="219"/>
        <v>1.5506573562039359</v>
      </c>
      <c r="BG316" s="46">
        <f t="shared" si="220"/>
        <v>81.117460744255538</v>
      </c>
      <c r="BH316" s="46">
        <f t="shared" si="201"/>
        <v>0</v>
      </c>
      <c r="BI316" s="34">
        <f>AQ316*RUE</f>
        <v>53.675556585659038</v>
      </c>
      <c r="BJ316" s="34">
        <f t="shared" si="202"/>
        <v>536.75556585659035</v>
      </c>
      <c r="BK316" s="34">
        <f t="shared" si="203"/>
        <v>177.12933673267483</v>
      </c>
      <c r="BL316" s="34">
        <f>IF(AD316=0,0,BK316/(1-UMIDADE))</f>
        <v>0</v>
      </c>
      <c r="BM316" s="45">
        <f>BL316*AJ316</f>
        <v>0</v>
      </c>
      <c r="BN316" s="48">
        <f>IF(AI316=0,0,BM316*(1-AI316*(1-AK316)))</f>
        <v>0</v>
      </c>
    </row>
    <row r="317" spans="1:66" ht="15">
      <c r="A317" s="32">
        <v>3</v>
      </c>
      <c r="B317" s="32">
        <f t="shared" si="204"/>
        <v>11</v>
      </c>
      <c r="C317" s="32">
        <v>2015</v>
      </c>
      <c r="D317" s="32">
        <v>3</v>
      </c>
      <c r="E317" s="33">
        <v>26.75</v>
      </c>
      <c r="F317" s="33">
        <v>74.599999999999994</v>
      </c>
      <c r="G317" s="46">
        <v>307</v>
      </c>
      <c r="H317" s="45">
        <f t="shared" si="205"/>
        <v>-16.257444770499621</v>
      </c>
      <c r="I317" s="45">
        <f t="shared" si="178"/>
        <v>97.065437522821966</v>
      </c>
      <c r="J317" s="48">
        <f t="shared" si="206"/>
        <v>12.942058336376261</v>
      </c>
      <c r="K317" s="48">
        <f t="shared" si="207"/>
        <v>1.0178737180816473</v>
      </c>
      <c r="L317" s="48">
        <v>40</v>
      </c>
      <c r="M317" s="33">
        <v>1.2070000000000001</v>
      </c>
      <c r="N317" s="33">
        <v>34.31</v>
      </c>
      <c r="O317" s="33">
        <v>100</v>
      </c>
      <c r="P317" s="33">
        <v>9.9499999999999993</v>
      </c>
      <c r="Q317" s="33">
        <v>17.77</v>
      </c>
      <c r="R317" s="33">
        <v>41.59</v>
      </c>
      <c r="S317" s="33">
        <v>0</v>
      </c>
      <c r="T317" s="33">
        <v>30</v>
      </c>
      <c r="U317" s="33">
        <v>14</v>
      </c>
      <c r="V317" s="33">
        <f t="shared" si="179"/>
        <v>5.0053224489795918</v>
      </c>
      <c r="W317" s="36">
        <f t="shared" si="180"/>
        <v>0.69970517224107032</v>
      </c>
      <c r="X317" s="36">
        <f t="shared" si="181"/>
        <v>0.20495577583616054</v>
      </c>
      <c r="Y317" s="33">
        <f t="shared" si="208"/>
        <v>114.27801795918367</v>
      </c>
      <c r="Z317" s="33">
        <f t="shared" si="182"/>
        <v>114.27801795918367</v>
      </c>
      <c r="AA317" s="33">
        <f t="shared" si="209"/>
        <v>0</v>
      </c>
      <c r="AB317" s="36">
        <f t="shared" si="183"/>
        <v>0.22855603591836735</v>
      </c>
      <c r="AC317" s="45">
        <f t="shared" si="184"/>
        <v>24.310000000000002</v>
      </c>
      <c r="AD317" s="49">
        <f t="shared" si="210"/>
        <v>0</v>
      </c>
      <c r="AE317" s="49">
        <f t="shared" si="185"/>
        <v>0.4</v>
      </c>
      <c r="AF317" s="48">
        <f t="shared" si="211"/>
        <v>1</v>
      </c>
      <c r="AG317" s="33">
        <f t="shared" si="186"/>
        <v>2.0021289795918369</v>
      </c>
      <c r="AH317" s="33">
        <f t="shared" si="187"/>
        <v>2.0021289795918369</v>
      </c>
      <c r="AI317" s="49">
        <f t="shared" si="188"/>
        <v>0</v>
      </c>
      <c r="AJ317" s="48">
        <f t="shared" si="189"/>
        <v>1</v>
      </c>
      <c r="AK317" s="58">
        <f t="shared" si="212"/>
        <v>1</v>
      </c>
      <c r="AL317" s="58">
        <f t="shared" si="213"/>
        <v>3.513163069817498</v>
      </c>
      <c r="AM317" s="58">
        <f t="shared" si="214"/>
        <v>1.4611245207370975</v>
      </c>
      <c r="AN317" s="58">
        <f t="shared" si="215"/>
        <v>2.0520385490804003</v>
      </c>
      <c r="AO317" s="34">
        <f t="shared" si="190"/>
        <v>15</v>
      </c>
      <c r="AP317" s="34">
        <f t="shared" si="191"/>
        <v>0.49393047248462374</v>
      </c>
      <c r="AQ317" s="34">
        <f t="shared" si="192"/>
        <v>14.506069527515375</v>
      </c>
      <c r="AR317" s="58">
        <f t="shared" si="193"/>
        <v>0.45118836390597361</v>
      </c>
      <c r="AS317" s="67">
        <f t="shared" si="194"/>
        <v>0.75198060650995602</v>
      </c>
      <c r="AT317" s="67">
        <f t="shared" si="195"/>
        <v>93.550912446087594</v>
      </c>
      <c r="AU317" s="68">
        <f t="shared" si="196"/>
        <v>0.95978999756973316</v>
      </c>
      <c r="AW317" s="68">
        <f t="shared" si="197"/>
        <v>0.69118102031198014</v>
      </c>
      <c r="AX317" s="68">
        <f t="shared" si="198"/>
        <v>0.18466666666666665</v>
      </c>
      <c r="AZ317" s="69">
        <f t="shared" si="199"/>
        <v>1.0178571428571428</v>
      </c>
      <c r="BA317" s="70">
        <f t="shared" si="221"/>
        <v>8.7719880298123112</v>
      </c>
      <c r="BB317" s="60">
        <f t="shared" si="216"/>
        <v>33.347589694134477</v>
      </c>
      <c r="BC317" s="70">
        <f t="shared" si="217"/>
        <v>22.736992973273509</v>
      </c>
      <c r="BD317" s="48">
        <f t="shared" si="218"/>
        <v>16.711689835356029</v>
      </c>
      <c r="BE317" s="59">
        <f t="shared" si="200"/>
        <v>1.60191E-3</v>
      </c>
      <c r="BF317" s="60">
        <f t="shared" si="219"/>
        <v>2.4695794484906748</v>
      </c>
      <c r="BG317" s="46">
        <f t="shared" si="220"/>
        <v>142.42110386865355</v>
      </c>
      <c r="BH317" s="46">
        <f t="shared" si="201"/>
        <v>0</v>
      </c>
      <c r="BI317" s="34">
        <f>AQ317*RUE</f>
        <v>55.70330698565904</v>
      </c>
      <c r="BJ317" s="34">
        <f t="shared" si="202"/>
        <v>557.03306985659037</v>
      </c>
      <c r="BK317" s="34">
        <f t="shared" si="203"/>
        <v>183.82091305267483</v>
      </c>
      <c r="BL317" s="34">
        <f>IF(AD317=0,0,BK317/(1-UMIDADE))</f>
        <v>0</v>
      </c>
      <c r="BM317" s="45">
        <f>BL317*AJ317</f>
        <v>0</v>
      </c>
      <c r="BN317" s="48">
        <f>IF(AI317=0,0,BM317*(1-AI317*(1-AK317)))</f>
        <v>0</v>
      </c>
    </row>
    <row r="318" spans="1:66" ht="15">
      <c r="A318" s="32">
        <v>4</v>
      </c>
      <c r="B318" s="32">
        <f t="shared" si="204"/>
        <v>11</v>
      </c>
      <c r="C318" s="32">
        <v>2015</v>
      </c>
      <c r="D318" s="32">
        <v>4</v>
      </c>
      <c r="E318" s="33">
        <v>22.03</v>
      </c>
      <c r="F318" s="33">
        <v>99.9</v>
      </c>
      <c r="G318" s="46">
        <v>308</v>
      </c>
      <c r="H318" s="45">
        <f t="shared" si="205"/>
        <v>-16.545935657013317</v>
      </c>
      <c r="I318" s="45">
        <f t="shared" si="178"/>
        <v>97.198697256033554</v>
      </c>
      <c r="J318" s="48">
        <f t="shared" si="206"/>
        <v>12.959826300804474</v>
      </c>
      <c r="K318" s="48">
        <f t="shared" si="207"/>
        <v>1.0183485754096824</v>
      </c>
      <c r="L318" s="48">
        <v>40</v>
      </c>
      <c r="M318" s="33">
        <v>1.101</v>
      </c>
      <c r="N318" s="33">
        <v>24.48</v>
      </c>
      <c r="O318" s="33">
        <v>100</v>
      </c>
      <c r="P318" s="33">
        <v>8.4499999999999993</v>
      </c>
      <c r="Q318" s="33">
        <v>19.39</v>
      </c>
      <c r="R318" s="33">
        <v>90.4</v>
      </c>
      <c r="S318" s="33">
        <v>45.3</v>
      </c>
      <c r="T318" s="33">
        <v>4.5794499999999996</v>
      </c>
      <c r="U318" s="33">
        <v>0.23300000000000001</v>
      </c>
      <c r="V318" s="33">
        <f t="shared" si="179"/>
        <v>3.1768163265306115</v>
      </c>
      <c r="W318" s="36">
        <f t="shared" si="180"/>
        <v>0.59073766080693035</v>
      </c>
      <c r="X318" s="36">
        <f t="shared" si="181"/>
        <v>0.18861064912103956</v>
      </c>
      <c r="Y318" s="33">
        <f t="shared" si="208"/>
        <v>112.27588897959184</v>
      </c>
      <c r="Z318" s="33">
        <f t="shared" si="182"/>
        <v>112.27588897959184</v>
      </c>
      <c r="AA318" s="33">
        <f t="shared" si="209"/>
        <v>0</v>
      </c>
      <c r="AB318" s="36">
        <f t="shared" si="183"/>
        <v>0.22455177795918368</v>
      </c>
      <c r="AC318" s="45">
        <f t="shared" si="184"/>
        <v>14.48</v>
      </c>
      <c r="AD318" s="49">
        <f t="shared" si="210"/>
        <v>0</v>
      </c>
      <c r="AE318" s="49">
        <f t="shared" si="185"/>
        <v>0.4</v>
      </c>
      <c r="AF318" s="48">
        <f t="shared" si="211"/>
        <v>1</v>
      </c>
      <c r="AG318" s="33">
        <f t="shared" si="186"/>
        <v>1.2707265306122446</v>
      </c>
      <c r="AH318" s="33">
        <f t="shared" si="187"/>
        <v>1.2707265306122446</v>
      </c>
      <c r="AI318" s="49">
        <f t="shared" si="188"/>
        <v>0</v>
      </c>
      <c r="AJ318" s="48">
        <f t="shared" si="189"/>
        <v>1</v>
      </c>
      <c r="AK318" s="58">
        <f t="shared" si="212"/>
        <v>1</v>
      </c>
      <c r="AL318" s="58">
        <f t="shared" si="213"/>
        <v>2.6486319496350679</v>
      </c>
      <c r="AM318" s="58">
        <f t="shared" si="214"/>
        <v>2.3943632824701013</v>
      </c>
      <c r="AN318" s="58">
        <f t="shared" si="215"/>
        <v>0.25426866716496654</v>
      </c>
      <c r="AO318" s="34">
        <f t="shared" si="190"/>
        <v>2.2897249999999998</v>
      </c>
      <c r="AP318" s="34">
        <f t="shared" si="191"/>
        <v>0.49393047248462374</v>
      </c>
      <c r="AQ318" s="34">
        <f t="shared" si="192"/>
        <v>1.7957945275153762</v>
      </c>
      <c r="AR318" s="58">
        <f t="shared" si="193"/>
        <v>0.45118836390597361</v>
      </c>
      <c r="AS318" s="67">
        <f t="shared" si="194"/>
        <v>0.75198060650995602</v>
      </c>
      <c r="AT318" s="67">
        <f t="shared" si="195"/>
        <v>64.231992367167962</v>
      </c>
      <c r="AU318" s="68">
        <f t="shared" si="196"/>
        <v>0.99492753527673372</v>
      </c>
      <c r="AW318" s="68">
        <f t="shared" si="197"/>
        <v>0.50490221971905669</v>
      </c>
      <c r="AX318" s="68">
        <f t="shared" si="198"/>
        <v>0.29266666666666669</v>
      </c>
      <c r="AZ318" s="69">
        <f t="shared" si="199"/>
        <v>1.0178571428571428</v>
      </c>
      <c r="BA318" s="70">
        <f t="shared" si="221"/>
        <v>7.227978530759267</v>
      </c>
      <c r="BB318" s="60">
        <f t="shared" si="216"/>
        <v>27.477883182534427</v>
      </c>
      <c r="BC318" s="70">
        <f t="shared" si="217"/>
        <v>18.734920351728022</v>
      </c>
      <c r="BD318" s="48">
        <f t="shared" si="218"/>
        <v>13.770166458520096</v>
      </c>
      <c r="BE318" s="59">
        <f t="shared" si="200"/>
        <v>1.4031036000000002E-3</v>
      </c>
      <c r="BF318" s="60">
        <f t="shared" si="219"/>
        <v>2.1276548677468954</v>
      </c>
      <c r="BG318" s="46">
        <f t="shared" si="220"/>
        <v>116.42511590773199</v>
      </c>
      <c r="BH318" s="46">
        <f t="shared" si="201"/>
        <v>0</v>
      </c>
      <c r="BI318" s="34">
        <f>AQ318*RUE</f>
        <v>6.8958509856590444</v>
      </c>
      <c r="BJ318" s="34">
        <f t="shared" si="202"/>
        <v>68.958509856590439</v>
      </c>
      <c r="BK318" s="34">
        <f t="shared" si="203"/>
        <v>22.756308252674845</v>
      </c>
      <c r="BL318" s="34">
        <f>IF(AD318=0,0,BK318/(1-UMIDADE))</f>
        <v>0</v>
      </c>
      <c r="BM318" s="45">
        <f>BL318*AJ318</f>
        <v>0</v>
      </c>
      <c r="BN318" s="48">
        <f>IF(AI318=0,0,BM318*(1-AI318*(1-AK318)))</f>
        <v>0</v>
      </c>
    </row>
    <row r="319" spans="1:66" ht="15">
      <c r="A319" s="32">
        <v>5</v>
      </c>
      <c r="B319" s="32">
        <f t="shared" si="204"/>
        <v>11</v>
      </c>
      <c r="C319" s="32">
        <v>2015</v>
      </c>
      <c r="D319" s="32">
        <v>5</v>
      </c>
      <c r="E319" s="33">
        <v>20.56</v>
      </c>
      <c r="F319" s="33">
        <v>94.5</v>
      </c>
      <c r="G319" s="46">
        <v>309</v>
      </c>
      <c r="H319" s="45">
        <f t="shared" si="205"/>
        <v>-16.829523625701302</v>
      </c>
      <c r="I319" s="45">
        <f t="shared" si="178"/>
        <v>97.330119673935627</v>
      </c>
      <c r="J319" s="48">
        <f t="shared" si="206"/>
        <v>12.977349289858083</v>
      </c>
      <c r="K319" s="48">
        <f t="shared" si="207"/>
        <v>1.018817995658829</v>
      </c>
      <c r="L319" s="48">
        <v>40</v>
      </c>
      <c r="M319" s="33">
        <v>2.7210000000000001</v>
      </c>
      <c r="N319" s="33">
        <v>25.36</v>
      </c>
      <c r="O319" s="33">
        <v>100</v>
      </c>
      <c r="P319" s="33">
        <v>9.1999999999999993</v>
      </c>
      <c r="Q319" s="33">
        <v>17.88</v>
      </c>
      <c r="R319" s="33">
        <v>80.5</v>
      </c>
      <c r="S319" s="33">
        <v>0.1</v>
      </c>
      <c r="T319" s="33">
        <v>12.74507</v>
      </c>
      <c r="U319" s="33">
        <v>4.6470000000000002</v>
      </c>
      <c r="V319" s="33">
        <f t="shared" si="179"/>
        <v>3.4207346938775509</v>
      </c>
      <c r="W319" s="36">
        <f t="shared" si="180"/>
        <v>0.60734536154762186</v>
      </c>
      <c r="X319" s="36">
        <f t="shared" si="181"/>
        <v>0.19110180423214329</v>
      </c>
      <c r="Y319" s="33">
        <f t="shared" si="208"/>
        <v>156.30516244897959</v>
      </c>
      <c r="Z319" s="33">
        <f t="shared" si="182"/>
        <v>125</v>
      </c>
      <c r="AA319" s="33">
        <f t="shared" si="209"/>
        <v>31.305162448979587</v>
      </c>
      <c r="AB319" s="36">
        <f t="shared" si="183"/>
        <v>0.25</v>
      </c>
      <c r="AC319" s="45">
        <f t="shared" si="184"/>
        <v>15.36</v>
      </c>
      <c r="AD319" s="49">
        <f t="shared" si="210"/>
        <v>0</v>
      </c>
      <c r="AE319" s="49">
        <f t="shared" si="185"/>
        <v>0.4</v>
      </c>
      <c r="AF319" s="48">
        <f t="shared" si="211"/>
        <v>1</v>
      </c>
      <c r="AG319" s="33">
        <f t="shared" si="186"/>
        <v>1.3682938775510205</v>
      </c>
      <c r="AH319" s="33">
        <f t="shared" si="187"/>
        <v>1.3682938775510205</v>
      </c>
      <c r="AI319" s="49">
        <f t="shared" si="188"/>
        <v>0</v>
      </c>
      <c r="AJ319" s="48">
        <f t="shared" si="189"/>
        <v>1</v>
      </c>
      <c r="AK319" s="58">
        <f t="shared" si="212"/>
        <v>1</v>
      </c>
      <c r="AL319" s="58">
        <f t="shared" si="213"/>
        <v>2.420460181381221</v>
      </c>
      <c r="AM319" s="58">
        <f t="shared" si="214"/>
        <v>1.9484704460118829</v>
      </c>
      <c r="AN319" s="58">
        <f t="shared" si="215"/>
        <v>0.47198973536933808</v>
      </c>
      <c r="AO319" s="34">
        <f t="shared" si="190"/>
        <v>6.3725350000000001</v>
      </c>
      <c r="AP319" s="34">
        <f t="shared" si="191"/>
        <v>0.49393047248462374</v>
      </c>
      <c r="AQ319" s="34">
        <f t="shared" si="192"/>
        <v>5.8786045275153764</v>
      </c>
      <c r="AR319" s="58">
        <f t="shared" si="193"/>
        <v>0.45118836390597361</v>
      </c>
      <c r="AS319" s="67">
        <f t="shared" si="194"/>
        <v>0.75198060650995602</v>
      </c>
      <c r="AT319" s="67">
        <f t="shared" si="195"/>
        <v>85.462167566112271</v>
      </c>
      <c r="AU319" s="68">
        <f t="shared" si="196"/>
        <v>0.99060462028865404</v>
      </c>
      <c r="AW319" s="68">
        <f t="shared" si="197"/>
        <v>0.42650152412428455</v>
      </c>
      <c r="AX319" s="68">
        <f t="shared" si="198"/>
        <v>0.19199999999999992</v>
      </c>
      <c r="AZ319" s="69">
        <f t="shared" si="199"/>
        <v>1.0178571428571428</v>
      </c>
      <c r="BA319" s="70">
        <f t="shared" si="221"/>
        <v>5.3062723642771124</v>
      </c>
      <c r="BB319" s="60">
        <f t="shared" si="216"/>
        <v>20.172325020035871</v>
      </c>
      <c r="BC319" s="70">
        <f t="shared" si="217"/>
        <v>13.753857968206276</v>
      </c>
      <c r="BD319" s="48">
        <f t="shared" si="218"/>
        <v>10.109085606631613</v>
      </c>
      <c r="BE319" s="59">
        <f t="shared" si="200"/>
        <v>1.3411872E-3</v>
      </c>
      <c r="BF319" s="60">
        <f t="shared" si="219"/>
        <v>1.5714198601423923</v>
      </c>
      <c r="BG319" s="46">
        <f t="shared" si="220"/>
        <v>85.376657464892219</v>
      </c>
      <c r="BH319" s="46">
        <f t="shared" si="201"/>
        <v>0</v>
      </c>
      <c r="BI319" s="34">
        <f>AQ319*RUE</f>
        <v>22.573841385659044</v>
      </c>
      <c r="BJ319" s="34">
        <f t="shared" si="202"/>
        <v>225.73841385659045</v>
      </c>
      <c r="BK319" s="34">
        <f t="shared" si="203"/>
        <v>74.493676572674858</v>
      </c>
      <c r="BL319" s="34">
        <f>IF(AD319=0,0,BK319/(1-UMIDADE))</f>
        <v>0</v>
      </c>
      <c r="BM319" s="45">
        <f>BL319*AJ319</f>
        <v>0</v>
      </c>
      <c r="BN319" s="48">
        <f>IF(AI319=0,0,BM319*(1-AI319*(1-AK319)))</f>
        <v>0</v>
      </c>
    </row>
    <row r="320" spans="1:66" ht="15">
      <c r="A320" s="32">
        <v>6</v>
      </c>
      <c r="B320" s="32">
        <f t="shared" si="204"/>
        <v>11</v>
      </c>
      <c r="C320" s="32">
        <v>2015</v>
      </c>
      <c r="D320" s="32">
        <v>6</v>
      </c>
      <c r="E320" s="33">
        <v>19.100000000000001</v>
      </c>
      <c r="F320" s="33">
        <v>99.9</v>
      </c>
      <c r="G320" s="46">
        <v>310</v>
      </c>
      <c r="H320" s="45">
        <f t="shared" si="205"/>
        <v>-17.108124643328129</v>
      </c>
      <c r="I320" s="45">
        <f t="shared" si="178"/>
        <v>97.459652665732065</v>
      </c>
      <c r="J320" s="48">
        <f t="shared" si="206"/>
        <v>12.994620355430941</v>
      </c>
      <c r="K320" s="48">
        <f t="shared" si="207"/>
        <v>1.0192818397297361</v>
      </c>
      <c r="L320" s="48">
        <v>40</v>
      </c>
      <c r="M320" s="33">
        <v>2.86</v>
      </c>
      <c r="N320" s="33">
        <v>20.51</v>
      </c>
      <c r="O320" s="33">
        <v>100</v>
      </c>
      <c r="P320" s="33">
        <v>9.9499999999999993</v>
      </c>
      <c r="Q320" s="33">
        <v>17.46</v>
      </c>
      <c r="R320" s="33">
        <v>95.1</v>
      </c>
      <c r="S320" s="33">
        <v>6.7</v>
      </c>
      <c r="T320" s="33">
        <v>9.0807300000000009</v>
      </c>
      <c r="U320" s="33">
        <v>0.74399999999999999</v>
      </c>
      <c r="V320" s="33">
        <f t="shared" si="179"/>
        <v>2.5902367346938773</v>
      </c>
      <c r="W320" s="36">
        <f t="shared" si="180"/>
        <v>0.54818800101226084</v>
      </c>
      <c r="X320" s="36">
        <f t="shared" si="181"/>
        <v>0.18222820015183913</v>
      </c>
      <c r="Y320" s="33">
        <f t="shared" si="208"/>
        <v>123.73170612244897</v>
      </c>
      <c r="Z320" s="33">
        <f t="shared" si="182"/>
        <v>123.73170612244897</v>
      </c>
      <c r="AA320" s="33">
        <f t="shared" si="209"/>
        <v>0</v>
      </c>
      <c r="AB320" s="36">
        <f t="shared" si="183"/>
        <v>0.24746341224489793</v>
      </c>
      <c r="AC320" s="45">
        <f t="shared" si="184"/>
        <v>10.510000000000002</v>
      </c>
      <c r="AD320" s="49">
        <f t="shared" si="210"/>
        <v>0</v>
      </c>
      <c r="AE320" s="49">
        <f t="shared" si="185"/>
        <v>0.4</v>
      </c>
      <c r="AF320" s="48">
        <f t="shared" si="211"/>
        <v>1</v>
      </c>
      <c r="AG320" s="33">
        <f t="shared" si="186"/>
        <v>1.036094693877551</v>
      </c>
      <c r="AH320" s="33">
        <f t="shared" si="187"/>
        <v>1.036094693877551</v>
      </c>
      <c r="AI320" s="49">
        <f t="shared" si="188"/>
        <v>0</v>
      </c>
      <c r="AJ320" s="48">
        <f t="shared" si="189"/>
        <v>2.9857142857142853</v>
      </c>
      <c r="AK320" s="58">
        <f t="shared" si="212"/>
        <v>1</v>
      </c>
      <c r="AL320" s="58">
        <f t="shared" si="213"/>
        <v>2.2110388636255416</v>
      </c>
      <c r="AM320" s="58">
        <f t="shared" si="214"/>
        <v>2.1026979593078901</v>
      </c>
      <c r="AN320" s="58">
        <f t="shared" si="215"/>
        <v>0.10834090431765153</v>
      </c>
      <c r="AO320" s="34">
        <f t="shared" si="190"/>
        <v>4.5403650000000004</v>
      </c>
      <c r="AP320" s="34">
        <f t="shared" si="191"/>
        <v>0.49393047248462374</v>
      </c>
      <c r="AQ320" s="34">
        <f t="shared" si="192"/>
        <v>4.0464345275153768</v>
      </c>
      <c r="AR320" s="58">
        <f t="shared" si="193"/>
        <v>0.45118836390597361</v>
      </c>
      <c r="AS320" s="67">
        <f t="shared" si="194"/>
        <v>0.75198060650995602</v>
      </c>
      <c r="AT320" s="67">
        <f t="shared" si="195"/>
        <v>80.184029049667416</v>
      </c>
      <c r="AU320" s="68">
        <f t="shared" si="196"/>
        <v>0.99783552776930329</v>
      </c>
      <c r="AW320" s="68">
        <f t="shared" si="197"/>
        <v>0.33634974986368071</v>
      </c>
      <c r="AX320" s="68">
        <f t="shared" si="198"/>
        <v>0.16400000000000006</v>
      </c>
      <c r="AZ320" s="69">
        <f t="shared" si="199"/>
        <v>1.0178571428571428</v>
      </c>
      <c r="BA320" s="70">
        <f t="shared" si="221"/>
        <v>3.378121484218104</v>
      </c>
      <c r="BB320" s="60">
        <f t="shared" si="216"/>
        <v>12.842266634403545</v>
      </c>
      <c r="BC320" s="70">
        <f t="shared" si="217"/>
        <v>8.7560908870933272</v>
      </c>
      <c r="BD320" s="48">
        <f t="shared" si="218"/>
        <v>6.4357268020135949</v>
      </c>
      <c r="BE320" s="59">
        <f t="shared" si="200"/>
        <v>1.2796920000000002E-3</v>
      </c>
      <c r="BF320" s="60">
        <f t="shared" si="219"/>
        <v>1.0102575778264662</v>
      </c>
      <c r="BG320" s="46">
        <f t="shared" si="220"/>
        <v>54.25469224187129</v>
      </c>
      <c r="BH320" s="46">
        <f t="shared" si="201"/>
        <v>0</v>
      </c>
      <c r="BI320" s="34">
        <f>AQ320*RUE</f>
        <v>15.538308585659045</v>
      </c>
      <c r="BJ320" s="34">
        <f t="shared" si="202"/>
        <v>155.38308585659047</v>
      </c>
      <c r="BK320" s="34">
        <f t="shared" si="203"/>
        <v>51.276418332674858</v>
      </c>
      <c r="BL320" s="34">
        <f>IF(AD320=0,0,BK320/(1-UMIDADE))</f>
        <v>0</v>
      </c>
      <c r="BM320" s="45">
        <f>BL320*AJ320</f>
        <v>0</v>
      </c>
      <c r="BN320" s="48">
        <f>IF(AI320=0,0,BM320*(1-AI320*(1-AK320)))</f>
        <v>0</v>
      </c>
    </row>
    <row r="321" spans="1:66" ht="15">
      <c r="A321" s="32">
        <v>7</v>
      </c>
      <c r="B321" s="32">
        <f t="shared" si="204"/>
        <v>11</v>
      </c>
      <c r="C321" s="32">
        <v>2015</v>
      </c>
      <c r="D321" s="32">
        <v>7</v>
      </c>
      <c r="E321" s="33">
        <v>22.58</v>
      </c>
      <c r="F321" s="33">
        <v>94.7</v>
      </c>
      <c r="G321" s="46">
        <v>311</v>
      </c>
      <c r="H321" s="45">
        <f t="shared" si="205"/>
        <v>-17.381656154399565</v>
      </c>
      <c r="I321" s="45">
        <f t="shared" si="178"/>
        <v>97.587243850094495</v>
      </c>
      <c r="J321" s="48">
        <f t="shared" si="206"/>
        <v>13.011632513345932</v>
      </c>
      <c r="K321" s="48">
        <f t="shared" si="207"/>
        <v>1.0197399701753953</v>
      </c>
      <c r="L321" s="48">
        <v>40</v>
      </c>
      <c r="M321" s="33">
        <v>2.0329999999999999</v>
      </c>
      <c r="N321" s="33">
        <v>30.21</v>
      </c>
      <c r="O321" s="33">
        <v>100</v>
      </c>
      <c r="P321" s="33">
        <v>8.4499999999999993</v>
      </c>
      <c r="Q321" s="33">
        <v>17.48</v>
      </c>
      <c r="R321" s="33">
        <v>68</v>
      </c>
      <c r="S321" s="33">
        <v>1.3</v>
      </c>
      <c r="T321" s="33">
        <v>22.319649999999999</v>
      </c>
      <c r="U321" s="33">
        <v>9.3699999999999992</v>
      </c>
      <c r="V321" s="33">
        <f t="shared" si="179"/>
        <v>4.29942857142857</v>
      </c>
      <c r="W321" s="36">
        <f t="shared" si="180"/>
        <v>0.66188582453551015</v>
      </c>
      <c r="X321" s="36">
        <f t="shared" si="181"/>
        <v>0.19928287368032654</v>
      </c>
      <c r="Y321" s="33">
        <f t="shared" si="208"/>
        <v>129.39561142857141</v>
      </c>
      <c r="Z321" s="33">
        <f t="shared" si="182"/>
        <v>125</v>
      </c>
      <c r="AA321" s="33">
        <f t="shared" si="209"/>
        <v>4.3956114285714136</v>
      </c>
      <c r="AB321" s="36">
        <f t="shared" si="183"/>
        <v>0.25</v>
      </c>
      <c r="AC321" s="45">
        <f t="shared" si="184"/>
        <v>20.21</v>
      </c>
      <c r="AD321" s="49">
        <f t="shared" si="210"/>
        <v>0</v>
      </c>
      <c r="AE321" s="49">
        <f t="shared" si="185"/>
        <v>0.4</v>
      </c>
      <c r="AF321" s="48">
        <f t="shared" si="211"/>
        <v>1</v>
      </c>
      <c r="AG321" s="33">
        <f t="shared" si="186"/>
        <v>1.7197714285714281</v>
      </c>
      <c r="AH321" s="33">
        <f t="shared" si="187"/>
        <v>1.7197714285714281</v>
      </c>
      <c r="AI321" s="49">
        <f t="shared" si="188"/>
        <v>0</v>
      </c>
      <c r="AJ321" s="48">
        <f t="shared" si="189"/>
        <v>1</v>
      </c>
      <c r="AK321" s="58">
        <f t="shared" si="212"/>
        <v>1</v>
      </c>
      <c r="AL321" s="58">
        <f t="shared" si="213"/>
        <v>2.7387093364793826</v>
      </c>
      <c r="AM321" s="58">
        <f t="shared" si="214"/>
        <v>1.8623223488059801</v>
      </c>
      <c r="AN321" s="58">
        <f t="shared" si="215"/>
        <v>0.87638698767340251</v>
      </c>
      <c r="AO321" s="34">
        <f t="shared" si="190"/>
        <v>11.159825</v>
      </c>
      <c r="AP321" s="34">
        <f t="shared" si="191"/>
        <v>0.49393047248462374</v>
      </c>
      <c r="AQ321" s="34">
        <f t="shared" si="192"/>
        <v>10.665894527515375</v>
      </c>
      <c r="AR321" s="58">
        <f t="shared" si="193"/>
        <v>0.45118836390597361</v>
      </c>
      <c r="AS321" s="67">
        <f t="shared" si="194"/>
        <v>0.75198060650995602</v>
      </c>
      <c r="AT321" s="67">
        <f t="shared" si="195"/>
        <v>91.428004105116983</v>
      </c>
      <c r="AU321" s="68">
        <f t="shared" si="196"/>
        <v>0.98262497751237998</v>
      </c>
      <c r="AW321" s="68">
        <f t="shared" si="197"/>
        <v>0.53139730417934972</v>
      </c>
      <c r="AX321" s="68">
        <f t="shared" si="198"/>
        <v>0.16533333333333336</v>
      </c>
      <c r="AZ321" s="69">
        <f t="shared" si="199"/>
        <v>1.0178571428571428</v>
      </c>
      <c r="BA321" s="70">
        <f t="shared" si="221"/>
        <v>6.0414373488286035</v>
      </c>
      <c r="BB321" s="60">
        <f t="shared" si="216"/>
        <v>22.967128225306819</v>
      </c>
      <c r="BC321" s="70">
        <f t="shared" si="217"/>
        <v>15.659405608163741</v>
      </c>
      <c r="BD321" s="48">
        <f t="shared" si="218"/>
        <v>11.509663122000349</v>
      </c>
      <c r="BE321" s="59">
        <f t="shared" si="200"/>
        <v>1.4262696E-3</v>
      </c>
      <c r="BF321" s="60">
        <f t="shared" si="219"/>
        <v>1.6887346552819857</v>
      </c>
      <c r="BG321" s="46">
        <f t="shared" si="220"/>
        <v>98.209284667183638</v>
      </c>
      <c r="BH321" s="46">
        <f t="shared" si="201"/>
        <v>0</v>
      </c>
      <c r="BI321" s="34">
        <f>AQ321*RUE</f>
        <v>40.957034985659043</v>
      </c>
      <c r="BJ321" s="34">
        <f t="shared" si="202"/>
        <v>409.57034985659044</v>
      </c>
      <c r="BK321" s="34">
        <f t="shared" si="203"/>
        <v>135.15821545267485</v>
      </c>
      <c r="BL321" s="34">
        <f>IF(AD321=0,0,BK321/(1-UMIDADE))</f>
        <v>0</v>
      </c>
      <c r="BM321" s="45">
        <f>BL321*AJ321</f>
        <v>0</v>
      </c>
      <c r="BN321" s="48">
        <f>IF(AI321=0,0,BM321*(1-AI321*(1-AK321)))</f>
        <v>0</v>
      </c>
    </row>
    <row r="322" spans="1:66" ht="15">
      <c r="A322" s="32">
        <v>8</v>
      </c>
      <c r="B322" s="32">
        <f t="shared" si="204"/>
        <v>11</v>
      </c>
      <c r="C322" s="32">
        <v>2015</v>
      </c>
      <c r="D322" s="32">
        <v>8</v>
      </c>
      <c r="E322" s="33">
        <v>24.63</v>
      </c>
      <c r="F322" s="33">
        <v>84.9</v>
      </c>
      <c r="G322" s="46">
        <v>312</v>
      </c>
      <c r="H322" s="45">
        <f t="shared" si="205"/>
        <v>-17.650037105625604</v>
      </c>
      <c r="I322" s="45">
        <f t="shared" si="178"/>
        <v>97.712840620955703</v>
      </c>
      <c r="J322" s="48">
        <f t="shared" si="206"/>
        <v>13.02837874946076</v>
      </c>
      <c r="K322" s="48">
        <f t="shared" si="207"/>
        <v>1.020192251241868</v>
      </c>
      <c r="L322" s="48">
        <v>40</v>
      </c>
      <c r="M322" s="33">
        <v>1.1299999999999999</v>
      </c>
      <c r="N322" s="33">
        <v>32.71</v>
      </c>
      <c r="O322" s="33">
        <v>100</v>
      </c>
      <c r="P322" s="33">
        <v>7.7</v>
      </c>
      <c r="Q322" s="33">
        <v>17.78</v>
      </c>
      <c r="R322" s="33">
        <v>48.46</v>
      </c>
      <c r="S322" s="33">
        <v>0</v>
      </c>
      <c r="T322" s="33">
        <v>30</v>
      </c>
      <c r="U322" s="33">
        <v>13.28</v>
      </c>
      <c r="V322" s="33">
        <f t="shared" si="179"/>
        <v>4.7226122448979595</v>
      </c>
      <c r="W322" s="36">
        <f t="shared" si="180"/>
        <v>0.68519980074675546</v>
      </c>
      <c r="X322" s="36">
        <f t="shared" si="181"/>
        <v>0.20277997011201332</v>
      </c>
      <c r="Y322" s="33">
        <f t="shared" si="208"/>
        <v>124.58022857142856</v>
      </c>
      <c r="Z322" s="33">
        <f t="shared" si="182"/>
        <v>124.58022857142856</v>
      </c>
      <c r="AA322" s="33">
        <f t="shared" si="209"/>
        <v>0</v>
      </c>
      <c r="AB322" s="36">
        <f t="shared" si="183"/>
        <v>0.24916045714285712</v>
      </c>
      <c r="AC322" s="45">
        <f t="shared" si="184"/>
        <v>22.71</v>
      </c>
      <c r="AD322" s="49">
        <f t="shared" si="210"/>
        <v>0</v>
      </c>
      <c r="AE322" s="49">
        <f t="shared" si="185"/>
        <v>0.4</v>
      </c>
      <c r="AF322" s="48">
        <f t="shared" si="211"/>
        <v>1</v>
      </c>
      <c r="AG322" s="33">
        <f t="shared" si="186"/>
        <v>1.8890448979591838</v>
      </c>
      <c r="AH322" s="33">
        <f t="shared" si="187"/>
        <v>1.8890448979591838</v>
      </c>
      <c r="AI322" s="49">
        <f t="shared" si="188"/>
        <v>0</v>
      </c>
      <c r="AJ322" s="48">
        <f t="shared" si="189"/>
        <v>1</v>
      </c>
      <c r="AK322" s="58">
        <f t="shared" si="212"/>
        <v>1</v>
      </c>
      <c r="AL322" s="58">
        <f t="shared" si="213"/>
        <v>3.0984515155113392</v>
      </c>
      <c r="AM322" s="58">
        <f t="shared" si="214"/>
        <v>1.501509604416795</v>
      </c>
      <c r="AN322" s="58">
        <f t="shared" si="215"/>
        <v>1.5969419110945442</v>
      </c>
      <c r="AO322" s="34">
        <f t="shared" si="190"/>
        <v>15</v>
      </c>
      <c r="AP322" s="34">
        <f t="shared" si="191"/>
        <v>0.49393047248462374</v>
      </c>
      <c r="AQ322" s="34">
        <f t="shared" si="192"/>
        <v>14.506069527515375</v>
      </c>
      <c r="AR322" s="58">
        <f t="shared" si="193"/>
        <v>0.45118836390597361</v>
      </c>
      <c r="AS322" s="67">
        <f t="shared" si="194"/>
        <v>0.75198060650995602</v>
      </c>
      <c r="AT322" s="67">
        <f t="shared" si="195"/>
        <v>93.550912446087594</v>
      </c>
      <c r="AU322" s="68">
        <f t="shared" si="196"/>
        <v>0.96856581947538167</v>
      </c>
      <c r="AW322" s="68">
        <f t="shared" si="197"/>
        <v>0.61825407138655297</v>
      </c>
      <c r="AX322" s="68">
        <f t="shared" si="198"/>
        <v>0.18533333333333341</v>
      </c>
      <c r="AZ322" s="69">
        <f t="shared" si="199"/>
        <v>1.0178571428571428</v>
      </c>
      <c r="BA322" s="70">
        <f t="shared" si="221"/>
        <v>7.9467794016192546</v>
      </c>
      <c r="BB322" s="60">
        <f t="shared" si="216"/>
        <v>30.210476573195763</v>
      </c>
      <c r="BC322" s="70">
        <f t="shared" si="217"/>
        <v>20.59805220899711</v>
      </c>
      <c r="BD322" s="48">
        <f t="shared" si="218"/>
        <v>15.139568373612876</v>
      </c>
      <c r="BE322" s="59">
        <f t="shared" si="200"/>
        <v>1.5126155999999999E-3</v>
      </c>
      <c r="BF322" s="60">
        <f t="shared" si="219"/>
        <v>2.2680924683582258</v>
      </c>
      <c r="BG322" s="46">
        <f t="shared" si="220"/>
        <v>128.7147590525465</v>
      </c>
      <c r="BH322" s="46">
        <f t="shared" si="201"/>
        <v>0</v>
      </c>
      <c r="BI322" s="34">
        <f>AQ322*RUE</f>
        <v>55.70330698565904</v>
      </c>
      <c r="BJ322" s="34">
        <f t="shared" si="202"/>
        <v>557.03306985659037</v>
      </c>
      <c r="BK322" s="34">
        <f t="shared" si="203"/>
        <v>183.82091305267483</v>
      </c>
      <c r="BL322" s="34">
        <f>IF(AD322=0,0,BK322/(1-UMIDADE))</f>
        <v>0</v>
      </c>
      <c r="BM322" s="45">
        <f>BL322*AJ322</f>
        <v>0</v>
      </c>
      <c r="BN322" s="48">
        <f>IF(AI322=0,0,BM322*(1-AI322*(1-AK322)))</f>
        <v>0</v>
      </c>
    </row>
    <row r="323" spans="1:66" ht="15">
      <c r="A323" s="32">
        <v>9</v>
      </c>
      <c r="B323" s="32">
        <f t="shared" si="204"/>
        <v>11</v>
      </c>
      <c r="C323" s="32">
        <v>2015</v>
      </c>
      <c r="D323" s="32">
        <v>9</v>
      </c>
      <c r="E323" s="33">
        <v>25.92</v>
      </c>
      <c r="F323" s="33">
        <v>78.900000000000006</v>
      </c>
      <c r="G323" s="46">
        <v>313</v>
      </c>
      <c r="H323" s="45">
        <f t="shared" si="205"/>
        <v>-17.913187969938228</v>
      </c>
      <c r="I323" s="45">
        <f t="shared" si="178"/>
        <v>97.83639019606764</v>
      </c>
      <c r="J323" s="48">
        <f t="shared" si="206"/>
        <v>13.044852026142351</v>
      </c>
      <c r="K323" s="48">
        <f t="shared" si="207"/>
        <v>1.020638548908513</v>
      </c>
      <c r="L323" s="48">
        <v>40</v>
      </c>
      <c r="M323" s="33">
        <v>0.73299999999999998</v>
      </c>
      <c r="N323" s="33">
        <v>33.9</v>
      </c>
      <c r="O323" s="33">
        <v>100</v>
      </c>
      <c r="P323" s="33">
        <v>6.2</v>
      </c>
      <c r="Q323" s="33">
        <v>17.47</v>
      </c>
      <c r="R323" s="33">
        <v>43.93</v>
      </c>
      <c r="S323" s="33">
        <v>0</v>
      </c>
      <c r="T323" s="33">
        <v>30</v>
      </c>
      <c r="U323" s="33">
        <v>14.91</v>
      </c>
      <c r="V323" s="33">
        <f t="shared" si="179"/>
        <v>4.9506612244897941</v>
      </c>
      <c r="W323" s="36">
        <f t="shared" si="180"/>
        <v>0.69696741411365526</v>
      </c>
      <c r="X323" s="36">
        <f t="shared" si="181"/>
        <v>0.20454511211704829</v>
      </c>
      <c r="Y323" s="33">
        <f t="shared" si="208"/>
        <v>122.69118367346938</v>
      </c>
      <c r="Z323" s="33">
        <f t="shared" si="182"/>
        <v>122.69118367346938</v>
      </c>
      <c r="AA323" s="33">
        <f t="shared" si="209"/>
        <v>0</v>
      </c>
      <c r="AB323" s="36">
        <f t="shared" si="183"/>
        <v>0.24538236734693877</v>
      </c>
      <c r="AC323" s="45">
        <f t="shared" si="184"/>
        <v>23.9</v>
      </c>
      <c r="AD323" s="49">
        <f t="shared" si="210"/>
        <v>0</v>
      </c>
      <c r="AE323" s="49">
        <f t="shared" si="185"/>
        <v>0.4</v>
      </c>
      <c r="AF323" s="48">
        <f t="shared" si="211"/>
        <v>1</v>
      </c>
      <c r="AG323" s="33">
        <f t="shared" si="186"/>
        <v>1.9802644897959176</v>
      </c>
      <c r="AH323" s="33">
        <f t="shared" si="187"/>
        <v>1.9802644897959176</v>
      </c>
      <c r="AI323" s="49">
        <f t="shared" si="188"/>
        <v>0</v>
      </c>
      <c r="AJ323" s="48">
        <f t="shared" si="189"/>
        <v>1</v>
      </c>
      <c r="AK323" s="58">
        <f t="shared" si="212"/>
        <v>1</v>
      </c>
      <c r="AL323" s="58">
        <f t="shared" si="213"/>
        <v>3.3453744184329572</v>
      </c>
      <c r="AM323" s="58">
        <f t="shared" si="214"/>
        <v>1.4696229820175981</v>
      </c>
      <c r="AN323" s="58">
        <f t="shared" si="215"/>
        <v>1.8757514364153591</v>
      </c>
      <c r="AO323" s="34">
        <f t="shared" si="190"/>
        <v>15</v>
      </c>
      <c r="AP323" s="34">
        <f t="shared" si="191"/>
        <v>0.49393047248462374</v>
      </c>
      <c r="AQ323" s="34">
        <f t="shared" si="192"/>
        <v>14.506069527515375</v>
      </c>
      <c r="AR323" s="58">
        <f t="shared" si="193"/>
        <v>0.45118836390597361</v>
      </c>
      <c r="AS323" s="67">
        <f t="shared" si="194"/>
        <v>0.75198060650995602</v>
      </c>
      <c r="AT323" s="67">
        <f t="shared" si="195"/>
        <v>93.550912446087594</v>
      </c>
      <c r="AU323" s="68">
        <f t="shared" si="196"/>
        <v>0.96317994224238512</v>
      </c>
      <c r="AW323" s="68">
        <f t="shared" si="197"/>
        <v>0.66445526729575743</v>
      </c>
      <c r="AX323" s="68">
        <f t="shared" si="198"/>
        <v>0.1646666666666666</v>
      </c>
      <c r="AZ323" s="69">
        <f t="shared" si="199"/>
        <v>1.0178571428571428</v>
      </c>
      <c r="BA323" s="70">
        <f t="shared" si="221"/>
        <v>7.5460620064204464</v>
      </c>
      <c r="BB323" s="60">
        <f t="shared" si="216"/>
        <v>28.68710932360797</v>
      </c>
      <c r="BC323" s="70">
        <f t="shared" si="217"/>
        <v>19.559392720641799</v>
      </c>
      <c r="BD323" s="48">
        <f t="shared" si="218"/>
        <v>14.376153649671723</v>
      </c>
      <c r="BE323" s="59">
        <f t="shared" si="200"/>
        <v>1.5669504E-3</v>
      </c>
      <c r="BF323" s="60">
        <f t="shared" si="219"/>
        <v>2.2143511541373329</v>
      </c>
      <c r="BG323" s="46">
        <f t="shared" si="220"/>
        <v>121.6180249553439</v>
      </c>
      <c r="BH323" s="46">
        <f t="shared" si="201"/>
        <v>0</v>
      </c>
      <c r="BI323" s="34">
        <f>AQ323*RUE</f>
        <v>55.70330698565904</v>
      </c>
      <c r="BJ323" s="34">
        <f t="shared" si="202"/>
        <v>557.03306985659037</v>
      </c>
      <c r="BK323" s="34">
        <f t="shared" si="203"/>
        <v>183.82091305267483</v>
      </c>
      <c r="BL323" s="34">
        <f>IF(AD323=0,0,BK323/(1-UMIDADE))</f>
        <v>0</v>
      </c>
      <c r="BM323" s="45">
        <f>BL323*AJ323</f>
        <v>0</v>
      </c>
      <c r="BN323" s="48">
        <f>IF(AI323=0,0,BM323*(1-AI323*(1-AK323)))</f>
        <v>0</v>
      </c>
    </row>
    <row r="324" spans="1:66" ht="15">
      <c r="A324" s="32">
        <v>10</v>
      </c>
      <c r="B324" s="32">
        <f t="shared" si="204"/>
        <v>11</v>
      </c>
      <c r="C324" s="32">
        <v>2015</v>
      </c>
      <c r="D324" s="32">
        <v>10</v>
      </c>
      <c r="E324" s="33">
        <v>27.88</v>
      </c>
      <c r="F324" s="33">
        <v>74.3</v>
      </c>
      <c r="G324" s="46">
        <v>314</v>
      </c>
      <c r="H324" s="45">
        <f t="shared" si="205"/>
        <v>-18.171030770057101</v>
      </c>
      <c r="I324" s="45">
        <f t="shared" si="178"/>
        <v>97.957839668277785</v>
      </c>
      <c r="J324" s="48">
        <f t="shared" si="206"/>
        <v>13.061045289103705</v>
      </c>
      <c r="K324" s="48">
        <f t="shared" si="207"/>
        <v>1.0210787309277005</v>
      </c>
      <c r="L324" s="48">
        <v>40</v>
      </c>
      <c r="M324" s="33">
        <v>0.64300000000000002</v>
      </c>
      <c r="N324" s="33">
        <v>37.99</v>
      </c>
      <c r="O324" s="33">
        <v>100</v>
      </c>
      <c r="P324" s="33">
        <v>6.95</v>
      </c>
      <c r="Q324" s="33">
        <v>18.059999999999999</v>
      </c>
      <c r="R324" s="33">
        <v>37.729999999999997</v>
      </c>
      <c r="S324" s="33">
        <v>0</v>
      </c>
      <c r="T324" s="33">
        <v>30</v>
      </c>
      <c r="U324" s="33">
        <v>15.5</v>
      </c>
      <c r="V324" s="33">
        <f t="shared" si="179"/>
        <v>5.6371591836734698</v>
      </c>
      <c r="W324" s="36">
        <f t="shared" si="180"/>
        <v>0.72902637632230305</v>
      </c>
      <c r="X324" s="36">
        <f t="shared" si="181"/>
        <v>0.20935395644834548</v>
      </c>
      <c r="Y324" s="33">
        <f t="shared" si="208"/>
        <v>120.71091918367347</v>
      </c>
      <c r="Z324" s="33">
        <f t="shared" si="182"/>
        <v>120.71091918367347</v>
      </c>
      <c r="AA324" s="33">
        <f t="shared" si="209"/>
        <v>0</v>
      </c>
      <c r="AB324" s="36">
        <f t="shared" si="183"/>
        <v>0.24142183836734693</v>
      </c>
      <c r="AC324" s="45">
        <f t="shared" si="184"/>
        <v>27.990000000000002</v>
      </c>
      <c r="AD324" s="49">
        <f t="shared" si="210"/>
        <v>0</v>
      </c>
      <c r="AE324" s="49">
        <f t="shared" si="185"/>
        <v>0.4</v>
      </c>
      <c r="AF324" s="48">
        <f t="shared" si="211"/>
        <v>1</v>
      </c>
      <c r="AG324" s="33">
        <f t="shared" si="186"/>
        <v>2.2548636734693881</v>
      </c>
      <c r="AH324" s="33">
        <f t="shared" si="187"/>
        <v>2.2548636734693881</v>
      </c>
      <c r="AI324" s="49">
        <f t="shared" si="188"/>
        <v>0</v>
      </c>
      <c r="AJ324" s="48">
        <f t="shared" si="189"/>
        <v>1</v>
      </c>
      <c r="AK324" s="58">
        <f t="shared" si="212"/>
        <v>1</v>
      </c>
      <c r="AL324" s="58">
        <f t="shared" si="213"/>
        <v>3.7533583719975323</v>
      </c>
      <c r="AM324" s="58">
        <f t="shared" si="214"/>
        <v>1.4161421137546688</v>
      </c>
      <c r="AN324" s="58">
        <f t="shared" si="215"/>
        <v>2.3372162582428633</v>
      </c>
      <c r="AO324" s="34">
        <f t="shared" si="190"/>
        <v>15</v>
      </c>
      <c r="AP324" s="34">
        <f t="shared" si="191"/>
        <v>0.49393047248462374</v>
      </c>
      <c r="AQ324" s="34">
        <f t="shared" si="192"/>
        <v>14.506069527515375</v>
      </c>
      <c r="AR324" s="58">
        <f t="shared" si="193"/>
        <v>0.45118836390597361</v>
      </c>
      <c r="AS324" s="67">
        <f t="shared" si="194"/>
        <v>0.75198060650995602</v>
      </c>
      <c r="AT324" s="67">
        <f t="shared" si="195"/>
        <v>93.550912446087594</v>
      </c>
      <c r="AU324" s="68">
        <f t="shared" si="196"/>
        <v>0.95433136491528558</v>
      </c>
      <c r="AW324" s="68">
        <f t="shared" si="197"/>
        <v>0.72417812443529073</v>
      </c>
      <c r="AX324" s="68">
        <f t="shared" si="198"/>
        <v>0.2039999999999999</v>
      </c>
      <c r="AZ324" s="69">
        <f t="shared" si="199"/>
        <v>1.0178571428571428</v>
      </c>
      <c r="BA324" s="70">
        <f t="shared" si="221"/>
        <v>10.095231057600216</v>
      </c>
      <c r="BB324" s="60">
        <f t="shared" si="216"/>
        <v>38.378030388572988</v>
      </c>
      <c r="BC324" s="70">
        <f t="shared" si="217"/>
        <v>26.166838901299762</v>
      </c>
      <c r="BD324" s="48">
        <f t="shared" si="218"/>
        <v>19.232626592455325</v>
      </c>
      <c r="BE324" s="59">
        <f t="shared" si="200"/>
        <v>1.6495056000000001E-3</v>
      </c>
      <c r="BF324" s="60">
        <f t="shared" si="219"/>
        <v>2.8931773361685251</v>
      </c>
      <c r="BG324" s="46">
        <f t="shared" si="220"/>
        <v>163.39449256286801</v>
      </c>
      <c r="BH324" s="46">
        <f t="shared" si="201"/>
        <v>0</v>
      </c>
      <c r="BI324" s="34">
        <f>AQ324*RUE</f>
        <v>55.70330698565904</v>
      </c>
      <c r="BJ324" s="34">
        <f t="shared" si="202"/>
        <v>557.03306985659037</v>
      </c>
      <c r="BK324" s="34">
        <f t="shared" si="203"/>
        <v>183.82091305267483</v>
      </c>
      <c r="BL324" s="34">
        <f>IF(AD324=0,0,BK324/(1-UMIDADE))</f>
        <v>0</v>
      </c>
      <c r="BM324" s="45">
        <f>BL324*AJ324</f>
        <v>0</v>
      </c>
      <c r="BN324" s="48">
        <f>IF(AI324=0,0,BM324*(1-AI324*(1-AK324)))</f>
        <v>0</v>
      </c>
    </row>
    <row r="325" spans="1:66" ht="15">
      <c r="A325" s="32">
        <v>11</v>
      </c>
      <c r="B325" s="32">
        <f t="shared" si="204"/>
        <v>11</v>
      </c>
      <c r="C325" s="32">
        <v>2015</v>
      </c>
      <c r="D325" s="32">
        <v>11</v>
      </c>
      <c r="E325" s="33">
        <v>28.67</v>
      </c>
      <c r="F325" s="33">
        <v>79.2</v>
      </c>
      <c r="G325" s="46">
        <v>315</v>
      </c>
      <c r="H325" s="45">
        <f t="shared" si="205"/>
        <v>-18.423489101595852</v>
      </c>
      <c r="I325" s="45">
        <f t="shared" si="178"/>
        <v>98.07713605946573</v>
      </c>
      <c r="J325" s="48">
        <f t="shared" si="206"/>
        <v>13.076951474595431</v>
      </c>
      <c r="K325" s="48">
        <f t="shared" si="207"/>
        <v>1.0215126668639976</v>
      </c>
      <c r="L325" s="48">
        <v>40</v>
      </c>
      <c r="M325" s="33">
        <v>1.4950000000000001</v>
      </c>
      <c r="N325" s="33">
        <v>38.659999999999997</v>
      </c>
      <c r="O325" s="33">
        <v>100</v>
      </c>
      <c r="P325" s="33">
        <v>11.45</v>
      </c>
      <c r="Q325" s="33">
        <v>19.18</v>
      </c>
      <c r="R325" s="33">
        <v>41.39</v>
      </c>
      <c r="S325" s="33">
        <v>0.5</v>
      </c>
      <c r="T325" s="33">
        <v>30</v>
      </c>
      <c r="U325" s="33">
        <v>14.28</v>
      </c>
      <c r="V325" s="33">
        <f t="shared" si="179"/>
        <v>5.6894693877550999</v>
      </c>
      <c r="W325" s="36">
        <f t="shared" si="180"/>
        <v>0.73126207630314033</v>
      </c>
      <c r="X325" s="36">
        <f t="shared" si="181"/>
        <v>0.20968931144547104</v>
      </c>
      <c r="Y325" s="33">
        <f t="shared" si="208"/>
        <v>118.45605551020408</v>
      </c>
      <c r="Z325" s="33">
        <f t="shared" si="182"/>
        <v>118.45605551020408</v>
      </c>
      <c r="AA325" s="33">
        <f t="shared" si="209"/>
        <v>0</v>
      </c>
      <c r="AB325" s="36">
        <f t="shared" si="183"/>
        <v>0.23691211102040816</v>
      </c>
      <c r="AC325" s="45">
        <f t="shared" si="184"/>
        <v>28.659999999999997</v>
      </c>
      <c r="AD325" s="49">
        <f t="shared" si="210"/>
        <v>0</v>
      </c>
      <c r="AE325" s="49">
        <f t="shared" si="185"/>
        <v>0.4</v>
      </c>
      <c r="AF325" s="48">
        <f t="shared" si="211"/>
        <v>1</v>
      </c>
      <c r="AG325" s="33">
        <f t="shared" si="186"/>
        <v>2.2757877551020402</v>
      </c>
      <c r="AH325" s="33">
        <f t="shared" si="187"/>
        <v>2.2757877551020402</v>
      </c>
      <c r="AI325" s="49">
        <f t="shared" si="188"/>
        <v>0</v>
      </c>
      <c r="AJ325" s="48">
        <f t="shared" si="189"/>
        <v>1</v>
      </c>
      <c r="AK325" s="58">
        <f t="shared" si="212"/>
        <v>1</v>
      </c>
      <c r="AL325" s="58">
        <f t="shared" si="213"/>
        <v>3.9296590324502838</v>
      </c>
      <c r="AM325" s="58">
        <f t="shared" si="214"/>
        <v>1.6264858735311725</v>
      </c>
      <c r="AN325" s="58">
        <f t="shared" si="215"/>
        <v>2.3031731589191113</v>
      </c>
      <c r="AO325" s="34">
        <f t="shared" si="190"/>
        <v>15</v>
      </c>
      <c r="AP325" s="34">
        <f t="shared" si="191"/>
        <v>0.49393047248462374</v>
      </c>
      <c r="AQ325" s="34">
        <f t="shared" si="192"/>
        <v>14.506069527515375</v>
      </c>
      <c r="AR325" s="58">
        <f t="shared" si="193"/>
        <v>0.45118836390597361</v>
      </c>
      <c r="AS325" s="67">
        <f t="shared" si="194"/>
        <v>0.75198060650995602</v>
      </c>
      <c r="AT325" s="67">
        <f t="shared" si="195"/>
        <v>93.550912446087594</v>
      </c>
      <c r="AU325" s="68">
        <f t="shared" si="196"/>
        <v>0.95498135411551655</v>
      </c>
      <c r="AW325" s="68">
        <f t="shared" si="197"/>
        <v>0.7451295749428839</v>
      </c>
      <c r="AX325" s="68">
        <f t="shared" si="198"/>
        <v>0.27866666666666667</v>
      </c>
      <c r="AZ325" s="69">
        <f t="shared" si="199"/>
        <v>1.0178571428571428</v>
      </c>
      <c r="BA325" s="70">
        <f t="shared" si="221"/>
        <v>14.198851362709558</v>
      </c>
      <c r="BB325" s="60">
        <f t="shared" si="216"/>
        <v>53.978353340476652</v>
      </c>
      <c r="BC325" s="70">
        <f t="shared" si="217"/>
        <v>36.803422732143169</v>
      </c>
      <c r="BD325" s="48">
        <f t="shared" si="218"/>
        <v>27.050515708125229</v>
      </c>
      <c r="BE325" s="59">
        <f t="shared" si="200"/>
        <v>1.6827804000000002E-3</v>
      </c>
      <c r="BF325" s="60">
        <f t="shared" si="219"/>
        <v>4.0620292486902727</v>
      </c>
      <c r="BG325" s="46">
        <f t="shared" si="220"/>
        <v>229.88486459434955</v>
      </c>
      <c r="BH325" s="46">
        <f t="shared" si="201"/>
        <v>0</v>
      </c>
      <c r="BI325" s="34">
        <f>AQ325*RUE</f>
        <v>55.70330698565904</v>
      </c>
      <c r="BJ325" s="34">
        <f t="shared" si="202"/>
        <v>557.03306985659037</v>
      </c>
      <c r="BK325" s="34">
        <f t="shared" si="203"/>
        <v>183.82091305267483</v>
      </c>
      <c r="BL325" s="34">
        <f>IF(AD325=0,0,BK325/(1-UMIDADE))</f>
        <v>0</v>
      </c>
      <c r="BM325" s="45">
        <f>BL325*AJ325</f>
        <v>0</v>
      </c>
      <c r="BN325" s="48">
        <f>IF(AI325=0,0,BM325*(1-AI325*(1-AK325)))</f>
        <v>0</v>
      </c>
    </row>
    <row r="326" spans="1:66" ht="15">
      <c r="A326" s="32">
        <v>12</v>
      </c>
      <c r="B326" s="32">
        <f t="shared" si="204"/>
        <v>11</v>
      </c>
      <c r="C326" s="32">
        <v>2015</v>
      </c>
      <c r="D326" s="32">
        <v>12</v>
      </c>
      <c r="E326" s="33">
        <v>27.1</v>
      </c>
      <c r="F326" s="33">
        <v>90.7</v>
      </c>
      <c r="G326" s="46">
        <v>316</v>
      </c>
      <c r="H326" s="45">
        <f t="shared" si="205"/>
        <v>-18.67048815570233</v>
      </c>
      <c r="I326" s="45">
        <f t="shared" si="178"/>
        <v>98.194226377069867</v>
      </c>
      <c r="J326" s="48">
        <f t="shared" si="206"/>
        <v>13.092563516942649</v>
      </c>
      <c r="K326" s="48">
        <f t="shared" si="207"/>
        <v>1.0219402281328214</v>
      </c>
      <c r="L326" s="48">
        <v>40</v>
      </c>
      <c r="M326" s="33">
        <v>1.3340000000000001</v>
      </c>
      <c r="N326" s="33">
        <v>32.06</v>
      </c>
      <c r="O326" s="33">
        <v>100</v>
      </c>
      <c r="P326" s="33">
        <v>10.7</v>
      </c>
      <c r="Q326" s="33">
        <v>22.74</v>
      </c>
      <c r="R326" s="33">
        <v>63.6</v>
      </c>
      <c r="S326" s="33">
        <v>0.1</v>
      </c>
      <c r="T326" s="33">
        <v>22.05742</v>
      </c>
      <c r="U326" s="33">
        <v>9.27</v>
      </c>
      <c r="V326" s="33">
        <f t="shared" si="179"/>
        <v>4.3164734693877564</v>
      </c>
      <c r="W326" s="36">
        <f t="shared" si="180"/>
        <v>0.66286196479222736</v>
      </c>
      <c r="X326" s="36">
        <f t="shared" si="181"/>
        <v>0.19942929471883411</v>
      </c>
      <c r="Y326" s="33">
        <f t="shared" si="208"/>
        <v>116.68026775510204</v>
      </c>
      <c r="Z326" s="33">
        <f t="shared" si="182"/>
        <v>116.68026775510204</v>
      </c>
      <c r="AA326" s="33">
        <f t="shared" si="209"/>
        <v>0</v>
      </c>
      <c r="AB326" s="36">
        <f t="shared" si="183"/>
        <v>0.23336053551020408</v>
      </c>
      <c r="AC326" s="45">
        <f t="shared" si="184"/>
        <v>22.060000000000002</v>
      </c>
      <c r="AD326" s="49">
        <f t="shared" si="210"/>
        <v>0</v>
      </c>
      <c r="AE326" s="49">
        <f t="shared" si="185"/>
        <v>0.4</v>
      </c>
      <c r="AF326" s="48">
        <f t="shared" si="211"/>
        <v>1</v>
      </c>
      <c r="AG326" s="33">
        <f t="shared" si="186"/>
        <v>1.7265893877551026</v>
      </c>
      <c r="AH326" s="33">
        <f t="shared" si="187"/>
        <v>1.7265893877551026</v>
      </c>
      <c r="AI326" s="49">
        <f t="shared" si="188"/>
        <v>0</v>
      </c>
      <c r="AJ326" s="48">
        <f t="shared" si="189"/>
        <v>1</v>
      </c>
      <c r="AK326" s="58">
        <f t="shared" si="212"/>
        <v>1</v>
      </c>
      <c r="AL326" s="58">
        <f t="shared" si="213"/>
        <v>3.5860856850225926</v>
      </c>
      <c r="AM326" s="58">
        <f t="shared" si="214"/>
        <v>2.2807504956743689</v>
      </c>
      <c r="AN326" s="58">
        <f t="shared" si="215"/>
        <v>1.3053351893482237</v>
      </c>
      <c r="AO326" s="34">
        <f t="shared" si="190"/>
        <v>11.02871</v>
      </c>
      <c r="AP326" s="34">
        <f t="shared" si="191"/>
        <v>0.49393047248462374</v>
      </c>
      <c r="AQ326" s="34">
        <f t="shared" si="192"/>
        <v>10.534779527515376</v>
      </c>
      <c r="AR326" s="58">
        <f t="shared" si="193"/>
        <v>0.45118836390597361</v>
      </c>
      <c r="AS326" s="67">
        <f t="shared" si="194"/>
        <v>0.75198060650995602</v>
      </c>
      <c r="AT326" s="67">
        <f t="shared" si="195"/>
        <v>91.330566851194916</v>
      </c>
      <c r="AU326" s="68">
        <f t="shared" si="196"/>
        <v>0.97423112991146099</v>
      </c>
      <c r="AW326" s="68">
        <f t="shared" si="197"/>
        <v>0.70180272057011273</v>
      </c>
      <c r="AX326" s="68">
        <f t="shared" si="198"/>
        <v>0.5159999999999999</v>
      </c>
      <c r="AZ326" s="69">
        <f t="shared" si="199"/>
        <v>1.0178571428571428</v>
      </c>
      <c r="BA326" s="70">
        <f t="shared" si="221"/>
        <v>24.662458860850702</v>
      </c>
      <c r="BB326" s="60">
        <f t="shared" si="216"/>
        <v>93.756803605410028</v>
      </c>
      <c r="BC326" s="70">
        <f t="shared" si="217"/>
        <v>63.925093367325026</v>
      </c>
      <c r="BD326" s="48">
        <f t="shared" si="218"/>
        <v>46.984943624983892</v>
      </c>
      <c r="BE326" s="59">
        <f t="shared" si="200"/>
        <v>1.6166519999999999E-3</v>
      </c>
      <c r="BF326" s="60">
        <f t="shared" si="219"/>
        <v>6.9495359336139293</v>
      </c>
      <c r="BG326" s="46">
        <f t="shared" si="220"/>
        <v>400.3540769136996</v>
      </c>
      <c r="BH326" s="46">
        <f t="shared" si="201"/>
        <v>0</v>
      </c>
      <c r="BI326" s="34">
        <f>AQ326*RUE</f>
        <v>40.453553385659042</v>
      </c>
      <c r="BJ326" s="34">
        <f t="shared" si="202"/>
        <v>404.5355338565904</v>
      </c>
      <c r="BK326" s="34">
        <f t="shared" si="203"/>
        <v>133.49672617267484</v>
      </c>
      <c r="BL326" s="34">
        <f>IF(AD326=0,0,BK326/(1-UMIDADE))</f>
        <v>0</v>
      </c>
      <c r="BM326" s="45">
        <f>BL326*AJ326</f>
        <v>0</v>
      </c>
      <c r="BN326" s="48">
        <f>IF(AI326=0,0,BM326*(1-AI326*(1-AK326)))</f>
        <v>0</v>
      </c>
    </row>
    <row r="327" spans="1:66" ht="15">
      <c r="A327" s="32">
        <v>13</v>
      </c>
      <c r="B327" s="32">
        <f t="shared" si="204"/>
        <v>11</v>
      </c>
      <c r="C327" s="32">
        <v>2015</v>
      </c>
      <c r="D327" s="32">
        <v>13</v>
      </c>
      <c r="E327" s="33">
        <v>24.83</v>
      </c>
      <c r="F327" s="33">
        <v>68.45</v>
      </c>
      <c r="G327" s="46">
        <v>317</v>
      </c>
      <c r="H327" s="45">
        <f t="shared" si="205"/>
        <v>-18.91195474122615</v>
      </c>
      <c r="I327" s="45">
        <f t="shared" si="178"/>
        <v>98.3090576731217</v>
      </c>
      <c r="J327" s="48">
        <f t="shared" si="206"/>
        <v>13.107874356416227</v>
      </c>
      <c r="K327" s="48">
        <f t="shared" si="207"/>
        <v>1.0223612880385406</v>
      </c>
      <c r="L327" s="48">
        <v>40</v>
      </c>
      <c r="M327" s="33">
        <v>3.698</v>
      </c>
      <c r="N327" s="33">
        <v>30.86</v>
      </c>
      <c r="O327" s="33">
        <v>100</v>
      </c>
      <c r="P327" s="33">
        <v>12.2</v>
      </c>
      <c r="Q327" s="33">
        <v>18.09</v>
      </c>
      <c r="R327" s="33">
        <v>45.59</v>
      </c>
      <c r="S327" s="33">
        <v>0</v>
      </c>
      <c r="T327" s="33">
        <v>30</v>
      </c>
      <c r="U327" s="33">
        <v>13.99</v>
      </c>
      <c r="V327" s="33">
        <f t="shared" si="179"/>
        <v>4.3781877551020409</v>
      </c>
      <c r="W327" s="36">
        <f t="shared" si="180"/>
        <v>0.66637021308386579</v>
      </c>
      <c r="X327" s="36">
        <f t="shared" si="181"/>
        <v>0.19995553196257987</v>
      </c>
      <c r="Y327" s="33">
        <f t="shared" si="208"/>
        <v>115.05367836734693</v>
      </c>
      <c r="Z327" s="33">
        <f t="shared" si="182"/>
        <v>115.05367836734693</v>
      </c>
      <c r="AA327" s="33">
        <f t="shared" si="209"/>
        <v>0</v>
      </c>
      <c r="AB327" s="36">
        <f t="shared" si="183"/>
        <v>0.23010735673469387</v>
      </c>
      <c r="AC327" s="45">
        <f t="shared" si="184"/>
        <v>20.86</v>
      </c>
      <c r="AD327" s="49">
        <f t="shared" si="210"/>
        <v>0</v>
      </c>
      <c r="AE327" s="49">
        <f t="shared" si="185"/>
        <v>0.4</v>
      </c>
      <c r="AF327" s="48">
        <f t="shared" si="211"/>
        <v>1</v>
      </c>
      <c r="AG327" s="33">
        <f t="shared" si="186"/>
        <v>1.7512751020408164</v>
      </c>
      <c r="AH327" s="33">
        <f t="shared" si="187"/>
        <v>1.7512751020408164</v>
      </c>
      <c r="AI327" s="49">
        <f t="shared" si="188"/>
        <v>0</v>
      </c>
      <c r="AJ327" s="48">
        <f t="shared" si="189"/>
        <v>1</v>
      </c>
      <c r="AK327" s="58">
        <f t="shared" si="212"/>
        <v>1</v>
      </c>
      <c r="AL327" s="58">
        <f t="shared" si="213"/>
        <v>3.1356600127535086</v>
      </c>
      <c r="AM327" s="58">
        <f t="shared" si="214"/>
        <v>1.4295473998143244</v>
      </c>
      <c r="AN327" s="58">
        <f t="shared" si="215"/>
        <v>1.7061126129391841</v>
      </c>
      <c r="AO327" s="34">
        <f t="shared" si="190"/>
        <v>15</v>
      </c>
      <c r="AP327" s="34">
        <f t="shared" si="191"/>
        <v>0.49393047248462374</v>
      </c>
      <c r="AQ327" s="34">
        <f t="shared" si="192"/>
        <v>14.506069527515375</v>
      </c>
      <c r="AR327" s="58">
        <f t="shared" si="193"/>
        <v>0.45118836390597361</v>
      </c>
      <c r="AS327" s="67">
        <f t="shared" si="194"/>
        <v>0.75198060650995602</v>
      </c>
      <c r="AT327" s="67">
        <f t="shared" si="195"/>
        <v>93.550912446087594</v>
      </c>
      <c r="AU327" s="68">
        <f t="shared" si="196"/>
        <v>0.96645334631049717</v>
      </c>
      <c r="AW327" s="68">
        <f t="shared" si="197"/>
        <v>0.62581314723284387</v>
      </c>
      <c r="AX327" s="68">
        <f t="shared" si="198"/>
        <v>0.20599999999999999</v>
      </c>
      <c r="AZ327" s="69">
        <f t="shared" si="199"/>
        <v>1.0178571428571428</v>
      </c>
      <c r="BA327" s="70">
        <f t="shared" si="221"/>
        <v>8.9214263366401685</v>
      </c>
      <c r="BB327" s="60">
        <f t="shared" si="216"/>
        <v>33.915694361371266</v>
      </c>
      <c r="BC327" s="70">
        <f t="shared" si="217"/>
        <v>23.124337064571314</v>
      </c>
      <c r="BD327" s="48">
        <f t="shared" si="218"/>
        <v>16.996387742459916</v>
      </c>
      <c r="BE327" s="59">
        <f t="shared" si="200"/>
        <v>1.5210396000000001E-3</v>
      </c>
      <c r="BF327" s="60">
        <f t="shared" si="219"/>
        <v>2.9884486889515713</v>
      </c>
      <c r="BG327" s="46">
        <f t="shared" si="220"/>
        <v>140.07939053508346</v>
      </c>
      <c r="BH327" s="46">
        <f t="shared" si="201"/>
        <v>0</v>
      </c>
      <c r="BI327" s="34">
        <f>AQ327*RUE</f>
        <v>55.70330698565904</v>
      </c>
      <c r="BJ327" s="34">
        <f t="shared" si="202"/>
        <v>557.03306985659037</v>
      </c>
      <c r="BK327" s="34">
        <f t="shared" si="203"/>
        <v>183.82091305267483</v>
      </c>
      <c r="BL327" s="34">
        <f>IF(AD327=0,0,BK327/(1-UMIDADE))</f>
        <v>0</v>
      </c>
      <c r="BM327" s="45">
        <f>BL327*AJ327</f>
        <v>0</v>
      </c>
      <c r="BN327" s="48">
        <f>IF(AI327=0,0,BM327*(1-AI327*(1-AK327)))</f>
        <v>0</v>
      </c>
    </row>
    <row r="328" spans="1:66" ht="15">
      <c r="A328" s="32">
        <v>14</v>
      </c>
      <c r="B328" s="32">
        <f t="shared" si="204"/>
        <v>11</v>
      </c>
      <c r="C328" s="32">
        <v>2015</v>
      </c>
      <c r="D328" s="32">
        <v>14</v>
      </c>
      <c r="E328" s="33">
        <v>23.5</v>
      </c>
      <c r="F328" s="33">
        <v>65.58</v>
      </c>
      <c r="G328" s="46">
        <v>318</v>
      </c>
      <c r="H328" s="45">
        <f t="shared" si="205"/>
        <v>-19.147817306406733</v>
      </c>
      <c r="I328" s="45">
        <f t="shared" si="178"/>
        <v>98.421577105692378</v>
      </c>
      <c r="J328" s="48">
        <f t="shared" si="206"/>
        <v>13.122876947425651</v>
      </c>
      <c r="K328" s="48">
        <f t="shared" si="207"/>
        <v>1.0227757218120181</v>
      </c>
      <c r="L328" s="48">
        <v>40</v>
      </c>
      <c r="M328" s="33">
        <v>1.9139999999999999</v>
      </c>
      <c r="N328" s="33">
        <v>32.21</v>
      </c>
      <c r="O328" s="33">
        <v>93.1</v>
      </c>
      <c r="P328" s="33">
        <v>8.4499999999999993</v>
      </c>
      <c r="Q328" s="33">
        <v>15.56</v>
      </c>
      <c r="R328" s="33">
        <v>41.66</v>
      </c>
      <c r="S328" s="33">
        <v>0</v>
      </c>
      <c r="T328" s="33">
        <v>34.193260000000002</v>
      </c>
      <c r="U328" s="33">
        <v>13.87</v>
      </c>
      <c r="V328" s="33">
        <f t="shared" si="179"/>
        <v>4.7649306122448971</v>
      </c>
      <c r="W328" s="36">
        <f t="shared" si="180"/>
        <v>0.68742561019296888</v>
      </c>
      <c r="X328" s="36">
        <f t="shared" si="181"/>
        <v>0.20311384152894535</v>
      </c>
      <c r="Y328" s="33">
        <f t="shared" si="208"/>
        <v>113.30240326530611</v>
      </c>
      <c r="Z328" s="33">
        <f t="shared" si="182"/>
        <v>113.30240326530611</v>
      </c>
      <c r="AA328" s="33">
        <f t="shared" si="209"/>
        <v>0</v>
      </c>
      <c r="AB328" s="36">
        <f t="shared" si="183"/>
        <v>0.22660480653061221</v>
      </c>
      <c r="AC328" s="45">
        <f t="shared" si="184"/>
        <v>22.21</v>
      </c>
      <c r="AD328" s="49">
        <f t="shared" si="210"/>
        <v>0</v>
      </c>
      <c r="AE328" s="49">
        <f t="shared" si="185"/>
        <v>0.4</v>
      </c>
      <c r="AF328" s="48">
        <f t="shared" si="211"/>
        <v>1</v>
      </c>
      <c r="AG328" s="33">
        <f t="shared" si="186"/>
        <v>1.905972244897959</v>
      </c>
      <c r="AH328" s="33">
        <f t="shared" si="187"/>
        <v>1.905972244897959</v>
      </c>
      <c r="AI328" s="49">
        <f t="shared" si="188"/>
        <v>0</v>
      </c>
      <c r="AJ328" s="48">
        <f t="shared" si="189"/>
        <v>1</v>
      </c>
      <c r="AK328" s="58">
        <f t="shared" si="212"/>
        <v>1</v>
      </c>
      <c r="AL328" s="58">
        <f t="shared" si="213"/>
        <v>2.8953711527392683</v>
      </c>
      <c r="AM328" s="58">
        <f t="shared" si="214"/>
        <v>1.2062116222311792</v>
      </c>
      <c r="AN328" s="58">
        <f t="shared" si="215"/>
        <v>1.6891595305080891</v>
      </c>
      <c r="AO328" s="34">
        <f t="shared" si="190"/>
        <v>17.096630000000001</v>
      </c>
      <c r="AP328" s="34">
        <f t="shared" si="191"/>
        <v>0.49393047248462374</v>
      </c>
      <c r="AQ328" s="34">
        <f t="shared" si="192"/>
        <v>16.602699527515377</v>
      </c>
      <c r="AR328" s="58">
        <f t="shared" si="193"/>
        <v>0.45118836390597361</v>
      </c>
      <c r="AS328" s="67">
        <f t="shared" si="194"/>
        <v>0.75198060650995602</v>
      </c>
      <c r="AT328" s="67">
        <f t="shared" si="195"/>
        <v>94.319053174560722</v>
      </c>
      <c r="AU328" s="68">
        <f t="shared" si="196"/>
        <v>0.96678108913478467</v>
      </c>
      <c r="AW328" s="68">
        <f t="shared" si="197"/>
        <v>0.5725850680512734</v>
      </c>
      <c r="AX328" s="68">
        <f t="shared" si="198"/>
        <v>3.7333333333333364E-2</v>
      </c>
      <c r="AZ328" s="69">
        <f t="shared" si="199"/>
        <v>1.0178571428571428</v>
      </c>
      <c r="BA328" s="70">
        <f t="shared" si="221"/>
        <v>1.4919622490038131</v>
      </c>
      <c r="BB328" s="60">
        <f t="shared" si="216"/>
        <v>5.6718436858128962</v>
      </c>
      <c r="BC328" s="70">
        <f t="shared" si="217"/>
        <v>3.8671661494178839</v>
      </c>
      <c r="BD328" s="48">
        <f t="shared" si="218"/>
        <v>2.8423671198221445</v>
      </c>
      <c r="BE328" s="59">
        <f t="shared" si="200"/>
        <v>1.46502E-3</v>
      </c>
      <c r="BF328" s="60">
        <f t="shared" si="219"/>
        <v>0.60315050549680826</v>
      </c>
      <c r="BG328" s="46">
        <f t="shared" si="220"/>
        <v>22.392166143253363</v>
      </c>
      <c r="BH328" s="46">
        <f t="shared" si="201"/>
        <v>0</v>
      </c>
      <c r="BI328" s="34">
        <f>AQ328*RUE</f>
        <v>63.754366185659045</v>
      </c>
      <c r="BJ328" s="34">
        <f t="shared" si="202"/>
        <v>637.54366185659046</v>
      </c>
      <c r="BK328" s="34">
        <f t="shared" si="203"/>
        <v>210.38940841267487</v>
      </c>
      <c r="BL328" s="34">
        <f>IF(AD328=0,0,BK328/(1-UMIDADE))</f>
        <v>0</v>
      </c>
      <c r="BM328" s="45">
        <f>BL328*AJ328</f>
        <v>0</v>
      </c>
      <c r="BN328" s="48">
        <f>IF(AI328=0,0,BM328*(1-AI328*(1-AK328)))</f>
        <v>0</v>
      </c>
    </row>
    <row r="329" spans="1:66" ht="15">
      <c r="A329" s="32">
        <v>15</v>
      </c>
      <c r="B329" s="32">
        <f t="shared" si="204"/>
        <v>11</v>
      </c>
      <c r="C329" s="32">
        <v>2015</v>
      </c>
      <c r="D329" s="32">
        <v>15</v>
      </c>
      <c r="E329" s="33">
        <v>25.23</v>
      </c>
      <c r="F329" s="33">
        <v>74.599999999999994</v>
      </c>
      <c r="G329" s="46">
        <v>319</v>
      </c>
      <c r="H329" s="45">
        <f t="shared" si="205"/>
        <v>-19.378005960075672</v>
      </c>
      <c r="I329" s="45">
        <f t="shared" si="178"/>
        <v>98.531732002643707</v>
      </c>
      <c r="J329" s="48">
        <f t="shared" si="206"/>
        <v>13.13756426701916</v>
      </c>
      <c r="K329" s="48">
        <f t="shared" si="207"/>
        <v>1.0231834066475822</v>
      </c>
      <c r="L329" s="48">
        <v>40</v>
      </c>
      <c r="M329" s="33">
        <v>0.96499999999999997</v>
      </c>
      <c r="N329" s="33">
        <v>34.340000000000003</v>
      </c>
      <c r="O329" s="33">
        <v>100</v>
      </c>
      <c r="P329" s="33">
        <v>9.9499999999999993</v>
      </c>
      <c r="Q329" s="33">
        <v>15.42</v>
      </c>
      <c r="R329" s="33">
        <v>40.26</v>
      </c>
      <c r="S329" s="33">
        <v>0</v>
      </c>
      <c r="T329" s="33">
        <v>33.836170000000003</v>
      </c>
      <c r="U329" s="33">
        <v>14.36</v>
      </c>
      <c r="V329" s="33">
        <f t="shared" si="179"/>
        <v>5.1487346938775511</v>
      </c>
      <c r="W329" s="36">
        <f t="shared" si="180"/>
        <v>0.70673585052068311</v>
      </c>
      <c r="X329" s="36">
        <f t="shared" si="181"/>
        <v>0.20601037757810248</v>
      </c>
      <c r="Y329" s="33">
        <f t="shared" si="208"/>
        <v>111.39643102040816</v>
      </c>
      <c r="Z329" s="33">
        <f t="shared" si="182"/>
        <v>111.39643102040816</v>
      </c>
      <c r="AA329" s="33">
        <f t="shared" si="209"/>
        <v>0</v>
      </c>
      <c r="AB329" s="36">
        <f t="shared" si="183"/>
        <v>0.22279286204081633</v>
      </c>
      <c r="AC329" s="45">
        <f t="shared" si="184"/>
        <v>24.340000000000003</v>
      </c>
      <c r="AD329" s="49">
        <f t="shared" si="210"/>
        <v>0</v>
      </c>
      <c r="AE329" s="49">
        <f t="shared" si="185"/>
        <v>0.4</v>
      </c>
      <c r="AF329" s="48">
        <f t="shared" si="211"/>
        <v>1</v>
      </c>
      <c r="AG329" s="33">
        <f t="shared" si="186"/>
        <v>2.0594938775510205</v>
      </c>
      <c r="AH329" s="33">
        <f t="shared" si="187"/>
        <v>2.0594938775510205</v>
      </c>
      <c r="AI329" s="49">
        <f t="shared" si="188"/>
        <v>0</v>
      </c>
      <c r="AJ329" s="48">
        <f t="shared" si="189"/>
        <v>1</v>
      </c>
      <c r="AK329" s="58">
        <f t="shared" si="212"/>
        <v>1</v>
      </c>
      <c r="AL329" s="58">
        <f t="shared" si="213"/>
        <v>3.2112476317042629</v>
      </c>
      <c r="AM329" s="58">
        <f t="shared" si="214"/>
        <v>1.2928482965241361</v>
      </c>
      <c r="AN329" s="58">
        <f t="shared" si="215"/>
        <v>1.9183993351801267</v>
      </c>
      <c r="AO329" s="34">
        <f t="shared" si="190"/>
        <v>16.918085000000001</v>
      </c>
      <c r="AP329" s="34">
        <f t="shared" si="191"/>
        <v>0.49393047248462374</v>
      </c>
      <c r="AQ329" s="34">
        <f t="shared" si="192"/>
        <v>16.424154527515377</v>
      </c>
      <c r="AR329" s="58">
        <f t="shared" si="193"/>
        <v>0.45118836390597361</v>
      </c>
      <c r="AS329" s="67">
        <f t="shared" si="194"/>
        <v>0.75198060650995602</v>
      </c>
      <c r="AT329" s="67">
        <f t="shared" si="195"/>
        <v>94.260840613983035</v>
      </c>
      <c r="AU329" s="68">
        <f t="shared" si="196"/>
        <v>0.96235874050407888</v>
      </c>
      <c r="AW329" s="68">
        <f t="shared" si="197"/>
        <v>0.64048522359167115</v>
      </c>
      <c r="AX329" s="68">
        <f t="shared" si="198"/>
        <v>2.7999999999999994E-2</v>
      </c>
      <c r="AZ329" s="69">
        <f t="shared" si="199"/>
        <v>1.0178571428571428</v>
      </c>
      <c r="BA329" s="70">
        <f t="shared" si="221"/>
        <v>1.2451707741144791</v>
      </c>
      <c r="BB329" s="60">
        <f t="shared" si="216"/>
        <v>4.7336412148736038</v>
      </c>
      <c r="BC329" s="70">
        <f t="shared" si="217"/>
        <v>3.2274826465047299</v>
      </c>
      <c r="BD329" s="48">
        <f t="shared" si="218"/>
        <v>2.3721997451809766</v>
      </c>
      <c r="BE329" s="59">
        <f t="shared" si="200"/>
        <v>1.5378876000000001E-3</v>
      </c>
      <c r="BF329" s="60">
        <f t="shared" si="219"/>
        <v>0.3665445989741859</v>
      </c>
      <c r="BG329" s="46">
        <f t="shared" si="220"/>
        <v>20.056551462067908</v>
      </c>
      <c r="BH329" s="46">
        <f t="shared" si="201"/>
        <v>0</v>
      </c>
      <c r="BI329" s="34">
        <f>AQ329*RUE</f>
        <v>63.068753385659043</v>
      </c>
      <c r="BJ329" s="34">
        <f t="shared" si="202"/>
        <v>630.68753385659045</v>
      </c>
      <c r="BK329" s="34">
        <f t="shared" si="203"/>
        <v>208.12688617267486</v>
      </c>
      <c r="BL329" s="34">
        <f>IF(AD329=0,0,BK329/(1-UMIDADE))</f>
        <v>0</v>
      </c>
      <c r="BM329" s="45">
        <f>BL329*AJ329</f>
        <v>0</v>
      </c>
      <c r="BN329" s="48">
        <f>IF(AI329=0,0,BM329*(1-AI329*(1-AK329)))</f>
        <v>0</v>
      </c>
    </row>
    <row r="330" spans="1:66" ht="15">
      <c r="A330" s="32">
        <v>16</v>
      </c>
      <c r="B330" s="32">
        <f t="shared" si="204"/>
        <v>11</v>
      </c>
      <c r="C330" s="32">
        <v>2015</v>
      </c>
      <c r="D330" s="32">
        <v>16</v>
      </c>
      <c r="E330" s="33">
        <v>24.11</v>
      </c>
      <c r="F330" s="33">
        <v>86.7</v>
      </c>
      <c r="G330" s="46">
        <v>320</v>
      </c>
      <c r="H330" s="45">
        <f t="shared" si="205"/>
        <v>-19.602452492367025</v>
      </c>
      <c r="I330" s="45">
        <f t="shared" si="178"/>
        <v>98.639469927562402</v>
      </c>
      <c r="J330" s="48">
        <f t="shared" si="206"/>
        <v>13.151929323674986</v>
      </c>
      <c r="K330" s="48">
        <f t="shared" si="207"/>
        <v>1.0235842217394178</v>
      </c>
      <c r="L330" s="48">
        <v>40</v>
      </c>
      <c r="M330" s="33">
        <v>1.323</v>
      </c>
      <c r="N330" s="33">
        <v>32.25</v>
      </c>
      <c r="O330" s="33">
        <v>100</v>
      </c>
      <c r="P330" s="33">
        <v>9.1999999999999993</v>
      </c>
      <c r="Q330" s="33">
        <v>18.510000000000002</v>
      </c>
      <c r="R330" s="33">
        <v>54.93</v>
      </c>
      <c r="S330" s="33">
        <v>0</v>
      </c>
      <c r="T330" s="33">
        <v>19.57479</v>
      </c>
      <c r="U330" s="33">
        <v>7.93</v>
      </c>
      <c r="V330" s="33">
        <f t="shared" si="179"/>
        <v>4.5985959183673462</v>
      </c>
      <c r="W330" s="36">
        <f t="shared" si="180"/>
        <v>0.678566375261625</v>
      </c>
      <c r="X330" s="36">
        <f t="shared" si="181"/>
        <v>0.20178495628924376</v>
      </c>
      <c r="Y330" s="33">
        <f t="shared" si="208"/>
        <v>109.33693714285714</v>
      </c>
      <c r="Z330" s="33">
        <f t="shared" si="182"/>
        <v>109.33693714285714</v>
      </c>
      <c r="AA330" s="33">
        <f t="shared" si="209"/>
        <v>0</v>
      </c>
      <c r="AB330" s="36">
        <f t="shared" si="183"/>
        <v>0.21867387428571428</v>
      </c>
      <c r="AC330" s="45">
        <f t="shared" si="184"/>
        <v>22.25</v>
      </c>
      <c r="AD330" s="49">
        <f t="shared" si="210"/>
        <v>0</v>
      </c>
      <c r="AE330" s="49">
        <f t="shared" si="185"/>
        <v>0.4</v>
      </c>
      <c r="AF330" s="48">
        <f t="shared" si="211"/>
        <v>1</v>
      </c>
      <c r="AG330" s="33">
        <f t="shared" si="186"/>
        <v>1.8394383673469386</v>
      </c>
      <c r="AH330" s="33">
        <f t="shared" si="187"/>
        <v>1.8394383673469386</v>
      </c>
      <c r="AI330" s="49">
        <f t="shared" si="188"/>
        <v>0</v>
      </c>
      <c r="AJ330" s="48">
        <f t="shared" si="189"/>
        <v>1</v>
      </c>
      <c r="AK330" s="58">
        <f t="shared" si="212"/>
        <v>1</v>
      </c>
      <c r="AL330" s="58">
        <f t="shared" si="213"/>
        <v>3.0035059422230996</v>
      </c>
      <c r="AM330" s="58">
        <f t="shared" si="214"/>
        <v>1.6498258140631485</v>
      </c>
      <c r="AN330" s="58">
        <f t="shared" si="215"/>
        <v>1.3536801281599511</v>
      </c>
      <c r="AO330" s="34">
        <f t="shared" si="190"/>
        <v>9.7873950000000001</v>
      </c>
      <c r="AP330" s="34">
        <f t="shared" si="191"/>
        <v>0.49393047248462374</v>
      </c>
      <c r="AQ330" s="34">
        <f t="shared" si="192"/>
        <v>9.2934645275153756</v>
      </c>
      <c r="AR330" s="58">
        <f t="shared" si="193"/>
        <v>0.45118836390597361</v>
      </c>
      <c r="AS330" s="67">
        <f t="shared" si="194"/>
        <v>0.75198060650995602</v>
      </c>
      <c r="AT330" s="67">
        <f t="shared" si="195"/>
        <v>90.285097915022604</v>
      </c>
      <c r="AU330" s="68">
        <f t="shared" si="196"/>
        <v>0.97328960227849037</v>
      </c>
      <c r="AW330" s="68">
        <f t="shared" si="197"/>
        <v>0.59787809899535627</v>
      </c>
      <c r="AX330" s="68">
        <f t="shared" si="198"/>
        <v>0.2340000000000001</v>
      </c>
      <c r="AZ330" s="69">
        <f t="shared" si="199"/>
        <v>1.0178571428571428</v>
      </c>
      <c r="BA330" s="70">
        <f t="shared" si="221"/>
        <v>9.4097942739282061</v>
      </c>
      <c r="BB330" s="60">
        <f t="shared" si="216"/>
        <v>35.772273911765474</v>
      </c>
      <c r="BC330" s="70">
        <f t="shared" si="217"/>
        <v>24.390186758021912</v>
      </c>
      <c r="BD330" s="48">
        <f t="shared" si="218"/>
        <v>17.926787267146103</v>
      </c>
      <c r="BE330" s="59">
        <f t="shared" si="200"/>
        <v>1.4907132000000001E-3</v>
      </c>
      <c r="BF330" s="60">
        <f t="shared" si="219"/>
        <v>2.539648783411439</v>
      </c>
      <c r="BG330" s="46">
        <f t="shared" si="220"/>
        <v>153.87138483734665</v>
      </c>
      <c r="BH330" s="46">
        <f t="shared" si="201"/>
        <v>0</v>
      </c>
      <c r="BI330" s="34">
        <f>AQ330*RUE</f>
        <v>35.686903785659041</v>
      </c>
      <c r="BJ330" s="34">
        <f t="shared" si="202"/>
        <v>356.86903785659041</v>
      </c>
      <c r="BK330" s="34">
        <f t="shared" si="203"/>
        <v>117.76678249267484</v>
      </c>
      <c r="BL330" s="34">
        <f>IF(AD330=0,0,BK330/(1-UMIDADE))</f>
        <v>0</v>
      </c>
      <c r="BM330" s="45">
        <f>BL330*AJ330</f>
        <v>0</v>
      </c>
      <c r="BN330" s="48">
        <f>IF(AI330=0,0,BM330*(1-AI330*(1-AK330)))</f>
        <v>0</v>
      </c>
    </row>
    <row r="331" spans="1:66" ht="15">
      <c r="A331" s="32">
        <v>17</v>
      </c>
      <c r="B331" s="32">
        <f t="shared" si="204"/>
        <v>11</v>
      </c>
      <c r="C331" s="32">
        <v>2015</v>
      </c>
      <c r="D331" s="32">
        <v>17</v>
      </c>
      <c r="E331" s="33">
        <v>22.99</v>
      </c>
      <c r="F331" s="33">
        <v>90.4</v>
      </c>
      <c r="G331" s="46">
        <v>321</v>
      </c>
      <c r="H331" s="45">
        <f t="shared" si="205"/>
        <v>-19.821090394929325</v>
      </c>
      <c r="I331" s="45">
        <f t="shared" ref="I331:I375" si="222">ACOS(-TAN(RADIANS(lat))*(TAN(RADIANS(H331))))*(180/PI())</f>
        <v>98.744738747743568</v>
      </c>
      <c r="J331" s="48">
        <f t="shared" si="206"/>
        <v>13.165965166365808</v>
      </c>
      <c r="K331" s="48">
        <f t="shared" si="207"/>
        <v>1.0239780483173626</v>
      </c>
      <c r="L331" s="48">
        <v>40</v>
      </c>
      <c r="M331" s="33">
        <v>2.54</v>
      </c>
      <c r="N331" s="33">
        <v>29.23</v>
      </c>
      <c r="O331" s="33">
        <v>100</v>
      </c>
      <c r="P331" s="33">
        <v>8.4499999999999993</v>
      </c>
      <c r="Q331" s="33">
        <v>19.559999999999999</v>
      </c>
      <c r="R331" s="33">
        <v>66.33</v>
      </c>
      <c r="S331" s="33">
        <v>0</v>
      </c>
      <c r="T331" s="33">
        <v>26.51286</v>
      </c>
      <c r="U331" s="33">
        <v>11.96</v>
      </c>
      <c r="V331" s="33">
        <f t="shared" ref="V331:V375" si="223">0.36*(3*N331-Q331)*0.01*L331/2.45</f>
        <v>4.0043755102040812</v>
      </c>
      <c r="W331" s="36">
        <f t="shared" ref="W331:W375" si="224">($F$4*(V331^2)+$F$5*V331+$F$6)</f>
        <v>0.64449492203538128</v>
      </c>
      <c r="X331" s="36">
        <f t="shared" ref="X331:X375" si="225">pmp+(W331)*(cc-pmp)</f>
        <v>0.1966742383053072</v>
      </c>
      <c r="Y331" s="33">
        <f t="shared" si="208"/>
        <v>107.49749877551019</v>
      </c>
      <c r="Z331" s="33">
        <f t="shared" ref="Z331:Z375" si="226">IF(Y331&gt;armmax,armmax,Y331)</f>
        <v>107.49749877551019</v>
      </c>
      <c r="AA331" s="33">
        <f t="shared" si="209"/>
        <v>0</v>
      </c>
      <c r="AB331" s="36">
        <f t="shared" ref="AB331:AB375" si="227">Z331/ze/1000</f>
        <v>0.21499499755102039</v>
      </c>
      <c r="AC331" s="45">
        <f t="shared" ref="AC331:AC375" si="228">MAX((N331-Tb))</f>
        <v>19.23</v>
      </c>
      <c r="AD331" s="49">
        <f t="shared" si="210"/>
        <v>0</v>
      </c>
      <c r="AE331" s="49">
        <f t="shared" ref="AE331:AE375" si="229">IF($AD331=0,0.4,IF(AND($AD331&gt;0,$AD331&lt;=$AR$3),$AT$3,IF(AND($AD331&gt;$AR$3,$AD331&lt;=$AR$4),$AT$4,IF(AND($AD331&gt;$AR$4,$AD331&lt;=$AR$5),$AT$5,IF(AND($AD331&gt;$AR$5,$AD331&lt;=$AR$6),$AT$6,IF(AND($AD331&gt;$AR$6,$AD331&lt;=$AR$7),$AT$7))))))</f>
        <v>0.4</v>
      </c>
      <c r="AF331" s="48">
        <f t="shared" si="211"/>
        <v>1</v>
      </c>
      <c r="AG331" s="33">
        <f t="shared" ref="AG331:AG375" si="230">V331*AE331</f>
        <v>1.6017502040816325</v>
      </c>
      <c r="AH331" s="33">
        <f t="shared" ref="AH331:AH375" si="231">IF(AB331&gt;X331,AG331,AG331*((AB331-pmp)/(X331-pmp)))</f>
        <v>1.6017502040816325</v>
      </c>
      <c r="AI331" s="49">
        <f t="shared" ref="AI331:AI375" si="232">IF($AD331=0,0,IF($AD331&lt;$AR$3,$AV$3,IF(AND($AD331&gt;$AR$3,$AD331&lt;=$AR$4),$AV$4,IF(AND($AD331&gt;$AR$4,$AD331&lt;=$AR$5),$AV$5,IF(AND($AD331&gt;$AR$5,$AD331&lt;=$AR$6),$AV$6,IF(AND($AD331&gt;$AR$6,$AD331&lt;=$AR$7),$AV$7,IF(AND($AD331&gt;$AR$7,$AD331&lt;=$AR$8),)))))))</f>
        <v>0</v>
      </c>
      <c r="AJ331" s="48">
        <f t="shared" ref="AJ331:AJ375" si="233">IF(OR(E331&gt;tbs,E331&lt;Tb),0,IF(AND(E331&lt;TOs,E331&gt;TO),1,IF(AND(E331&gt;Tb,E331&gt;TO),(E331-Tb)/(TO-Tb),(E331-tbs)/(TOs-tbs))))</f>
        <v>1</v>
      </c>
      <c r="AK331" s="58">
        <f t="shared" si="212"/>
        <v>1</v>
      </c>
      <c r="AL331" s="58">
        <f t="shared" si="213"/>
        <v>2.8075870876400422</v>
      </c>
      <c r="AM331" s="58">
        <f t="shared" si="214"/>
        <v>1.8622725152316399</v>
      </c>
      <c r="AN331" s="58">
        <f t="shared" si="215"/>
        <v>0.94531457240840222</v>
      </c>
      <c r="AO331" s="34">
        <f t="shared" ref="AO331:AO375" si="234">0.5*T331</f>
        <v>13.25643</v>
      </c>
      <c r="AP331" s="34">
        <f t="shared" ref="AP331:AP375" si="235">AF331*(1-ALBEDO)*EXP(-K*AF331)</f>
        <v>0.49393047248462374</v>
      </c>
      <c r="AQ331" s="34">
        <f t="shared" ref="AQ331:AQ375" si="236">AO331-AP331</f>
        <v>12.762499527515375</v>
      </c>
      <c r="AR331" s="58">
        <f t="shared" ref="AR331:AR375" si="237">1-EXP(-K*AF331)</f>
        <v>0.45118836390597361</v>
      </c>
      <c r="AS331" s="67">
        <f t="shared" ref="AS331:AS375" si="238">1/K*(1-EXP(-K*AF331))</f>
        <v>0.75198060650995602</v>
      </c>
      <c r="AT331" s="67">
        <f t="shared" ref="AT331:AT375" si="239" xml:space="preserve"> Pmax*AQ331/(AQ331+ B)</f>
        <v>92.73387804300593</v>
      </c>
      <c r="AU331" s="68">
        <f t="shared" ref="AU331:AU375" si="240" xml:space="preserve"> EXP(-H*AN331)</f>
        <v>0.98127131144807533</v>
      </c>
      <c r="AW331" s="68">
        <f t="shared" ref="AW331:AW375" si="241">1-EXP(ct*(E331-too))</f>
        <v>0.55022148217927214</v>
      </c>
      <c r="AX331" s="68">
        <f t="shared" ref="AX331:AX375" si="242">MAX(0,MIN(1,(Q331-TOmin)/TOmin))</f>
        <v>0.30399999999999994</v>
      </c>
      <c r="AZ331" s="69">
        <f t="shared" ref="AZ331:AZ375" si="243">(CO2A-gama)/(CO2A+ gama+kkco2) * (co2ref+gama+ kkco2)/(co2ref-gama)</f>
        <v>1.0178571428571428</v>
      </c>
      <c r="BA331" s="70">
        <f t="shared" si="221"/>
        <v>11.650166145088633</v>
      </c>
      <c r="BB331" s="60">
        <f t="shared" si="216"/>
        <v>44.28927161716895</v>
      </c>
      <c r="BC331" s="70">
        <f t="shared" si="217"/>
        <v>30.197230648069738</v>
      </c>
      <c r="BD331" s="48">
        <f t="shared" si="218"/>
        <v>22.194964526331258</v>
      </c>
      <c r="BE331" s="59">
        <f t="shared" ref="BE331:BE375" si="244">(0.044+0.0019*E331+0.001*(E331*2))*0.0108</f>
        <v>1.4435388000000001E-3</v>
      </c>
      <c r="BF331" s="60">
        <f t="shared" si="219"/>
        <v>3.3294143479088181</v>
      </c>
      <c r="BG331" s="46">
        <f t="shared" si="220"/>
        <v>188.65550178422438</v>
      </c>
      <c r="BH331" s="46">
        <f t="shared" ref="BH331:BH375" si="245">IF(AD331=0,0,BG331*IC/(1-UMIDADE))</f>
        <v>0</v>
      </c>
      <c r="BI331" s="34">
        <f>AQ331*RUE</f>
        <v>49.007998185659041</v>
      </c>
      <c r="BJ331" s="34">
        <f t="shared" ref="BJ331:BJ375" si="246">BI331*10</f>
        <v>490.07998185659039</v>
      </c>
      <c r="BK331" s="34">
        <f t="shared" ref="BK331:BK375" si="247">BJ331*IC</f>
        <v>161.72639401267483</v>
      </c>
      <c r="BL331" s="34">
        <f>IF(AD331=0,0,BK331/(1-UMIDADE))</f>
        <v>0</v>
      </c>
      <c r="BM331" s="45">
        <f>BL331*AJ331</f>
        <v>0</v>
      </c>
      <c r="BN331" s="48">
        <f>IF(AI331=0,0,BM331*(1-AI331*(1-AK331)))</f>
        <v>0</v>
      </c>
    </row>
    <row r="332" spans="1:66" ht="15">
      <c r="A332" s="32">
        <v>18</v>
      </c>
      <c r="B332" s="32">
        <f t="shared" ref="B332:B375" si="248">IF(A332=1,B331+1,B331)</f>
        <v>11</v>
      </c>
      <c r="C332" s="32">
        <v>2015</v>
      </c>
      <c r="D332" s="32">
        <v>18</v>
      </c>
      <c r="E332" s="33">
        <v>23.92</v>
      </c>
      <c r="F332" s="33">
        <v>84.9</v>
      </c>
      <c r="G332" s="46">
        <v>322</v>
      </c>
      <c r="H332" s="45">
        <f t="shared" ref="H332:H375" si="249">23.45*SIN(RADIANS(360*((G332-80)/365)))</f>
        <v>-20.033854880633442</v>
      </c>
      <c r="I332" s="45">
        <f t="shared" si="222"/>
        <v>98.847486704076601</v>
      </c>
      <c r="J332" s="48">
        <f t="shared" ref="J332:J375" si="250">I332*(2/15)</f>
        <v>13.179664893876881</v>
      </c>
      <c r="K332" s="48">
        <f t="shared" ref="K332:K375" si="251">1+((0.033)*(COS(RADIANS(G332*(360/365)))))</f>
        <v>1.0243647696821025</v>
      </c>
      <c r="L332" s="48">
        <v>40</v>
      </c>
      <c r="M332" s="33">
        <v>0.93600000000000005</v>
      </c>
      <c r="N332" s="33">
        <v>30.57</v>
      </c>
      <c r="O332" s="33">
        <v>100</v>
      </c>
      <c r="P332" s="33">
        <v>4.7</v>
      </c>
      <c r="Q332" s="33">
        <v>16.920000000000002</v>
      </c>
      <c r="R332" s="33">
        <v>58.27</v>
      </c>
      <c r="S332" s="33">
        <v>0</v>
      </c>
      <c r="T332" s="33">
        <v>24.219149999999999</v>
      </c>
      <c r="U332" s="33">
        <v>9.86</v>
      </c>
      <c r="V332" s="33">
        <f t="shared" si="223"/>
        <v>4.3958204081632655</v>
      </c>
      <c r="W332" s="36">
        <f t="shared" si="224"/>
        <v>0.66736507057846972</v>
      </c>
      <c r="X332" s="36">
        <f t="shared" si="225"/>
        <v>0.20010476058677046</v>
      </c>
      <c r="Y332" s="33">
        <f t="shared" ref="Y332:Y375" si="252">Z331+S331-AH331</f>
        <v>105.89574857142856</v>
      </c>
      <c r="Z332" s="33">
        <f t="shared" si="226"/>
        <v>105.89574857142856</v>
      </c>
      <c r="AA332" s="33">
        <f t="shared" ref="AA332:AA375" si="253">Y332-Z332</f>
        <v>0</v>
      </c>
      <c r="AB332" s="36">
        <f t="shared" si="227"/>
        <v>0.21179149714285711</v>
      </c>
      <c r="AC332" s="45">
        <f t="shared" si="228"/>
        <v>20.57</v>
      </c>
      <c r="AD332" s="49">
        <f t="shared" ref="AD332:AD375" si="254">IF(OR(AD331&gt;0,G332=$AX$3),IF(AC332+AD331&gt;=$AW$3,0,AC332+AD331),0)</f>
        <v>0</v>
      </c>
      <c r="AE332" s="49">
        <f t="shared" si="229"/>
        <v>0.4</v>
      </c>
      <c r="AF332" s="48">
        <f t="shared" ref="AF332:AF375" si="255">IF($AD332=0,1,IF(AND($AD332&gt;0,$AD332&lt;=$AR$3),$AS$3,IF(AND($AD332&gt;$AR$3,$AD332&lt;=$AR$4),$AS$4,IF(AND($AD332&gt;$AR$4,$AD332&lt;=$AR$5),$AS$5,IF(AND($AD332&gt;$AR$5,$AD332&lt;=$AR$6),$AS$6,IF(AND($AD332&gt;$AR$6,$AD332&lt;=$AR$7),$AS$7))))))</f>
        <v>1</v>
      </c>
      <c r="AG332" s="33">
        <f t="shared" si="230"/>
        <v>1.7583281632653063</v>
      </c>
      <c r="AH332" s="33">
        <f t="shared" si="231"/>
        <v>1.7583281632653063</v>
      </c>
      <c r="AI332" s="49">
        <f t="shared" si="232"/>
        <v>0</v>
      </c>
      <c r="AJ332" s="48">
        <f t="shared" si="233"/>
        <v>1</v>
      </c>
      <c r="AK332" s="58">
        <f t="shared" ref="AK332:AK375" si="256">AH332/AG332</f>
        <v>1</v>
      </c>
      <c r="AL332" s="58">
        <f t="shared" ref="AL332:AL375" si="257">0.6108*10^((7.5*E332)/(237.3+E332))</f>
        <v>2.969453011238202</v>
      </c>
      <c r="AM332" s="58">
        <f t="shared" ref="AM332:AM375" si="258">(0.6108*10^((7.5*E332)/(237.3+E332)))*R332/100</f>
        <v>1.7303002696485004</v>
      </c>
      <c r="AN332" s="58">
        <f t="shared" ref="AN332:AN375" si="259">IF(AM332&gt;AL332,0,AL332-AM332)</f>
        <v>1.2391527415897017</v>
      </c>
      <c r="AO332" s="34">
        <f t="shared" si="234"/>
        <v>12.109575</v>
      </c>
      <c r="AP332" s="34">
        <f t="shared" si="235"/>
        <v>0.49393047248462374</v>
      </c>
      <c r="AQ332" s="34">
        <f t="shared" si="236"/>
        <v>11.615644527515375</v>
      </c>
      <c r="AR332" s="58">
        <f t="shared" si="237"/>
        <v>0.45118836390597361</v>
      </c>
      <c r="AS332" s="67">
        <f t="shared" si="238"/>
        <v>0.75198060650995602</v>
      </c>
      <c r="AT332" s="67">
        <f t="shared" si="239"/>
        <v>92.073334043148193</v>
      </c>
      <c r="AU332" s="68">
        <f t="shared" si="240"/>
        <v>0.97552152375449142</v>
      </c>
      <c r="AW332" s="68">
        <f t="shared" si="241"/>
        <v>0.59016473798892122</v>
      </c>
      <c r="AX332" s="68">
        <f t="shared" si="242"/>
        <v>0.12800000000000011</v>
      </c>
      <c r="AZ332" s="69">
        <f t="shared" si="243"/>
        <v>1.0178571428571428</v>
      </c>
      <c r="BA332" s="70">
        <f t="shared" si="221"/>
        <v>5.1933479547444756</v>
      </c>
      <c r="BB332" s="60">
        <f t="shared" ref="BB332:BB375" si="260">BA332/1000000*44*86400</f>
        <v>19.743031584756601</v>
      </c>
      <c r="BC332" s="70">
        <f t="shared" ref="BC332:BC375" si="261">BB332*180/264</f>
        <v>13.461157898697682</v>
      </c>
      <c r="BD332" s="48">
        <f t="shared" ref="BD332:BD375" si="262">BC332*0.735</f>
        <v>9.8939510555427965</v>
      </c>
      <c r="BE332" s="59">
        <f t="shared" si="244"/>
        <v>1.4827104000000003E-3</v>
      </c>
      <c r="BF332" s="60">
        <f t="shared" ref="BF332:BF375" si="263" xml:space="preserve"> (0.14 *BD332 + BE332*BG331)/AF332</f>
        <v>1.6648746222886799</v>
      </c>
      <c r="BG332" s="46">
        <f t="shared" ref="BG332:BG375" si="264">(BD332-BF332)*10</f>
        <v>82.290764332541158</v>
      </c>
      <c r="BH332" s="46">
        <f t="shared" si="245"/>
        <v>0</v>
      </c>
      <c r="BI332" s="34">
        <f>AQ332*RUE</f>
        <v>44.604074985659039</v>
      </c>
      <c r="BJ332" s="34">
        <f t="shared" si="246"/>
        <v>446.04074985659042</v>
      </c>
      <c r="BK332" s="34">
        <f t="shared" si="247"/>
        <v>147.19344745267486</v>
      </c>
      <c r="BL332" s="34">
        <f>IF(AD332=0,0,BK332/(1-UMIDADE))</f>
        <v>0</v>
      </c>
      <c r="BM332" s="45">
        <f>BL332*AJ332</f>
        <v>0</v>
      </c>
      <c r="BN332" s="48">
        <f>IF(AI332=0,0,BM332*(1-AI332*(1-AK332)))</f>
        <v>0</v>
      </c>
    </row>
    <row r="333" spans="1:66" ht="15">
      <c r="A333" s="32">
        <v>19</v>
      </c>
      <c r="B333" s="32">
        <f t="shared" si="248"/>
        <v>11</v>
      </c>
      <c r="C333" s="32">
        <v>2015</v>
      </c>
      <c r="D333" s="32">
        <v>19</v>
      </c>
      <c r="E333" s="33">
        <v>25.45</v>
      </c>
      <c r="F333" s="33">
        <v>84.4</v>
      </c>
      <c r="G333" s="46">
        <v>323</v>
      </c>
      <c r="H333" s="45">
        <f t="shared" si="249"/>
        <v>-20.240682902770423</v>
      </c>
      <c r="I333" s="45">
        <f t="shared" si="222"/>
        <v>98.947662482673508</v>
      </c>
      <c r="J333" s="48">
        <f t="shared" si="250"/>
        <v>13.193021664356467</v>
      </c>
      <c r="K333" s="48">
        <f t="shared" si="251"/>
        <v>1.0247442712397508</v>
      </c>
      <c r="L333" s="48">
        <v>40</v>
      </c>
      <c r="M333" s="33">
        <v>1.03</v>
      </c>
      <c r="N333" s="33">
        <v>33.590000000000003</v>
      </c>
      <c r="O333" s="33">
        <v>100</v>
      </c>
      <c r="P333" s="33">
        <v>7.7</v>
      </c>
      <c r="Q333" s="33">
        <v>18.399999999999999</v>
      </c>
      <c r="R333" s="33">
        <v>51.59</v>
      </c>
      <c r="S333" s="33">
        <v>0</v>
      </c>
      <c r="T333" s="33">
        <v>27.277560000000001</v>
      </c>
      <c r="U333" s="33">
        <v>11.93</v>
      </c>
      <c r="V333" s="33">
        <f t="shared" si="223"/>
        <v>4.841338775510204</v>
      </c>
      <c r="W333" s="36">
        <f t="shared" si="224"/>
        <v>0.6913958086201043</v>
      </c>
      <c r="X333" s="36">
        <f t="shared" si="225"/>
        <v>0.20370937129301564</v>
      </c>
      <c r="Y333" s="33">
        <f t="shared" si="252"/>
        <v>104.13742040816325</v>
      </c>
      <c r="Z333" s="33">
        <f t="shared" si="226"/>
        <v>104.13742040816325</v>
      </c>
      <c r="AA333" s="33">
        <f t="shared" si="253"/>
        <v>0</v>
      </c>
      <c r="AB333" s="36">
        <f t="shared" si="227"/>
        <v>0.2082748408163265</v>
      </c>
      <c r="AC333" s="45">
        <f t="shared" si="228"/>
        <v>23.590000000000003</v>
      </c>
      <c r="AD333" s="49">
        <f t="shared" si="254"/>
        <v>0</v>
      </c>
      <c r="AE333" s="49">
        <f t="shared" si="229"/>
        <v>0.4</v>
      </c>
      <c r="AF333" s="48">
        <f t="shared" si="255"/>
        <v>1</v>
      </c>
      <c r="AG333" s="33">
        <f t="shared" si="230"/>
        <v>1.9365355102040818</v>
      </c>
      <c r="AH333" s="33">
        <f t="shared" si="231"/>
        <v>1.9365355102040818</v>
      </c>
      <c r="AI333" s="49">
        <f t="shared" si="232"/>
        <v>0</v>
      </c>
      <c r="AJ333" s="48">
        <f t="shared" si="233"/>
        <v>1</v>
      </c>
      <c r="AK333" s="58">
        <f t="shared" si="256"/>
        <v>1</v>
      </c>
      <c r="AL333" s="58">
        <f t="shared" si="257"/>
        <v>3.2534941294198436</v>
      </c>
      <c r="AM333" s="58">
        <f t="shared" si="258"/>
        <v>1.6784776213676975</v>
      </c>
      <c r="AN333" s="58">
        <f t="shared" si="259"/>
        <v>1.5750165080521461</v>
      </c>
      <c r="AO333" s="34">
        <f t="shared" si="234"/>
        <v>13.638780000000001</v>
      </c>
      <c r="AP333" s="34">
        <f t="shared" si="235"/>
        <v>0.49393047248462374</v>
      </c>
      <c r="AQ333" s="34">
        <f t="shared" si="236"/>
        <v>13.144849527515376</v>
      </c>
      <c r="AR333" s="58">
        <f t="shared" si="237"/>
        <v>0.45118836390597361</v>
      </c>
      <c r="AS333" s="67">
        <f t="shared" si="238"/>
        <v>0.75198060650995602</v>
      </c>
      <c r="AT333" s="67">
        <f t="shared" si="239"/>
        <v>92.930288879674947</v>
      </c>
      <c r="AU333" s="68">
        <f t="shared" si="240"/>
        <v>0.9689906365307277</v>
      </c>
      <c r="AW333" s="68">
        <f t="shared" si="241"/>
        <v>0.64830818062193307</v>
      </c>
      <c r="AX333" s="68">
        <f t="shared" si="242"/>
        <v>0.22666666666666657</v>
      </c>
      <c r="AZ333" s="69">
        <f t="shared" si="243"/>
        <v>1.0178571428571428</v>
      </c>
      <c r="BA333" s="70">
        <f t="shared" si="221"/>
        <v>10.128368557609164</v>
      </c>
      <c r="BB333" s="60">
        <f t="shared" si="260"/>
        <v>38.504005908606999</v>
      </c>
      <c r="BC333" s="70">
        <f t="shared" si="261"/>
        <v>26.252731301322957</v>
      </c>
      <c r="BD333" s="48">
        <f t="shared" si="262"/>
        <v>19.295757506472373</v>
      </c>
      <c r="BE333" s="59">
        <f t="shared" si="244"/>
        <v>1.547154E-3</v>
      </c>
      <c r="BF333" s="60">
        <f t="shared" si="263"/>
        <v>2.8287225361062811</v>
      </c>
      <c r="BG333" s="46">
        <f t="shared" si="264"/>
        <v>164.67034970366092</v>
      </c>
      <c r="BH333" s="46">
        <f t="shared" si="245"/>
        <v>0</v>
      </c>
      <c r="BI333" s="34">
        <f>AQ333*RUE</f>
        <v>50.47622218565904</v>
      </c>
      <c r="BJ333" s="34">
        <f t="shared" si="246"/>
        <v>504.76222185659037</v>
      </c>
      <c r="BK333" s="34">
        <f t="shared" si="247"/>
        <v>166.57153321267484</v>
      </c>
      <c r="BL333" s="34">
        <f>IF(AD333=0,0,BK333/(1-UMIDADE))</f>
        <v>0</v>
      </c>
      <c r="BM333" s="45">
        <f>BL333*AJ333</f>
        <v>0</v>
      </c>
      <c r="BN333" s="48">
        <f>IF(AI333=0,0,BM333*(1-AI333*(1-AK333)))</f>
        <v>0</v>
      </c>
    </row>
    <row r="334" spans="1:66" ht="15">
      <c r="A334" s="32">
        <v>20</v>
      </c>
      <c r="B334" s="32">
        <f t="shared" si="248"/>
        <v>11</v>
      </c>
      <c r="C334" s="32">
        <v>2015</v>
      </c>
      <c r="D334" s="32">
        <v>20</v>
      </c>
      <c r="E334" s="33">
        <v>26.39</v>
      </c>
      <c r="F334" s="33">
        <v>82.5</v>
      </c>
      <c r="G334" s="46">
        <v>324</v>
      </c>
      <c r="H334" s="45">
        <f t="shared" si="249"/>
        <v>-20.441513173733593</v>
      </c>
      <c r="I334" s="45">
        <f t="shared" si="222"/>
        <v>99.045215288066942</v>
      </c>
      <c r="J334" s="48">
        <f t="shared" si="250"/>
        <v>13.206028705075592</v>
      </c>
      <c r="K334" s="48">
        <f t="shared" si="251"/>
        <v>1.0251164405358055</v>
      </c>
      <c r="L334" s="48">
        <v>40</v>
      </c>
      <c r="M334" s="33">
        <v>1.23</v>
      </c>
      <c r="N334" s="33">
        <v>34.03</v>
      </c>
      <c r="O334" s="33">
        <v>100</v>
      </c>
      <c r="P334" s="33">
        <v>6.95</v>
      </c>
      <c r="Q334" s="33">
        <v>19.12</v>
      </c>
      <c r="R334" s="33">
        <v>50.26</v>
      </c>
      <c r="S334" s="33">
        <v>2</v>
      </c>
      <c r="T334" s="33">
        <v>27.76483</v>
      </c>
      <c r="U334" s="33">
        <v>12.27</v>
      </c>
      <c r="V334" s="33">
        <f t="shared" si="223"/>
        <v>4.876604081632653</v>
      </c>
      <c r="W334" s="36">
        <f t="shared" si="224"/>
        <v>0.69320709914707812</v>
      </c>
      <c r="X334" s="36">
        <f t="shared" si="225"/>
        <v>0.20398106487206172</v>
      </c>
      <c r="Y334" s="33">
        <f t="shared" si="252"/>
        <v>102.20088489795917</v>
      </c>
      <c r="Z334" s="33">
        <f t="shared" si="226"/>
        <v>102.20088489795917</v>
      </c>
      <c r="AA334" s="33">
        <f t="shared" si="253"/>
        <v>0</v>
      </c>
      <c r="AB334" s="36">
        <f t="shared" si="227"/>
        <v>0.20440176979591834</v>
      </c>
      <c r="AC334" s="45">
        <f t="shared" si="228"/>
        <v>24.03</v>
      </c>
      <c r="AD334" s="49">
        <f t="shared" si="254"/>
        <v>0</v>
      </c>
      <c r="AE334" s="49">
        <f t="shared" si="229"/>
        <v>0.4</v>
      </c>
      <c r="AF334" s="48">
        <f t="shared" si="255"/>
        <v>1</v>
      </c>
      <c r="AG334" s="33">
        <f t="shared" si="230"/>
        <v>1.9506416326530613</v>
      </c>
      <c r="AH334" s="33">
        <f t="shared" si="231"/>
        <v>1.9506416326530613</v>
      </c>
      <c r="AI334" s="49">
        <f t="shared" si="232"/>
        <v>0</v>
      </c>
      <c r="AJ334" s="48">
        <f t="shared" si="233"/>
        <v>1</v>
      </c>
      <c r="AK334" s="58">
        <f t="shared" si="256"/>
        <v>1</v>
      </c>
      <c r="AL334" s="58">
        <f t="shared" si="257"/>
        <v>3.4395079741892589</v>
      </c>
      <c r="AM334" s="58">
        <f t="shared" si="258"/>
        <v>1.7286967078275213</v>
      </c>
      <c r="AN334" s="58">
        <f t="shared" si="259"/>
        <v>1.7108112663617376</v>
      </c>
      <c r="AO334" s="34">
        <f t="shared" si="234"/>
        <v>13.882415</v>
      </c>
      <c r="AP334" s="34">
        <f t="shared" si="235"/>
        <v>0.49393047248462374</v>
      </c>
      <c r="AQ334" s="34">
        <f t="shared" si="236"/>
        <v>13.388484527515375</v>
      </c>
      <c r="AR334" s="58">
        <f t="shared" si="237"/>
        <v>0.45118836390597361</v>
      </c>
      <c r="AS334" s="67">
        <f t="shared" si="238"/>
        <v>0.75198060650995602</v>
      </c>
      <c r="AT334" s="67">
        <f t="shared" si="239"/>
        <v>93.049997738902377</v>
      </c>
      <c r="AU334" s="68">
        <f t="shared" si="240"/>
        <v>0.96636252999124039</v>
      </c>
      <c r="AW334" s="68">
        <f t="shared" si="241"/>
        <v>0.67986099919905241</v>
      </c>
      <c r="AX334" s="68">
        <f t="shared" si="242"/>
        <v>0.27466666666666673</v>
      </c>
      <c r="AZ334" s="69">
        <f t="shared" si="243"/>
        <v>1.0178571428571428</v>
      </c>
      <c r="BA334" s="70">
        <f t="shared" si="221"/>
        <v>12.852156439816561</v>
      </c>
      <c r="BB334" s="60">
        <f t="shared" si="260"/>
        <v>48.858757921606639</v>
      </c>
      <c r="BC334" s="70">
        <f t="shared" si="261"/>
        <v>33.312789492004526</v>
      </c>
      <c r="BD334" s="48">
        <f t="shared" si="262"/>
        <v>24.484900276623325</v>
      </c>
      <c r="BE334" s="59">
        <f t="shared" si="244"/>
        <v>1.5867468E-3</v>
      </c>
      <c r="BF334" s="60">
        <f t="shared" si="263"/>
        <v>3.6891761891744306</v>
      </c>
      <c r="BG334" s="46">
        <f t="shared" si="264"/>
        <v>207.95724087448895</v>
      </c>
      <c r="BH334" s="46">
        <f t="shared" si="245"/>
        <v>0</v>
      </c>
      <c r="BI334" s="34">
        <f>AQ334*RUE</f>
        <v>51.411780585659038</v>
      </c>
      <c r="BJ334" s="34">
        <f t="shared" si="246"/>
        <v>514.11780585659039</v>
      </c>
      <c r="BK334" s="34">
        <f t="shared" si="247"/>
        <v>169.65887593267485</v>
      </c>
      <c r="BL334" s="34">
        <f>IF(AD334=0,0,BK334/(1-UMIDADE))</f>
        <v>0</v>
      </c>
      <c r="BM334" s="45">
        <f>BL334*AJ334</f>
        <v>0</v>
      </c>
      <c r="BN334" s="48">
        <f>IF(AI334=0,0,BM334*(1-AI334*(1-AK334)))</f>
        <v>0</v>
      </c>
    </row>
    <row r="335" spans="1:66" ht="15">
      <c r="A335" s="32">
        <v>21</v>
      </c>
      <c r="B335" s="32">
        <f t="shared" si="248"/>
        <v>11</v>
      </c>
      <c r="C335" s="32">
        <v>2015</v>
      </c>
      <c r="D335" s="32">
        <v>21</v>
      </c>
      <c r="E335" s="33">
        <v>25.24</v>
      </c>
      <c r="F335" s="33">
        <v>91.2</v>
      </c>
      <c r="G335" s="46">
        <v>325</v>
      </c>
      <c r="H335" s="45">
        <f t="shared" si="249"/>
        <v>-20.636286183179411</v>
      </c>
      <c r="I335" s="45">
        <f t="shared" si="222"/>
        <v>99.140094917793704</v>
      </c>
      <c r="J335" s="48">
        <f t="shared" si="250"/>
        <v>13.218679322372493</v>
      </c>
      <c r="K335" s="48">
        <f t="shared" si="251"/>
        <v>1.0254811672884725</v>
      </c>
      <c r="L335" s="48">
        <v>40</v>
      </c>
      <c r="M335" s="33">
        <v>1.31</v>
      </c>
      <c r="N335" s="33">
        <v>35.369999999999997</v>
      </c>
      <c r="O335" s="33">
        <v>100</v>
      </c>
      <c r="P335" s="33">
        <v>12.2</v>
      </c>
      <c r="Q335" s="33">
        <v>20.059999999999999</v>
      </c>
      <c r="R335" s="33">
        <v>46.86</v>
      </c>
      <c r="S335" s="33">
        <v>3.6</v>
      </c>
      <c r="T335" s="33">
        <v>22.813790000000001</v>
      </c>
      <c r="U335" s="33">
        <v>9.52</v>
      </c>
      <c r="V335" s="33">
        <f t="shared" si="223"/>
        <v>5.0576326530612228</v>
      </c>
      <c r="W335" s="36">
        <f t="shared" si="224"/>
        <v>0.70229518439343597</v>
      </c>
      <c r="X335" s="36">
        <f t="shared" si="225"/>
        <v>0.20534427765901542</v>
      </c>
      <c r="Y335" s="33">
        <f t="shared" si="252"/>
        <v>102.25024326530611</v>
      </c>
      <c r="Z335" s="33">
        <f t="shared" si="226"/>
        <v>102.25024326530611</v>
      </c>
      <c r="AA335" s="33">
        <f t="shared" si="253"/>
        <v>0</v>
      </c>
      <c r="AB335" s="36">
        <f t="shared" si="227"/>
        <v>0.20450048653061223</v>
      </c>
      <c r="AC335" s="45">
        <f t="shared" si="228"/>
        <v>25.369999999999997</v>
      </c>
      <c r="AD335" s="49">
        <f t="shared" si="254"/>
        <v>0</v>
      </c>
      <c r="AE335" s="49">
        <f t="shared" si="229"/>
        <v>0.4</v>
      </c>
      <c r="AF335" s="48">
        <f t="shared" si="255"/>
        <v>1</v>
      </c>
      <c r="AG335" s="33">
        <f t="shared" si="230"/>
        <v>2.023053061224489</v>
      </c>
      <c r="AH335" s="33">
        <f t="shared" si="231"/>
        <v>2.0068487237580004</v>
      </c>
      <c r="AI335" s="49">
        <f t="shared" si="232"/>
        <v>0</v>
      </c>
      <c r="AJ335" s="48">
        <f t="shared" si="233"/>
        <v>1</v>
      </c>
      <c r="AK335" s="58">
        <f t="shared" si="256"/>
        <v>0.99199015696766712</v>
      </c>
      <c r="AL335" s="58">
        <f t="shared" si="257"/>
        <v>3.2131574989588816</v>
      </c>
      <c r="AM335" s="58">
        <f t="shared" si="258"/>
        <v>1.5056856040121318</v>
      </c>
      <c r="AN335" s="58">
        <f t="shared" si="259"/>
        <v>1.7074718949467498</v>
      </c>
      <c r="AO335" s="34">
        <f t="shared" si="234"/>
        <v>11.406895</v>
      </c>
      <c r="AP335" s="34">
        <f t="shared" si="235"/>
        <v>0.49393047248462374</v>
      </c>
      <c r="AQ335" s="34">
        <f t="shared" si="236"/>
        <v>10.912964527515376</v>
      </c>
      <c r="AR335" s="58">
        <f t="shared" si="237"/>
        <v>0.45118836390597361</v>
      </c>
      <c r="AS335" s="67">
        <f t="shared" si="238"/>
        <v>0.75198060650995602</v>
      </c>
      <c r="AT335" s="67">
        <f t="shared" si="239"/>
        <v>91.605783785469185</v>
      </c>
      <c r="AU335" s="68">
        <f t="shared" si="240"/>
        <v>0.96642707301473108</v>
      </c>
      <c r="AW335" s="68">
        <f t="shared" si="241"/>
        <v>0.64084455867059531</v>
      </c>
      <c r="AX335" s="68">
        <f t="shared" si="242"/>
        <v>0.33733333333333326</v>
      </c>
      <c r="AZ335" s="69">
        <f t="shared" si="243"/>
        <v>1.0178571428571428</v>
      </c>
      <c r="BA335" s="70">
        <f t="shared" si="221"/>
        <v>14.648643519112751</v>
      </c>
      <c r="BB335" s="60">
        <f t="shared" si="260"/>
        <v>55.688283202259029</v>
      </c>
      <c r="BC335" s="70">
        <f t="shared" si="261"/>
        <v>37.969284001540245</v>
      </c>
      <c r="BD335" s="48">
        <f t="shared" si="262"/>
        <v>27.907423741132078</v>
      </c>
      <c r="BE335" s="59">
        <f t="shared" si="244"/>
        <v>1.5383088000000002E-3</v>
      </c>
      <c r="BF335" s="60">
        <f t="shared" si="263"/>
        <v>4.2269417774194373</v>
      </c>
      <c r="BG335" s="46">
        <f t="shared" si="264"/>
        <v>236.8048196371264</v>
      </c>
      <c r="BH335" s="46">
        <f t="shared" si="245"/>
        <v>0</v>
      </c>
      <c r="BI335" s="34">
        <f>AQ335*RUE</f>
        <v>41.90578378565904</v>
      </c>
      <c r="BJ335" s="34">
        <f t="shared" si="246"/>
        <v>419.05783785659037</v>
      </c>
      <c r="BK335" s="34">
        <f t="shared" si="247"/>
        <v>138.28908649267484</v>
      </c>
      <c r="BL335" s="34">
        <f>IF(AD335=0,0,BK335/(1-UMIDADE))</f>
        <v>0</v>
      </c>
      <c r="BM335" s="45">
        <f>BL335*AJ335</f>
        <v>0</v>
      </c>
      <c r="BN335" s="48">
        <f>IF(AI335=0,0,BM335*(1-AI335*(1-AK335)))</f>
        <v>0</v>
      </c>
    </row>
    <row r="336" spans="1:66" ht="15">
      <c r="A336" s="32">
        <v>22</v>
      </c>
      <c r="B336" s="32">
        <f t="shared" si="248"/>
        <v>11</v>
      </c>
      <c r="C336" s="32">
        <v>2015</v>
      </c>
      <c r="D336" s="32">
        <v>22</v>
      </c>
      <c r="E336" s="33">
        <v>22.55</v>
      </c>
      <c r="F336" s="33">
        <v>99.9</v>
      </c>
      <c r="G336" s="46">
        <v>326</v>
      </c>
      <c r="H336" s="45">
        <f t="shared" si="249"/>
        <v>-20.824944215661617</v>
      </c>
      <c r="I336" s="45">
        <f t="shared" si="222"/>
        <v>99.232251838166164</v>
      </c>
      <c r="J336" s="48">
        <f t="shared" si="250"/>
        <v>13.230966911755488</v>
      </c>
      <c r="K336" s="48">
        <f t="shared" si="251"/>
        <v>1.0258383434213432</v>
      </c>
      <c r="L336" s="48">
        <v>40</v>
      </c>
      <c r="M336" s="33">
        <v>1.5409999999999999</v>
      </c>
      <c r="N336" s="33">
        <v>26.12</v>
      </c>
      <c r="O336" s="33">
        <v>100</v>
      </c>
      <c r="P336" s="33">
        <v>7.7</v>
      </c>
      <c r="Q336" s="33">
        <v>20.79</v>
      </c>
      <c r="R336" s="33">
        <v>91.6</v>
      </c>
      <c r="S336" s="33">
        <v>9.4</v>
      </c>
      <c r="T336" s="33">
        <v>9.07254</v>
      </c>
      <c r="U336" s="33">
        <v>1.7749999999999999</v>
      </c>
      <c r="V336" s="33">
        <f t="shared" si="223"/>
        <v>3.3837061224489799</v>
      </c>
      <c r="W336" s="36">
        <f t="shared" si="224"/>
        <v>0.60486525458753793</v>
      </c>
      <c r="X336" s="36">
        <f t="shared" si="225"/>
        <v>0.19072978818813069</v>
      </c>
      <c r="Y336" s="33">
        <f t="shared" si="252"/>
        <v>103.84339454154811</v>
      </c>
      <c r="Z336" s="33">
        <f t="shared" si="226"/>
        <v>103.84339454154811</v>
      </c>
      <c r="AA336" s="33">
        <f t="shared" si="253"/>
        <v>0</v>
      </c>
      <c r="AB336" s="36">
        <f t="shared" si="227"/>
        <v>0.20768678908309621</v>
      </c>
      <c r="AC336" s="45">
        <f t="shared" si="228"/>
        <v>16.12</v>
      </c>
      <c r="AD336" s="49">
        <f t="shared" si="254"/>
        <v>0</v>
      </c>
      <c r="AE336" s="49">
        <f t="shared" si="229"/>
        <v>0.4</v>
      </c>
      <c r="AF336" s="48">
        <f t="shared" si="255"/>
        <v>1</v>
      </c>
      <c r="AG336" s="33">
        <f t="shared" si="230"/>
        <v>1.353482448979592</v>
      </c>
      <c r="AH336" s="33">
        <f t="shared" si="231"/>
        <v>1.353482448979592</v>
      </c>
      <c r="AI336" s="49">
        <f t="shared" si="232"/>
        <v>0</v>
      </c>
      <c r="AJ336" s="48">
        <f t="shared" si="233"/>
        <v>1</v>
      </c>
      <c r="AK336" s="58">
        <f t="shared" si="256"/>
        <v>1</v>
      </c>
      <c r="AL336" s="58">
        <f t="shared" si="257"/>
        <v>2.7337279407656339</v>
      </c>
      <c r="AM336" s="58">
        <f t="shared" si="258"/>
        <v>2.5040947937413205</v>
      </c>
      <c r="AN336" s="58">
        <f t="shared" si="259"/>
        <v>0.22963314702431337</v>
      </c>
      <c r="AO336" s="34">
        <f t="shared" si="234"/>
        <v>4.53627</v>
      </c>
      <c r="AP336" s="34">
        <f t="shared" si="235"/>
        <v>0.49393047248462374</v>
      </c>
      <c r="AQ336" s="34">
        <f t="shared" si="236"/>
        <v>4.0423395275153764</v>
      </c>
      <c r="AR336" s="58">
        <f t="shared" si="237"/>
        <v>0.45118836390597361</v>
      </c>
      <c r="AS336" s="67">
        <f t="shared" si="238"/>
        <v>0.75198060650995602</v>
      </c>
      <c r="AT336" s="67">
        <f t="shared" si="239"/>
        <v>80.167936043514459</v>
      </c>
      <c r="AU336" s="68">
        <f t="shared" si="240"/>
        <v>0.99541786720931213</v>
      </c>
      <c r="AW336" s="68">
        <f t="shared" si="241"/>
        <v>0.52998938526946215</v>
      </c>
      <c r="AX336" s="68">
        <f t="shared" si="242"/>
        <v>0.38599999999999995</v>
      </c>
      <c r="AZ336" s="69">
        <f t="shared" si="243"/>
        <v>1.0178571428571428</v>
      </c>
      <c r="BA336" s="70">
        <f t="shared" si="221"/>
        <v>12.495512684357976</v>
      </c>
      <c r="BB336" s="60">
        <f t="shared" si="260"/>
        <v>47.502941020855289</v>
      </c>
      <c r="BC336" s="70">
        <f t="shared" si="261"/>
        <v>32.388368877855882</v>
      </c>
      <c r="BD336" s="48">
        <f t="shared" si="262"/>
        <v>23.805451125224074</v>
      </c>
      <c r="BE336" s="59">
        <f t="shared" si="244"/>
        <v>1.4250060000000001E-3</v>
      </c>
      <c r="BF336" s="60">
        <f t="shared" si="263"/>
        <v>3.6702114463431936</v>
      </c>
      <c r="BG336" s="46">
        <f t="shared" si="264"/>
        <v>201.35239678880879</v>
      </c>
      <c r="BH336" s="46">
        <f t="shared" si="245"/>
        <v>0</v>
      </c>
      <c r="BI336" s="34">
        <f>AQ336*RUE</f>
        <v>15.522583785659045</v>
      </c>
      <c r="BJ336" s="34">
        <f t="shared" si="246"/>
        <v>155.22583785659043</v>
      </c>
      <c r="BK336" s="34">
        <f t="shared" si="247"/>
        <v>51.224526492674848</v>
      </c>
      <c r="BL336" s="34">
        <f>IF(AD336=0,0,BK336/(1-UMIDADE))</f>
        <v>0</v>
      </c>
      <c r="BM336" s="45">
        <f>BL336*AJ336</f>
        <v>0</v>
      </c>
      <c r="BN336" s="48">
        <f>IF(AI336=0,0,BM336*(1-AI336*(1-AK336)))</f>
        <v>0</v>
      </c>
    </row>
    <row r="337" spans="1:66" ht="15">
      <c r="A337" s="32">
        <v>23</v>
      </c>
      <c r="B337" s="32">
        <f t="shared" si="248"/>
        <v>11</v>
      </c>
      <c r="C337" s="32">
        <v>2015</v>
      </c>
      <c r="D337" s="32">
        <v>23</v>
      </c>
      <c r="E337" s="33">
        <v>22.18</v>
      </c>
      <c r="F337" s="33">
        <v>99.9</v>
      </c>
      <c r="G337" s="46">
        <v>327</v>
      </c>
      <c r="H337" s="45">
        <f t="shared" si="249"/>
        <v>-21.007431367733613</v>
      </c>
      <c r="I337" s="45">
        <f t="shared" si="222"/>
        <v>99.321637261024051</v>
      </c>
      <c r="J337" s="48">
        <f t="shared" si="250"/>
        <v>13.24288496813654</v>
      </c>
      <c r="K337" s="48">
        <f t="shared" si="251"/>
        <v>1.0261878630954209</v>
      </c>
      <c r="L337" s="48">
        <v>40</v>
      </c>
      <c r="M337" s="33">
        <v>2.3650000000000002</v>
      </c>
      <c r="N337" s="33">
        <v>24.31</v>
      </c>
      <c r="O337" s="33">
        <v>100</v>
      </c>
      <c r="P337" s="33">
        <v>11.45</v>
      </c>
      <c r="Q337" s="33">
        <v>20.61</v>
      </c>
      <c r="R337" s="33">
        <v>98.3</v>
      </c>
      <c r="S337" s="33">
        <v>2.6</v>
      </c>
      <c r="T337" s="33">
        <v>7.5903299999999998</v>
      </c>
      <c r="U337" s="33">
        <v>0.32200000000000001</v>
      </c>
      <c r="V337" s="33">
        <f t="shared" si="223"/>
        <v>3.0751346938775503</v>
      </c>
      <c r="W337" s="36">
        <f t="shared" si="224"/>
        <v>0.58362609393540954</v>
      </c>
      <c r="X337" s="36">
        <f t="shared" si="225"/>
        <v>0.18754391409031143</v>
      </c>
      <c r="Y337" s="33">
        <f t="shared" si="252"/>
        <v>111.88991209256852</v>
      </c>
      <c r="Z337" s="33">
        <f t="shared" si="226"/>
        <v>111.88991209256852</v>
      </c>
      <c r="AA337" s="33">
        <f t="shared" si="253"/>
        <v>0</v>
      </c>
      <c r="AB337" s="36">
        <f t="shared" si="227"/>
        <v>0.22377982418513703</v>
      </c>
      <c r="AC337" s="45">
        <f t="shared" si="228"/>
        <v>14.309999999999999</v>
      </c>
      <c r="AD337" s="49">
        <f t="shared" si="254"/>
        <v>0</v>
      </c>
      <c r="AE337" s="49">
        <f t="shared" si="229"/>
        <v>0.4</v>
      </c>
      <c r="AF337" s="48">
        <f t="shared" si="255"/>
        <v>1</v>
      </c>
      <c r="AG337" s="33">
        <f t="shared" si="230"/>
        <v>1.2300538775510201</v>
      </c>
      <c r="AH337" s="33">
        <f t="shared" si="231"/>
        <v>1.2300538775510201</v>
      </c>
      <c r="AI337" s="49">
        <f t="shared" si="232"/>
        <v>0</v>
      </c>
      <c r="AJ337" s="48">
        <f t="shared" si="233"/>
        <v>1</v>
      </c>
      <c r="AK337" s="58">
        <f t="shared" si="256"/>
        <v>1</v>
      </c>
      <c r="AL337" s="58">
        <f t="shared" si="257"/>
        <v>2.672938093666628</v>
      </c>
      <c r="AM337" s="58">
        <f t="shared" si="258"/>
        <v>2.6274981460742954</v>
      </c>
      <c r="AN337" s="58">
        <f t="shared" si="259"/>
        <v>4.5439947592332608E-2</v>
      </c>
      <c r="AO337" s="34">
        <f t="shared" si="234"/>
        <v>3.7951649999999999</v>
      </c>
      <c r="AP337" s="34">
        <f t="shared" si="235"/>
        <v>0.49393047248462374</v>
      </c>
      <c r="AQ337" s="34">
        <f t="shared" si="236"/>
        <v>3.3012345275153763</v>
      </c>
      <c r="AR337" s="58">
        <f t="shared" si="237"/>
        <v>0.45118836390597361</v>
      </c>
      <c r="AS337" s="67">
        <f t="shared" si="238"/>
        <v>0.75198060650995602</v>
      </c>
      <c r="AT337" s="67">
        <f t="shared" si="239"/>
        <v>76.750860860924647</v>
      </c>
      <c r="AU337" s="68">
        <f t="shared" si="240"/>
        <v>0.99909161388085066</v>
      </c>
      <c r="AW337" s="68">
        <f t="shared" si="241"/>
        <v>0.51227326537426876</v>
      </c>
      <c r="AX337" s="68">
        <f t="shared" si="242"/>
        <v>0.37399999999999994</v>
      </c>
      <c r="AZ337" s="69">
        <f t="shared" si="243"/>
        <v>1.0178571428571428</v>
      </c>
      <c r="BA337" s="70">
        <f t="shared" si="221"/>
        <v>11.244893111549507</v>
      </c>
      <c r="BB337" s="60">
        <f t="shared" si="260"/>
        <v>42.748585652866609</v>
      </c>
      <c r="BC337" s="70">
        <f t="shared" si="261"/>
        <v>29.146762945136324</v>
      </c>
      <c r="BD337" s="48">
        <f t="shared" si="262"/>
        <v>21.422870764675199</v>
      </c>
      <c r="BE337" s="59">
        <f t="shared" si="244"/>
        <v>1.4094216000000001E-3</v>
      </c>
      <c r="BF337" s="60">
        <f t="shared" si="263"/>
        <v>3.2829923243004457</v>
      </c>
      <c r="BG337" s="46">
        <f t="shared" si="264"/>
        <v>181.39878440374756</v>
      </c>
      <c r="BH337" s="46">
        <f t="shared" si="245"/>
        <v>0</v>
      </c>
      <c r="BI337" s="34">
        <f>AQ337*RUE</f>
        <v>12.676740585659044</v>
      </c>
      <c r="BJ337" s="34">
        <f t="shared" si="246"/>
        <v>126.76740585659044</v>
      </c>
      <c r="BK337" s="34">
        <f t="shared" si="247"/>
        <v>41.833243932674847</v>
      </c>
      <c r="BL337" s="34">
        <f>IF(AD337=0,0,BK337/(1-UMIDADE))</f>
        <v>0</v>
      </c>
      <c r="BM337" s="45">
        <f>BL337*AJ337</f>
        <v>0</v>
      </c>
      <c r="BN337" s="48">
        <f>IF(AI337=0,0,BM337*(1-AI337*(1-AK337)))</f>
        <v>0</v>
      </c>
    </row>
    <row r="338" spans="1:66" ht="15">
      <c r="A338" s="32">
        <v>24</v>
      </c>
      <c r="B338" s="32">
        <f t="shared" si="248"/>
        <v>11</v>
      </c>
      <c r="C338" s="32">
        <v>2015</v>
      </c>
      <c r="D338" s="32">
        <v>24</v>
      </c>
      <c r="E338" s="33">
        <v>23.11</v>
      </c>
      <c r="F338" s="33">
        <v>99.9</v>
      </c>
      <c r="G338" s="46">
        <v>328</v>
      </c>
      <c r="H338" s="45">
        <f t="shared" si="249"/>
        <v>-21.183693564513842</v>
      </c>
      <c r="I338" s="45">
        <f t="shared" si="222"/>
        <v>99.40820322124722</v>
      </c>
      <c r="J338" s="48">
        <f t="shared" si="250"/>
        <v>13.254427096166296</v>
      </c>
      <c r="K338" s="48">
        <f t="shared" si="251"/>
        <v>1.026529622740483</v>
      </c>
      <c r="L338" s="48">
        <v>40</v>
      </c>
      <c r="M338" s="33">
        <v>1.722</v>
      </c>
      <c r="N338" s="33">
        <v>28.44</v>
      </c>
      <c r="O338" s="33">
        <v>100</v>
      </c>
      <c r="P338" s="33">
        <v>7.7</v>
      </c>
      <c r="Q338" s="33">
        <v>19.72</v>
      </c>
      <c r="R338" s="33">
        <v>77.099999999999994</v>
      </c>
      <c r="S338" s="33">
        <v>2</v>
      </c>
      <c r="T338" s="33">
        <v>11.98868</v>
      </c>
      <c r="U338" s="33">
        <v>3.97</v>
      </c>
      <c r="V338" s="33">
        <f t="shared" si="223"/>
        <v>3.8556734693877552</v>
      </c>
      <c r="W338" s="36">
        <f t="shared" si="224"/>
        <v>0.63537649245054562</v>
      </c>
      <c r="X338" s="36">
        <f t="shared" si="225"/>
        <v>0.19530647386758185</v>
      </c>
      <c r="Y338" s="33">
        <f t="shared" si="252"/>
        <v>113.2598582150175</v>
      </c>
      <c r="Z338" s="33">
        <f t="shared" si="226"/>
        <v>113.2598582150175</v>
      </c>
      <c r="AA338" s="33">
        <f t="shared" si="253"/>
        <v>0</v>
      </c>
      <c r="AB338" s="36">
        <f t="shared" si="227"/>
        <v>0.22651971643003502</v>
      </c>
      <c r="AC338" s="45">
        <f t="shared" si="228"/>
        <v>18.440000000000001</v>
      </c>
      <c r="AD338" s="49">
        <f t="shared" si="254"/>
        <v>0</v>
      </c>
      <c r="AE338" s="49">
        <f t="shared" si="229"/>
        <v>0.4</v>
      </c>
      <c r="AF338" s="48">
        <f t="shared" si="255"/>
        <v>1</v>
      </c>
      <c r="AG338" s="33">
        <f t="shared" si="230"/>
        <v>1.5422693877551021</v>
      </c>
      <c r="AH338" s="33">
        <f t="shared" si="231"/>
        <v>1.5422693877551021</v>
      </c>
      <c r="AI338" s="49">
        <f t="shared" si="232"/>
        <v>0</v>
      </c>
      <c r="AJ338" s="48">
        <f t="shared" si="233"/>
        <v>1</v>
      </c>
      <c r="AK338" s="58">
        <f t="shared" si="256"/>
        <v>1</v>
      </c>
      <c r="AL338" s="58">
        <f t="shared" si="257"/>
        <v>2.8280303592981206</v>
      </c>
      <c r="AM338" s="58">
        <f t="shared" si="258"/>
        <v>2.1804114070188509</v>
      </c>
      <c r="AN338" s="58">
        <f t="shared" si="259"/>
        <v>0.64761895227926969</v>
      </c>
      <c r="AO338" s="34">
        <f t="shared" si="234"/>
        <v>5.9943400000000002</v>
      </c>
      <c r="AP338" s="34">
        <f t="shared" si="235"/>
        <v>0.49393047248462374</v>
      </c>
      <c r="AQ338" s="34">
        <f t="shared" si="236"/>
        <v>5.5004095275153766</v>
      </c>
      <c r="AR338" s="58">
        <f t="shared" si="237"/>
        <v>0.45118836390597361</v>
      </c>
      <c r="AS338" s="67">
        <f t="shared" si="238"/>
        <v>0.75198060650995602</v>
      </c>
      <c r="AT338" s="67">
        <f t="shared" si="239"/>
        <v>84.616353850213102</v>
      </c>
      <c r="AU338" s="68">
        <f t="shared" si="240"/>
        <v>0.98713114202813512</v>
      </c>
      <c r="AW338" s="68">
        <f t="shared" si="241"/>
        <v>0.55558656948837315</v>
      </c>
      <c r="AX338" s="68">
        <f t="shared" si="242"/>
        <v>0.31466666666666659</v>
      </c>
      <c r="AZ338" s="69">
        <f t="shared" si="243"/>
        <v>1.0178571428571428</v>
      </c>
      <c r="BA338" s="70">
        <f t="shared" si="221"/>
        <v>11.176996323178987</v>
      </c>
      <c r="BB338" s="60">
        <f t="shared" si="260"/>
        <v>42.490469222197234</v>
      </c>
      <c r="BC338" s="70">
        <f t="shared" si="261"/>
        <v>28.970774469679935</v>
      </c>
      <c r="BD338" s="48">
        <f t="shared" si="262"/>
        <v>21.293519235214752</v>
      </c>
      <c r="BE338" s="59">
        <f t="shared" si="244"/>
        <v>1.4485932E-3</v>
      </c>
      <c r="BF338" s="60">
        <f t="shared" si="263"/>
        <v>3.2438657385056002</v>
      </c>
      <c r="BG338" s="46">
        <f t="shared" si="264"/>
        <v>180.49653496709152</v>
      </c>
      <c r="BH338" s="46">
        <f t="shared" si="245"/>
        <v>0</v>
      </c>
      <c r="BI338" s="34">
        <f>AQ338*RUE</f>
        <v>21.121572585659045</v>
      </c>
      <c r="BJ338" s="34">
        <f t="shared" si="246"/>
        <v>211.21572585659044</v>
      </c>
      <c r="BK338" s="34">
        <f t="shared" si="247"/>
        <v>69.701189532674846</v>
      </c>
      <c r="BL338" s="34">
        <f>IF(AD338=0,0,BK338/(1-UMIDADE))</f>
        <v>0</v>
      </c>
      <c r="BM338" s="45">
        <f>BL338*AJ338</f>
        <v>0</v>
      </c>
      <c r="BN338" s="48">
        <f>IF(AI338=0,0,BM338*(1-AI338*(1-AK338)))</f>
        <v>0</v>
      </c>
    </row>
    <row r="339" spans="1:66" ht="15">
      <c r="A339" s="32">
        <v>25</v>
      </c>
      <c r="B339" s="32">
        <f t="shared" si="248"/>
        <v>11</v>
      </c>
      <c r="C339" s="32">
        <v>2015</v>
      </c>
      <c r="D339" s="32">
        <v>25</v>
      </c>
      <c r="E339" s="33">
        <v>23.68</v>
      </c>
      <c r="F339" s="33">
        <v>99.9</v>
      </c>
      <c r="G339" s="46">
        <v>329</v>
      </c>
      <c r="H339" s="45">
        <f t="shared" si="249"/>
        <v>-21.35367857570937</v>
      </c>
      <c r="I339" s="45">
        <f t="shared" si="222"/>
        <v>99.49190265480037</v>
      </c>
      <c r="J339" s="48">
        <f t="shared" si="250"/>
        <v>13.26558702064005</v>
      </c>
      <c r="K339" s="48">
        <f t="shared" si="251"/>
        <v>1.0268635210857713</v>
      </c>
      <c r="L339" s="48">
        <v>40</v>
      </c>
      <c r="M339" s="33">
        <v>1.403</v>
      </c>
      <c r="N339" s="33">
        <v>27.37</v>
      </c>
      <c r="O339" s="33">
        <v>100</v>
      </c>
      <c r="P339" s="33">
        <v>5.45</v>
      </c>
      <c r="Q339" s="33">
        <v>21.4</v>
      </c>
      <c r="R339" s="33">
        <v>90.2</v>
      </c>
      <c r="S339" s="33">
        <v>1.2</v>
      </c>
      <c r="T339" s="33">
        <v>12.393330000000001</v>
      </c>
      <c r="U339" s="33">
        <v>4.41</v>
      </c>
      <c r="V339" s="33">
        <f t="shared" si="223"/>
        <v>3.5682612244897958</v>
      </c>
      <c r="W339" s="36">
        <f t="shared" si="224"/>
        <v>0.61708048710265118</v>
      </c>
      <c r="X339" s="36">
        <f t="shared" si="225"/>
        <v>0.19256207306539769</v>
      </c>
      <c r="Y339" s="33">
        <f t="shared" si="252"/>
        <v>113.7175888272624</v>
      </c>
      <c r="Z339" s="33">
        <f t="shared" si="226"/>
        <v>113.7175888272624</v>
      </c>
      <c r="AA339" s="33">
        <f t="shared" si="253"/>
        <v>0</v>
      </c>
      <c r="AB339" s="36">
        <f t="shared" si="227"/>
        <v>0.22743517765452481</v>
      </c>
      <c r="AC339" s="45">
        <f t="shared" si="228"/>
        <v>17.37</v>
      </c>
      <c r="AD339" s="49">
        <f t="shared" si="254"/>
        <v>0</v>
      </c>
      <c r="AE339" s="49">
        <f t="shared" si="229"/>
        <v>0.4</v>
      </c>
      <c r="AF339" s="48">
        <f t="shared" si="255"/>
        <v>1</v>
      </c>
      <c r="AG339" s="33">
        <f t="shared" si="230"/>
        <v>1.4273044897959184</v>
      </c>
      <c r="AH339" s="33">
        <f t="shared" si="231"/>
        <v>1.4273044897959184</v>
      </c>
      <c r="AI339" s="49">
        <f t="shared" si="232"/>
        <v>0</v>
      </c>
      <c r="AJ339" s="48">
        <f t="shared" si="233"/>
        <v>1</v>
      </c>
      <c r="AK339" s="58">
        <f t="shared" si="256"/>
        <v>1</v>
      </c>
      <c r="AL339" s="58">
        <f t="shared" si="257"/>
        <v>2.9269206251422712</v>
      </c>
      <c r="AM339" s="58">
        <f t="shared" si="258"/>
        <v>2.6400824038783286</v>
      </c>
      <c r="AN339" s="58">
        <f t="shared" si="259"/>
        <v>0.28683822126394265</v>
      </c>
      <c r="AO339" s="34">
        <f t="shared" si="234"/>
        <v>6.1966650000000003</v>
      </c>
      <c r="AP339" s="34">
        <f t="shared" si="235"/>
        <v>0.49393047248462374</v>
      </c>
      <c r="AQ339" s="34">
        <f t="shared" si="236"/>
        <v>5.7027345275153767</v>
      </c>
      <c r="AR339" s="58">
        <f t="shared" si="237"/>
        <v>0.45118836390597361</v>
      </c>
      <c r="AS339" s="67">
        <f t="shared" si="238"/>
        <v>0.75198060650995602</v>
      </c>
      <c r="AT339" s="67">
        <f t="shared" si="239"/>
        <v>85.080715998897119</v>
      </c>
      <c r="AU339" s="68">
        <f t="shared" si="240"/>
        <v>0.99427965938623564</v>
      </c>
      <c r="AW339" s="68">
        <f t="shared" si="241"/>
        <v>0.58020970919188575</v>
      </c>
      <c r="AX339" s="68">
        <f t="shared" si="242"/>
        <v>0.42666666666666658</v>
      </c>
      <c r="AZ339" s="69">
        <f t="shared" si="243"/>
        <v>1.0178571428571428</v>
      </c>
      <c r="BA339" s="70">
        <f t="shared" si="221"/>
        <v>16.029016163438701</v>
      </c>
      <c r="BB339" s="60">
        <f t="shared" si="260"/>
        <v>60.935907846928572</v>
      </c>
      <c r="BC339" s="70">
        <f t="shared" si="261"/>
        <v>41.547209895633117</v>
      </c>
      <c r="BD339" s="48">
        <f t="shared" si="262"/>
        <v>30.537199273290341</v>
      </c>
      <c r="BE339" s="59">
        <f t="shared" si="244"/>
        <v>1.4726015999999998E-3</v>
      </c>
      <c r="BF339" s="60">
        <f t="shared" si="263"/>
        <v>4.5410073844476431</v>
      </c>
      <c r="BG339" s="46">
        <f t="shared" si="264"/>
        <v>259.96191888842696</v>
      </c>
      <c r="BH339" s="46">
        <f t="shared" si="245"/>
        <v>0</v>
      </c>
      <c r="BI339" s="34">
        <f>AQ339*RUE</f>
        <v>21.898500585659047</v>
      </c>
      <c r="BJ339" s="34">
        <f t="shared" si="246"/>
        <v>218.98500585659048</v>
      </c>
      <c r="BK339" s="34">
        <f t="shared" si="247"/>
        <v>72.265051932674865</v>
      </c>
      <c r="BL339" s="34">
        <f>IF(AD339=0,0,BK339/(1-UMIDADE))</f>
        <v>0</v>
      </c>
      <c r="BM339" s="45">
        <f>BL339*AJ339</f>
        <v>0</v>
      </c>
      <c r="BN339" s="48">
        <f>IF(AI339=0,0,BM339*(1-AI339*(1-AK339)))</f>
        <v>0</v>
      </c>
    </row>
    <row r="340" spans="1:66" ht="15">
      <c r="A340" s="32">
        <v>26</v>
      </c>
      <c r="B340" s="32">
        <f t="shared" si="248"/>
        <v>11</v>
      </c>
      <c r="C340" s="32">
        <v>2015</v>
      </c>
      <c r="D340" s="32">
        <v>26</v>
      </c>
      <c r="E340" s="33">
        <v>24.49</v>
      </c>
      <c r="F340" s="33">
        <v>94.5</v>
      </c>
      <c r="G340" s="46">
        <v>330</v>
      </c>
      <c r="H340" s="45">
        <f t="shared" si="249"/>
        <v>-21.517336031092775</v>
      </c>
      <c r="I340" s="45">
        <f t="shared" si="222"/>
        <v>99.572689477071236</v>
      </c>
      <c r="J340" s="48">
        <f t="shared" si="250"/>
        <v>13.276358596942831</v>
      </c>
      <c r="K340" s="48">
        <f t="shared" si="251"/>
        <v>1.0271894591899993</v>
      </c>
      <c r="L340" s="48">
        <v>40</v>
      </c>
      <c r="M340" s="33">
        <v>1.37</v>
      </c>
      <c r="N340" s="33">
        <v>31.54</v>
      </c>
      <c r="O340" s="33">
        <v>100</v>
      </c>
      <c r="P340" s="33">
        <v>7.7</v>
      </c>
      <c r="Q340" s="33">
        <v>19.59</v>
      </c>
      <c r="R340" s="33">
        <v>70.5</v>
      </c>
      <c r="S340" s="33">
        <v>0</v>
      </c>
      <c r="T340" s="33">
        <v>21.69847</v>
      </c>
      <c r="U340" s="33">
        <v>9.2799999999999994</v>
      </c>
      <c r="V340" s="33">
        <f t="shared" si="223"/>
        <v>4.4099265306122444</v>
      </c>
      <c r="W340" s="36">
        <f t="shared" si="224"/>
        <v>0.66815855684290471</v>
      </c>
      <c r="X340" s="36">
        <f t="shared" si="225"/>
        <v>0.20022378352643572</v>
      </c>
      <c r="Y340" s="33">
        <f t="shared" si="252"/>
        <v>113.49028433746649</v>
      </c>
      <c r="Z340" s="33">
        <f t="shared" si="226"/>
        <v>113.49028433746649</v>
      </c>
      <c r="AA340" s="33">
        <f t="shared" si="253"/>
        <v>0</v>
      </c>
      <c r="AB340" s="36">
        <f t="shared" si="227"/>
        <v>0.22698056867493299</v>
      </c>
      <c r="AC340" s="45">
        <f t="shared" si="228"/>
        <v>21.54</v>
      </c>
      <c r="AD340" s="49">
        <f t="shared" si="254"/>
        <v>0</v>
      </c>
      <c r="AE340" s="49">
        <f t="shared" si="229"/>
        <v>0.4</v>
      </c>
      <c r="AF340" s="48">
        <f t="shared" si="255"/>
        <v>1</v>
      </c>
      <c r="AG340" s="33">
        <f t="shared" si="230"/>
        <v>1.7639706122448979</v>
      </c>
      <c r="AH340" s="33">
        <f t="shared" si="231"/>
        <v>1.7639706122448979</v>
      </c>
      <c r="AI340" s="49">
        <f t="shared" si="232"/>
        <v>0</v>
      </c>
      <c r="AJ340" s="48">
        <f t="shared" si="233"/>
        <v>1</v>
      </c>
      <c r="AK340" s="58">
        <f t="shared" si="256"/>
        <v>1</v>
      </c>
      <c r="AL340" s="58">
        <f t="shared" si="257"/>
        <v>3.0726352420455987</v>
      </c>
      <c r="AM340" s="58">
        <f t="shared" si="258"/>
        <v>2.166207845642147</v>
      </c>
      <c r="AN340" s="58">
        <f t="shared" si="259"/>
        <v>0.90642739640345171</v>
      </c>
      <c r="AO340" s="34">
        <f t="shared" si="234"/>
        <v>10.849235</v>
      </c>
      <c r="AP340" s="34">
        <f t="shared" si="235"/>
        <v>0.49393047248462374</v>
      </c>
      <c r="AQ340" s="34">
        <f t="shared" si="236"/>
        <v>10.355304527515376</v>
      </c>
      <c r="AR340" s="58">
        <f t="shared" si="237"/>
        <v>0.45118836390597361</v>
      </c>
      <c r="AS340" s="67">
        <f t="shared" si="238"/>
        <v>0.75198060650995602</v>
      </c>
      <c r="AT340" s="67">
        <f t="shared" si="239"/>
        <v>91.193543091892678</v>
      </c>
      <c r="AU340" s="68">
        <f t="shared" si="240"/>
        <v>0.98203478570710745</v>
      </c>
      <c r="AW340" s="68">
        <f t="shared" si="241"/>
        <v>0.61287204208705948</v>
      </c>
      <c r="AX340" s="68">
        <f t="shared" si="242"/>
        <v>0.30599999999999999</v>
      </c>
      <c r="AZ340" s="69">
        <f t="shared" si="243"/>
        <v>1.0178571428571428</v>
      </c>
      <c r="BA340" s="70">
        <f t="shared" si="221"/>
        <v>12.855106139971507</v>
      </c>
      <c r="BB340" s="60">
        <f t="shared" si="260"/>
        <v>48.869971501715682</v>
      </c>
      <c r="BC340" s="70">
        <f t="shared" si="261"/>
        <v>33.320435114806152</v>
      </c>
      <c r="BD340" s="48">
        <f t="shared" si="262"/>
        <v>24.490519809382523</v>
      </c>
      <c r="BE340" s="59">
        <f t="shared" si="244"/>
        <v>1.5067188E-3</v>
      </c>
      <c r="BF340" s="60">
        <f t="shared" si="263"/>
        <v>3.8203622837868214</v>
      </c>
      <c r="BG340" s="46">
        <f t="shared" si="264"/>
        <v>206.70157525595701</v>
      </c>
      <c r="BH340" s="46">
        <f t="shared" si="245"/>
        <v>0</v>
      </c>
      <c r="BI340" s="34">
        <f>AQ340*RUE</f>
        <v>39.764369385659045</v>
      </c>
      <c r="BJ340" s="34">
        <f t="shared" si="246"/>
        <v>397.64369385659046</v>
      </c>
      <c r="BK340" s="34">
        <f t="shared" si="247"/>
        <v>131.22241897267486</v>
      </c>
      <c r="BL340" s="34">
        <f>IF(AD340=0,0,BK340/(1-UMIDADE))</f>
        <v>0</v>
      </c>
      <c r="BM340" s="45">
        <f>BL340*AJ340</f>
        <v>0</v>
      </c>
      <c r="BN340" s="48">
        <f>IF(AI340=0,0,BM340*(1-AI340*(1-AK340)))</f>
        <v>0</v>
      </c>
    </row>
    <row r="341" spans="1:66" ht="15">
      <c r="A341" s="32">
        <v>27</v>
      </c>
      <c r="B341" s="32">
        <f t="shared" si="248"/>
        <v>11</v>
      </c>
      <c r="C341" s="32">
        <v>2015</v>
      </c>
      <c r="D341" s="32">
        <v>27</v>
      </c>
      <c r="E341" s="33">
        <v>25.57</v>
      </c>
      <c r="F341" s="33">
        <v>88</v>
      </c>
      <c r="G341" s="46">
        <v>331</v>
      </c>
      <c r="H341" s="45">
        <f t="shared" si="249"/>
        <v>-21.674617435428033</v>
      </c>
      <c r="I341" s="45">
        <f t="shared" si="222"/>
        <v>99.650518661255518</v>
      </c>
      <c r="J341" s="48">
        <f t="shared" si="250"/>
        <v>13.286735821500736</v>
      </c>
      <c r="K341" s="48">
        <f t="shared" si="251"/>
        <v>1.0275073404706727</v>
      </c>
      <c r="L341" s="48">
        <v>40</v>
      </c>
      <c r="M341" s="33">
        <v>0.87</v>
      </c>
      <c r="N341" s="33">
        <v>33.35</v>
      </c>
      <c r="O341" s="33">
        <v>100</v>
      </c>
      <c r="P341" s="33">
        <v>7.7</v>
      </c>
      <c r="Q341" s="33">
        <v>18.809999999999999</v>
      </c>
      <c r="R341" s="33">
        <v>58.33</v>
      </c>
      <c r="S341" s="33">
        <v>0</v>
      </c>
      <c r="T341" s="33">
        <v>25.967500000000001</v>
      </c>
      <c r="U341" s="33">
        <v>11.63</v>
      </c>
      <c r="V341" s="33">
        <f t="shared" si="223"/>
        <v>4.7749224489795914</v>
      </c>
      <c r="W341" s="36">
        <f t="shared" si="224"/>
        <v>0.68794834699633545</v>
      </c>
      <c r="X341" s="36">
        <f t="shared" si="225"/>
        <v>0.20319225204945032</v>
      </c>
      <c r="Y341" s="33">
        <f t="shared" si="252"/>
        <v>111.72631372522159</v>
      </c>
      <c r="Z341" s="33">
        <f t="shared" si="226"/>
        <v>111.72631372522159</v>
      </c>
      <c r="AA341" s="33">
        <f t="shared" si="253"/>
        <v>0</v>
      </c>
      <c r="AB341" s="36">
        <f t="shared" si="227"/>
        <v>0.22345262745044317</v>
      </c>
      <c r="AC341" s="45">
        <f t="shared" si="228"/>
        <v>23.35</v>
      </c>
      <c r="AD341" s="49">
        <f t="shared" si="254"/>
        <v>0</v>
      </c>
      <c r="AE341" s="49">
        <f t="shared" si="229"/>
        <v>0.4</v>
      </c>
      <c r="AF341" s="48">
        <f t="shared" si="255"/>
        <v>1</v>
      </c>
      <c r="AG341" s="33">
        <f t="shared" si="230"/>
        <v>1.9099689795918366</v>
      </c>
      <c r="AH341" s="33">
        <f t="shared" si="231"/>
        <v>1.9099689795918366</v>
      </c>
      <c r="AI341" s="49">
        <f t="shared" si="232"/>
        <v>0</v>
      </c>
      <c r="AJ341" s="48">
        <f t="shared" si="233"/>
        <v>1</v>
      </c>
      <c r="AK341" s="58">
        <f t="shared" si="256"/>
        <v>1</v>
      </c>
      <c r="AL341" s="58">
        <f t="shared" si="257"/>
        <v>3.2767412512615945</v>
      </c>
      <c r="AM341" s="58">
        <f t="shared" si="258"/>
        <v>1.9113231718608881</v>
      </c>
      <c r="AN341" s="58">
        <f t="shared" si="259"/>
        <v>1.3654180794007065</v>
      </c>
      <c r="AO341" s="34">
        <f t="shared" si="234"/>
        <v>12.983750000000001</v>
      </c>
      <c r="AP341" s="34">
        <f t="shared" si="235"/>
        <v>0.49393047248462374</v>
      </c>
      <c r="AQ341" s="34">
        <f t="shared" si="236"/>
        <v>12.489819527515376</v>
      </c>
      <c r="AR341" s="58">
        <f t="shared" si="237"/>
        <v>0.45118836390597361</v>
      </c>
      <c r="AS341" s="67">
        <f t="shared" si="238"/>
        <v>0.75198060650995602</v>
      </c>
      <c r="AT341" s="67">
        <f t="shared" si="239"/>
        <v>92.587002383832598</v>
      </c>
      <c r="AU341" s="68">
        <f t="shared" si="240"/>
        <v>0.97306114057836901</v>
      </c>
      <c r="AW341" s="68">
        <f t="shared" si="241"/>
        <v>0.65250326162758476</v>
      </c>
      <c r="AX341" s="68">
        <f t="shared" si="242"/>
        <v>0.25399999999999989</v>
      </c>
      <c r="AZ341" s="69">
        <f t="shared" si="243"/>
        <v>1.0178571428571428</v>
      </c>
      <c r="BA341" s="70">
        <f t="shared" si="221"/>
        <v>11.428784013278031</v>
      </c>
      <c r="BB341" s="60">
        <f t="shared" si="260"/>
        <v>43.447665304877766</v>
      </c>
      <c r="BC341" s="70">
        <f t="shared" si="261"/>
        <v>29.623408162416659</v>
      </c>
      <c r="BD341" s="48">
        <f t="shared" si="262"/>
        <v>21.773204999376244</v>
      </c>
      <c r="BE341" s="59">
        <f t="shared" si="244"/>
        <v>1.5522083999999999E-3</v>
      </c>
      <c r="BF341" s="60">
        <f t="shared" si="263"/>
        <v>3.3690926213182033</v>
      </c>
      <c r="BG341" s="46">
        <f t="shared" si="264"/>
        <v>184.04112378058042</v>
      </c>
      <c r="BH341" s="46">
        <f t="shared" si="245"/>
        <v>0</v>
      </c>
      <c r="BI341" s="34">
        <f>AQ341*RUE</f>
        <v>47.960906985659044</v>
      </c>
      <c r="BJ341" s="34">
        <f t="shared" si="246"/>
        <v>479.60906985659045</v>
      </c>
      <c r="BK341" s="34">
        <f t="shared" si="247"/>
        <v>158.27099305267487</v>
      </c>
      <c r="BL341" s="34">
        <f>IF(AD341=0,0,BK341/(1-UMIDADE))</f>
        <v>0</v>
      </c>
      <c r="BM341" s="45">
        <f>BL341*AJ341</f>
        <v>0</v>
      </c>
      <c r="BN341" s="48">
        <f>IF(AI341=0,0,BM341*(1-AI341*(1-AK341)))</f>
        <v>0</v>
      </c>
    </row>
    <row r="342" spans="1:66" ht="15">
      <c r="A342" s="32">
        <v>28</v>
      </c>
      <c r="B342" s="32">
        <f t="shared" si="248"/>
        <v>11</v>
      </c>
      <c r="C342" s="32">
        <v>2015</v>
      </c>
      <c r="D342" s="32">
        <v>28</v>
      </c>
      <c r="E342" s="33">
        <v>28.49</v>
      </c>
      <c r="F342" s="33">
        <v>78.8</v>
      </c>
      <c r="G342" s="46">
        <v>332</v>
      </c>
      <c r="H342" s="45">
        <f t="shared" si="249"/>
        <v>-21.825476182840614</v>
      </c>
      <c r="I342" s="45">
        <f t="shared" si="222"/>
        <v>99.7253463165341</v>
      </c>
      <c r="J342" s="48">
        <f t="shared" si="250"/>
        <v>13.296712842204547</v>
      </c>
      <c r="K342" s="48">
        <f t="shared" si="251"/>
        <v>1.0278170707327079</v>
      </c>
      <c r="L342" s="48">
        <v>40</v>
      </c>
      <c r="M342" s="33">
        <v>1.2649999999999999</v>
      </c>
      <c r="N342" s="33">
        <v>36.19</v>
      </c>
      <c r="O342" s="33">
        <v>100</v>
      </c>
      <c r="P342" s="33">
        <v>6.95</v>
      </c>
      <c r="Q342" s="33">
        <v>19.7</v>
      </c>
      <c r="R342" s="33">
        <v>39.659999999999997</v>
      </c>
      <c r="S342" s="33">
        <v>0</v>
      </c>
      <c r="T342" s="33">
        <v>30</v>
      </c>
      <c r="U342" s="33">
        <v>16.8</v>
      </c>
      <c r="V342" s="33">
        <f t="shared" si="223"/>
        <v>5.2233795918367329</v>
      </c>
      <c r="W342" s="36">
        <f t="shared" si="224"/>
        <v>0.71030801700367774</v>
      </c>
      <c r="X342" s="36">
        <f t="shared" si="225"/>
        <v>0.20654620255055167</v>
      </c>
      <c r="Y342" s="33">
        <f t="shared" si="252"/>
        <v>109.81634474562975</v>
      </c>
      <c r="Z342" s="33">
        <f t="shared" si="226"/>
        <v>109.81634474562975</v>
      </c>
      <c r="AA342" s="33">
        <f t="shared" si="253"/>
        <v>0</v>
      </c>
      <c r="AB342" s="36">
        <f t="shared" si="227"/>
        <v>0.2196326894912595</v>
      </c>
      <c r="AC342" s="45">
        <f t="shared" si="228"/>
        <v>26.189999999999998</v>
      </c>
      <c r="AD342" s="49">
        <f t="shared" si="254"/>
        <v>0</v>
      </c>
      <c r="AE342" s="49">
        <f t="shared" si="229"/>
        <v>0.4</v>
      </c>
      <c r="AF342" s="48">
        <f t="shared" si="255"/>
        <v>1</v>
      </c>
      <c r="AG342" s="33">
        <f t="shared" si="230"/>
        <v>2.0893518367346933</v>
      </c>
      <c r="AH342" s="33">
        <f t="shared" si="231"/>
        <v>2.0893518367346933</v>
      </c>
      <c r="AI342" s="49">
        <f t="shared" si="232"/>
        <v>0</v>
      </c>
      <c r="AJ342" s="48">
        <f t="shared" si="233"/>
        <v>1</v>
      </c>
      <c r="AK342" s="58">
        <f t="shared" si="256"/>
        <v>1</v>
      </c>
      <c r="AL342" s="58">
        <f t="shared" si="257"/>
        <v>3.8888677932125106</v>
      </c>
      <c r="AM342" s="58">
        <f t="shared" si="258"/>
        <v>1.5423249667880816</v>
      </c>
      <c r="AN342" s="58">
        <f t="shared" si="259"/>
        <v>2.3465428264244288</v>
      </c>
      <c r="AO342" s="34">
        <f t="shared" si="234"/>
        <v>15</v>
      </c>
      <c r="AP342" s="34">
        <f t="shared" si="235"/>
        <v>0.49393047248462374</v>
      </c>
      <c r="AQ342" s="34">
        <f t="shared" si="236"/>
        <v>14.506069527515375</v>
      </c>
      <c r="AR342" s="58">
        <f t="shared" si="237"/>
        <v>0.45118836390597361</v>
      </c>
      <c r="AS342" s="67">
        <f t="shared" si="238"/>
        <v>0.75198060650995602</v>
      </c>
      <c r="AT342" s="67">
        <f t="shared" si="239"/>
        <v>93.550912446087594</v>
      </c>
      <c r="AU342" s="68">
        <f t="shared" si="240"/>
        <v>0.95415336878587831</v>
      </c>
      <c r="AW342" s="68">
        <f t="shared" si="241"/>
        <v>0.74050036943011477</v>
      </c>
      <c r="AX342" s="68">
        <f t="shared" si="242"/>
        <v>0.3133333333333333</v>
      </c>
      <c r="AZ342" s="69">
        <f t="shared" si="243"/>
        <v>1.0178571428571428</v>
      </c>
      <c r="BA342" s="70">
        <f t="shared" si="221"/>
        <v>15.852273736807652</v>
      </c>
      <c r="BB342" s="60">
        <f t="shared" si="260"/>
        <v>60.264003837847973</v>
      </c>
      <c r="BC342" s="70">
        <f t="shared" si="261"/>
        <v>41.089093525805431</v>
      </c>
      <c r="BD342" s="48">
        <f t="shared" si="262"/>
        <v>30.200483741466993</v>
      </c>
      <c r="BE342" s="59">
        <f t="shared" si="244"/>
        <v>1.6751988E-3</v>
      </c>
      <c r="BF342" s="60">
        <f t="shared" si="263"/>
        <v>4.536373193513259</v>
      </c>
      <c r="BG342" s="46">
        <f t="shared" si="264"/>
        <v>256.64110547953732</v>
      </c>
      <c r="BH342" s="46">
        <f t="shared" si="245"/>
        <v>0</v>
      </c>
      <c r="BI342" s="34">
        <f>AQ342*RUE</f>
        <v>55.70330698565904</v>
      </c>
      <c r="BJ342" s="34">
        <f t="shared" si="246"/>
        <v>557.03306985659037</v>
      </c>
      <c r="BK342" s="34">
        <f t="shared" si="247"/>
        <v>183.82091305267483</v>
      </c>
      <c r="BL342" s="34">
        <f>IF(AD342=0,0,BK342/(1-UMIDADE))</f>
        <v>0</v>
      </c>
      <c r="BM342" s="45">
        <f>BL342*AJ342</f>
        <v>0</v>
      </c>
      <c r="BN342" s="48">
        <f>IF(AI342=0,0,BM342*(1-AI342*(1-AK342)))</f>
        <v>0</v>
      </c>
    </row>
    <row r="343" spans="1:66" ht="15">
      <c r="A343" s="32">
        <v>29</v>
      </c>
      <c r="B343" s="32">
        <f t="shared" si="248"/>
        <v>11</v>
      </c>
      <c r="C343" s="32">
        <v>2015</v>
      </c>
      <c r="D343" s="32">
        <v>29</v>
      </c>
      <c r="E343" s="33">
        <v>28.23</v>
      </c>
      <c r="F343" s="33">
        <v>81.099999999999994</v>
      </c>
      <c r="G343" s="46">
        <v>333</v>
      </c>
      <c r="H343" s="45">
        <f t="shared" si="249"/>
        <v>-21.969867570627869</v>
      </c>
      <c r="I343" s="45">
        <f t="shared" si="222"/>
        <v>99.797129765782259</v>
      </c>
      <c r="J343" s="48">
        <f t="shared" si="250"/>
        <v>13.306283968770968</v>
      </c>
      <c r="K343" s="48">
        <f t="shared" si="251"/>
        <v>1.0281185581963432</v>
      </c>
      <c r="L343" s="48">
        <v>40</v>
      </c>
      <c r="M343" s="33">
        <v>1.403</v>
      </c>
      <c r="N343" s="33">
        <v>36.97</v>
      </c>
      <c r="O343" s="33">
        <v>100</v>
      </c>
      <c r="P343" s="33">
        <v>15.95</v>
      </c>
      <c r="Q343" s="33">
        <v>20.49</v>
      </c>
      <c r="R343" s="33">
        <v>45.72</v>
      </c>
      <c r="S343" s="33">
        <v>28.6</v>
      </c>
      <c r="T343" s="33">
        <v>29.02319</v>
      </c>
      <c r="U343" s="33">
        <v>13.38</v>
      </c>
      <c r="V343" s="33">
        <f t="shared" si="223"/>
        <v>5.3144816326530613</v>
      </c>
      <c r="W343" s="36">
        <f t="shared" si="224"/>
        <v>0.71458681237035515</v>
      </c>
      <c r="X343" s="36">
        <f t="shared" si="225"/>
        <v>0.20718802185555329</v>
      </c>
      <c r="Y343" s="33">
        <f t="shared" si="252"/>
        <v>107.72699290889506</v>
      </c>
      <c r="Z343" s="33">
        <f t="shared" si="226"/>
        <v>107.72699290889506</v>
      </c>
      <c r="AA343" s="33">
        <f t="shared" si="253"/>
        <v>0</v>
      </c>
      <c r="AB343" s="36">
        <f t="shared" si="227"/>
        <v>0.2154539858177901</v>
      </c>
      <c r="AC343" s="45">
        <f t="shared" si="228"/>
        <v>26.97</v>
      </c>
      <c r="AD343" s="49">
        <f t="shared" si="254"/>
        <v>0</v>
      </c>
      <c r="AE343" s="49">
        <f t="shared" si="229"/>
        <v>0.4</v>
      </c>
      <c r="AF343" s="48">
        <f t="shared" si="255"/>
        <v>1</v>
      </c>
      <c r="AG343" s="33">
        <f t="shared" si="230"/>
        <v>2.1257926530612248</v>
      </c>
      <c r="AH343" s="33">
        <f t="shared" si="231"/>
        <v>2.1257926530612248</v>
      </c>
      <c r="AI343" s="49">
        <f t="shared" si="232"/>
        <v>0</v>
      </c>
      <c r="AJ343" s="48">
        <f t="shared" si="233"/>
        <v>1</v>
      </c>
      <c r="AK343" s="58">
        <f t="shared" si="256"/>
        <v>1</v>
      </c>
      <c r="AL343" s="58">
        <f t="shared" si="257"/>
        <v>3.8305978226967605</v>
      </c>
      <c r="AM343" s="58">
        <f t="shared" si="258"/>
        <v>1.7513493245369589</v>
      </c>
      <c r="AN343" s="58">
        <f t="shared" si="259"/>
        <v>2.0792484981598016</v>
      </c>
      <c r="AO343" s="34">
        <f t="shared" si="234"/>
        <v>14.511595</v>
      </c>
      <c r="AP343" s="34">
        <f t="shared" si="235"/>
        <v>0.49393047248462374</v>
      </c>
      <c r="AQ343" s="34">
        <f t="shared" si="236"/>
        <v>14.017664527515375</v>
      </c>
      <c r="AR343" s="58">
        <f t="shared" si="237"/>
        <v>0.45118836390597361</v>
      </c>
      <c r="AS343" s="67">
        <f t="shared" si="238"/>
        <v>0.75198060650995602</v>
      </c>
      <c r="AT343" s="67">
        <f t="shared" si="239"/>
        <v>93.34117499982905</v>
      </c>
      <c r="AU343" s="68">
        <f t="shared" si="240"/>
        <v>0.95926782292685864</v>
      </c>
      <c r="AW343" s="68">
        <f t="shared" si="241"/>
        <v>0.73366490303239618</v>
      </c>
      <c r="AX343" s="68">
        <f t="shared" si="242"/>
        <v>0.36599999999999988</v>
      </c>
      <c r="AZ343" s="69">
        <f t="shared" si="243"/>
        <v>1.0178571428571428</v>
      </c>
      <c r="BA343" s="70">
        <f t="shared" si="221"/>
        <v>18.402864941050915</v>
      </c>
      <c r="BB343" s="60">
        <f t="shared" si="260"/>
        <v>69.960331359899158</v>
      </c>
      <c r="BC343" s="70">
        <f t="shared" si="261"/>
        <v>47.700225927203974</v>
      </c>
      <c r="BD343" s="48">
        <f t="shared" si="262"/>
        <v>35.059666056494919</v>
      </c>
      <c r="BE343" s="59">
        <f t="shared" si="244"/>
        <v>1.6642476000000002E-3</v>
      </c>
      <c r="BF343" s="60">
        <f t="shared" si="263"/>
        <v>5.3354675917649566</v>
      </c>
      <c r="BG343" s="46">
        <f t="shared" si="264"/>
        <v>297.2419846472996</v>
      </c>
      <c r="BH343" s="46">
        <f t="shared" si="245"/>
        <v>0</v>
      </c>
      <c r="BI343" s="34">
        <f>AQ343*RUE</f>
        <v>53.827831785659036</v>
      </c>
      <c r="BJ343" s="34">
        <f t="shared" si="246"/>
        <v>538.27831785659032</v>
      </c>
      <c r="BK343" s="34">
        <f t="shared" si="247"/>
        <v>177.63184489267482</v>
      </c>
      <c r="BL343" s="34">
        <f>IF(AD343=0,0,BK343/(1-UMIDADE))</f>
        <v>0</v>
      </c>
      <c r="BM343" s="45">
        <f>BL343*AJ343</f>
        <v>0</v>
      </c>
      <c r="BN343" s="48">
        <f>IF(AI343=0,0,BM343*(1-AI343*(1-AK343)))</f>
        <v>0</v>
      </c>
    </row>
    <row r="344" spans="1:66" ht="15">
      <c r="A344" s="32">
        <v>30</v>
      </c>
      <c r="B344" s="32">
        <f t="shared" si="248"/>
        <v>11</v>
      </c>
      <c r="C344" s="32">
        <v>2015</v>
      </c>
      <c r="D344" s="32">
        <v>30</v>
      </c>
      <c r="E344" s="33">
        <v>26.75</v>
      </c>
      <c r="F344" s="33">
        <v>92.9</v>
      </c>
      <c r="G344" s="46">
        <v>334</v>
      </c>
      <c r="H344" s="45">
        <f t="shared" si="249"/>
        <v>-22.107748812505363</v>
      </c>
      <c r="I344" s="45">
        <f t="shared" si="222"/>
        <v>99.865827622544884</v>
      </c>
      <c r="J344" s="48">
        <f t="shared" si="250"/>
        <v>13.315443683005984</v>
      </c>
      <c r="K344" s="48">
        <f t="shared" si="251"/>
        <v>1.0284117135243369</v>
      </c>
      <c r="L344" s="48">
        <v>40</v>
      </c>
      <c r="M344" s="33">
        <v>2.0699999999999998</v>
      </c>
      <c r="N344" s="33">
        <v>35.08</v>
      </c>
      <c r="O344" s="33">
        <v>100</v>
      </c>
      <c r="P344" s="33">
        <v>9.9499999999999993</v>
      </c>
      <c r="Q344" s="33">
        <v>22.3</v>
      </c>
      <c r="R344" s="33">
        <v>57.59</v>
      </c>
      <c r="S344" s="33">
        <v>2.2000000000000002</v>
      </c>
      <c r="T344" s="33">
        <v>25.802679999999999</v>
      </c>
      <c r="U344" s="33">
        <v>11.3</v>
      </c>
      <c r="V344" s="33">
        <f t="shared" si="223"/>
        <v>4.8748408163265307</v>
      </c>
      <c r="W344" s="36">
        <f t="shared" si="224"/>
        <v>0.69311685125193567</v>
      </c>
      <c r="X344" s="36">
        <f t="shared" si="225"/>
        <v>0.20396752768779036</v>
      </c>
      <c r="Y344" s="33">
        <f t="shared" si="252"/>
        <v>134.20120025583384</v>
      </c>
      <c r="Z344" s="33">
        <f t="shared" si="226"/>
        <v>125</v>
      </c>
      <c r="AA344" s="33">
        <f t="shared" si="253"/>
        <v>9.2012002558338395</v>
      </c>
      <c r="AB344" s="36">
        <f t="shared" si="227"/>
        <v>0.25</v>
      </c>
      <c r="AC344" s="45">
        <f t="shared" si="228"/>
        <v>25.08</v>
      </c>
      <c r="AD344" s="49">
        <f t="shared" si="254"/>
        <v>0</v>
      </c>
      <c r="AE344" s="49">
        <f t="shared" si="229"/>
        <v>0.4</v>
      </c>
      <c r="AF344" s="48">
        <f t="shared" si="255"/>
        <v>1</v>
      </c>
      <c r="AG344" s="33">
        <f t="shared" si="230"/>
        <v>1.9499363265306124</v>
      </c>
      <c r="AH344" s="33">
        <f t="shared" si="231"/>
        <v>1.9499363265306124</v>
      </c>
      <c r="AI344" s="49">
        <f t="shared" si="232"/>
        <v>0</v>
      </c>
      <c r="AJ344" s="48">
        <f t="shared" si="233"/>
        <v>1</v>
      </c>
      <c r="AK344" s="58">
        <f t="shared" si="256"/>
        <v>1</v>
      </c>
      <c r="AL344" s="58">
        <f t="shared" si="257"/>
        <v>3.513163069817498</v>
      </c>
      <c r="AM344" s="58">
        <f t="shared" si="258"/>
        <v>2.0232306119078971</v>
      </c>
      <c r="AN344" s="58">
        <f t="shared" si="259"/>
        <v>1.4899324579096009</v>
      </c>
      <c r="AO344" s="34">
        <f t="shared" si="234"/>
        <v>12.901339999999999</v>
      </c>
      <c r="AP344" s="34">
        <f t="shared" si="235"/>
        <v>0.49393047248462374</v>
      </c>
      <c r="AQ344" s="34">
        <f t="shared" si="236"/>
        <v>12.407409527515375</v>
      </c>
      <c r="AR344" s="58">
        <f t="shared" si="237"/>
        <v>0.45118836390597361</v>
      </c>
      <c r="AS344" s="67">
        <f t="shared" si="238"/>
        <v>0.75198060650995602</v>
      </c>
      <c r="AT344" s="67">
        <f t="shared" si="239"/>
        <v>92.541437643507876</v>
      </c>
      <c r="AU344" s="68">
        <f t="shared" si="240"/>
        <v>0.97064095324691713</v>
      </c>
      <c r="AW344" s="68">
        <f t="shared" si="241"/>
        <v>0.69118102031198014</v>
      </c>
      <c r="AX344" s="68">
        <f t="shared" si="242"/>
        <v>0.48666666666666669</v>
      </c>
      <c r="AZ344" s="69">
        <f t="shared" si="243"/>
        <v>1.0178571428571428</v>
      </c>
      <c r="BA344" s="70">
        <f t="shared" si="221"/>
        <v>23.126596717000808</v>
      </c>
      <c r="BB344" s="60">
        <f t="shared" si="260"/>
        <v>87.918070079350272</v>
      </c>
      <c r="BC344" s="70">
        <f t="shared" si="261"/>
        <v>59.94413869046609</v>
      </c>
      <c r="BD344" s="48">
        <f t="shared" si="262"/>
        <v>44.058941937492577</v>
      </c>
      <c r="BE344" s="59">
        <f t="shared" si="244"/>
        <v>1.60191E-3</v>
      </c>
      <c r="BF344" s="60">
        <f t="shared" si="263"/>
        <v>6.6444067788753172</v>
      </c>
      <c r="BG344" s="46">
        <f t="shared" si="264"/>
        <v>374.14535158617264</v>
      </c>
      <c r="BH344" s="46">
        <f t="shared" si="245"/>
        <v>0</v>
      </c>
      <c r="BI344" s="34">
        <f>AQ344*RUE</f>
        <v>47.644452585659039</v>
      </c>
      <c r="BJ344" s="34">
        <f t="shared" si="246"/>
        <v>476.44452585659042</v>
      </c>
      <c r="BK344" s="34">
        <f t="shared" si="247"/>
        <v>157.22669353267486</v>
      </c>
      <c r="BL344" s="34">
        <f>IF(AD344=0,0,BK344/(1-UMIDADE))</f>
        <v>0</v>
      </c>
      <c r="BM344" s="45">
        <f>BL344*AJ344</f>
        <v>0</v>
      </c>
      <c r="BN344" s="48">
        <f>IF(AI344=0,0,BM344*(1-AI344*(1-AK344)))</f>
        <v>0</v>
      </c>
    </row>
    <row r="345" spans="1:66" ht="15">
      <c r="A345" s="32">
        <v>1</v>
      </c>
      <c r="B345" s="32">
        <f t="shared" si="248"/>
        <v>12</v>
      </c>
      <c r="C345" s="32">
        <v>2015</v>
      </c>
      <c r="D345" s="32">
        <v>1</v>
      </c>
      <c r="E345" s="33">
        <v>27</v>
      </c>
      <c r="F345" s="33">
        <v>88.8</v>
      </c>
      <c r="G345" s="46">
        <v>335</v>
      </c>
      <c r="H345" s="45">
        <f t="shared" si="249"/>
        <v>-22.239079051285422</v>
      </c>
      <c r="I345" s="45">
        <f t="shared" si="222"/>
        <v>99.931399867008636</v>
      </c>
      <c r="J345" s="48">
        <f t="shared" si="250"/>
        <v>13.324186648934484</v>
      </c>
      <c r="K345" s="48">
        <f t="shared" si="251"/>
        <v>1.0286964498484381</v>
      </c>
      <c r="L345" s="48">
        <v>40</v>
      </c>
      <c r="M345" s="33">
        <v>2.46</v>
      </c>
      <c r="N345" s="33">
        <v>33.4</v>
      </c>
      <c r="O345" s="33">
        <v>100</v>
      </c>
      <c r="P345" s="33">
        <v>8.4499999999999993</v>
      </c>
      <c r="Q345" s="33">
        <v>23.09</v>
      </c>
      <c r="R345" s="33">
        <v>63.2</v>
      </c>
      <c r="S345" s="33">
        <v>0</v>
      </c>
      <c r="T345" s="33">
        <v>24.813559999999999</v>
      </c>
      <c r="U345" s="33">
        <v>10.98</v>
      </c>
      <c r="V345" s="33">
        <f t="shared" si="223"/>
        <v>4.5321795918367336</v>
      </c>
      <c r="W345" s="36">
        <f t="shared" si="224"/>
        <v>0.6749460848452451</v>
      </c>
      <c r="X345" s="36">
        <f t="shared" si="225"/>
        <v>0.20124191272678676</v>
      </c>
      <c r="Y345" s="33">
        <f t="shared" si="252"/>
        <v>125.25006367346938</v>
      </c>
      <c r="Z345" s="33">
        <f t="shared" si="226"/>
        <v>125</v>
      </c>
      <c r="AA345" s="33">
        <f t="shared" si="253"/>
        <v>0.25006367346938418</v>
      </c>
      <c r="AB345" s="36">
        <f t="shared" si="227"/>
        <v>0.25</v>
      </c>
      <c r="AC345" s="45">
        <f t="shared" si="228"/>
        <v>23.4</v>
      </c>
      <c r="AD345" s="49">
        <f t="shared" si="254"/>
        <v>0</v>
      </c>
      <c r="AE345" s="49">
        <f t="shared" si="229"/>
        <v>0.4</v>
      </c>
      <c r="AF345" s="48">
        <f t="shared" si="255"/>
        <v>1</v>
      </c>
      <c r="AG345" s="33">
        <f t="shared" si="230"/>
        <v>1.8128718367346934</v>
      </c>
      <c r="AH345" s="33">
        <f t="shared" si="231"/>
        <v>1.8128718367346934</v>
      </c>
      <c r="AI345" s="49">
        <f t="shared" si="232"/>
        <v>0</v>
      </c>
      <c r="AJ345" s="48">
        <f t="shared" si="233"/>
        <v>1</v>
      </c>
      <c r="AK345" s="58">
        <f t="shared" si="256"/>
        <v>1</v>
      </c>
      <c r="AL345" s="58">
        <f t="shared" si="257"/>
        <v>3.5651173501098383</v>
      </c>
      <c r="AM345" s="58">
        <f t="shared" si="258"/>
        <v>2.253154165269418</v>
      </c>
      <c r="AN345" s="58">
        <f t="shared" si="259"/>
        <v>1.3119631848404203</v>
      </c>
      <c r="AO345" s="34">
        <f t="shared" si="234"/>
        <v>12.406779999999999</v>
      </c>
      <c r="AP345" s="34">
        <f t="shared" si="235"/>
        <v>0.49393047248462374</v>
      </c>
      <c r="AQ345" s="34">
        <f t="shared" si="236"/>
        <v>11.912849527515375</v>
      </c>
      <c r="AR345" s="58">
        <f t="shared" si="237"/>
        <v>0.45118836390597361</v>
      </c>
      <c r="AS345" s="67">
        <f t="shared" si="238"/>
        <v>0.75198060650995602</v>
      </c>
      <c r="AT345" s="67">
        <f t="shared" si="239"/>
        <v>92.25577593954651</v>
      </c>
      <c r="AU345" s="68">
        <f t="shared" si="240"/>
        <v>0.97410199447999246</v>
      </c>
      <c r="AW345" s="68">
        <f t="shared" si="241"/>
        <v>0.69880578808779803</v>
      </c>
      <c r="AX345" s="68">
        <f t="shared" si="242"/>
        <v>0.53933333333333333</v>
      </c>
      <c r="AZ345" s="69">
        <f t="shared" si="243"/>
        <v>1.0178571428571428</v>
      </c>
      <c r="BA345" s="70">
        <f t="shared" ref="BA345:BA375" si="265">AZ345*AX345*AW345*AU345*AT345*AS345</f>
        <v>25.924191660364897</v>
      </c>
      <c r="BB345" s="60">
        <f t="shared" si="260"/>
        <v>98.553407016043195</v>
      </c>
      <c r="BC345" s="70">
        <f t="shared" si="261"/>
        <v>67.195504783665811</v>
      </c>
      <c r="BD345" s="48">
        <f t="shared" si="262"/>
        <v>49.38869601599437</v>
      </c>
      <c r="BE345" s="59">
        <f t="shared" si="244"/>
        <v>1.6124399999999999E-3</v>
      </c>
      <c r="BF345" s="60">
        <f t="shared" si="263"/>
        <v>7.5177043729508206</v>
      </c>
      <c r="BG345" s="46">
        <f t="shared" si="264"/>
        <v>418.70991643043556</v>
      </c>
      <c r="BH345" s="46">
        <f t="shared" si="245"/>
        <v>0</v>
      </c>
      <c r="BI345" s="34">
        <f>AQ345*RUE</f>
        <v>45.745342185659041</v>
      </c>
      <c r="BJ345" s="34">
        <f t="shared" si="246"/>
        <v>457.45342185659041</v>
      </c>
      <c r="BK345" s="34">
        <f t="shared" si="247"/>
        <v>150.95962921267486</v>
      </c>
      <c r="BL345" s="34">
        <f>IF(AD345=0,0,BK345/(1-UMIDADE))</f>
        <v>0</v>
      </c>
      <c r="BM345" s="45">
        <f>BL345*AJ345</f>
        <v>0</v>
      </c>
      <c r="BN345" s="48">
        <f>IF(AI345=0,0,BM345*(1-AI345*(1-AK345)))</f>
        <v>0</v>
      </c>
    </row>
    <row r="346" spans="1:66" ht="15">
      <c r="A346" s="32">
        <v>2</v>
      </c>
      <c r="B346" s="32">
        <f t="shared" si="248"/>
        <v>12</v>
      </c>
      <c r="C346" s="32">
        <v>2015</v>
      </c>
      <c r="D346" s="32">
        <v>2</v>
      </c>
      <c r="E346" s="33">
        <v>26.55</v>
      </c>
      <c r="F346" s="33">
        <v>91.3</v>
      </c>
      <c r="G346" s="46">
        <v>336</v>
      </c>
      <c r="H346" s="45">
        <f t="shared" si="249"/>
        <v>-22.363819370983951</v>
      </c>
      <c r="I346" s="45">
        <f t="shared" si="222"/>
        <v>99.993807920698458</v>
      </c>
      <c r="J346" s="48">
        <f t="shared" si="250"/>
        <v>13.332507722759795</v>
      </c>
      <c r="K346" s="48">
        <f t="shared" si="251"/>
        <v>1.0289726827951293</v>
      </c>
      <c r="L346" s="48">
        <v>40</v>
      </c>
      <c r="M346" s="33">
        <v>1.383</v>
      </c>
      <c r="N346" s="33">
        <v>33.119999999999997</v>
      </c>
      <c r="O346" s="33">
        <v>100</v>
      </c>
      <c r="P346" s="33">
        <v>6.95</v>
      </c>
      <c r="Q346" s="33">
        <v>21.75</v>
      </c>
      <c r="R346" s="33">
        <v>66.33</v>
      </c>
      <c r="S346" s="33">
        <v>0</v>
      </c>
      <c r="T346" s="33">
        <v>26.588059999999999</v>
      </c>
      <c r="U346" s="33">
        <v>12.56</v>
      </c>
      <c r="V346" s="33">
        <f t="shared" si="223"/>
        <v>4.5615673469387747</v>
      </c>
      <c r="W346" s="36">
        <f t="shared" si="224"/>
        <v>0.67655381593968911</v>
      </c>
      <c r="X346" s="36">
        <f t="shared" si="225"/>
        <v>0.20148307239095337</v>
      </c>
      <c r="Y346" s="33">
        <f t="shared" si="252"/>
        <v>123.1871281632653</v>
      </c>
      <c r="Z346" s="33">
        <f t="shared" si="226"/>
        <v>123.1871281632653</v>
      </c>
      <c r="AA346" s="33">
        <f t="shared" si="253"/>
        <v>0</v>
      </c>
      <c r="AB346" s="36">
        <f t="shared" si="227"/>
        <v>0.24637425632653059</v>
      </c>
      <c r="AC346" s="45">
        <f t="shared" si="228"/>
        <v>23.119999999999997</v>
      </c>
      <c r="AD346" s="49">
        <f t="shared" si="254"/>
        <v>0</v>
      </c>
      <c r="AE346" s="49">
        <f t="shared" si="229"/>
        <v>0.4</v>
      </c>
      <c r="AF346" s="48">
        <f t="shared" si="255"/>
        <v>1</v>
      </c>
      <c r="AG346" s="33">
        <f t="shared" si="230"/>
        <v>1.8246269387755101</v>
      </c>
      <c r="AH346" s="33">
        <f t="shared" si="231"/>
        <v>1.8246269387755101</v>
      </c>
      <c r="AI346" s="49">
        <f t="shared" si="232"/>
        <v>0</v>
      </c>
      <c r="AJ346" s="48">
        <f t="shared" si="233"/>
        <v>1</v>
      </c>
      <c r="AK346" s="58">
        <f t="shared" si="256"/>
        <v>1</v>
      </c>
      <c r="AL346" s="58">
        <f t="shared" si="257"/>
        <v>3.4720757633901078</v>
      </c>
      <c r="AM346" s="58">
        <f t="shared" si="258"/>
        <v>2.3030278538566584</v>
      </c>
      <c r="AN346" s="58">
        <f t="shared" si="259"/>
        <v>1.1690479095334494</v>
      </c>
      <c r="AO346" s="34">
        <f t="shared" si="234"/>
        <v>13.294029999999999</v>
      </c>
      <c r="AP346" s="34">
        <f t="shared" si="235"/>
        <v>0.49393047248462374</v>
      </c>
      <c r="AQ346" s="34">
        <f t="shared" si="236"/>
        <v>12.800099527515375</v>
      </c>
      <c r="AR346" s="58">
        <f t="shared" si="237"/>
        <v>0.45118836390597361</v>
      </c>
      <c r="AS346" s="67">
        <f t="shared" si="238"/>
        <v>0.75198060650995602</v>
      </c>
      <c r="AT346" s="67">
        <f t="shared" si="239"/>
        <v>92.753675449904208</v>
      </c>
      <c r="AU346" s="68">
        <f t="shared" si="240"/>
        <v>0.9768902585312792</v>
      </c>
      <c r="AW346" s="68">
        <f t="shared" si="241"/>
        <v>0.68494246309658668</v>
      </c>
      <c r="AX346" s="68">
        <f t="shared" si="242"/>
        <v>0.45</v>
      </c>
      <c r="AZ346" s="69">
        <f t="shared" si="243"/>
        <v>1.0178571428571428</v>
      </c>
      <c r="BA346" s="70">
        <f t="shared" si="265"/>
        <v>21.376518785224381</v>
      </c>
      <c r="BB346" s="60">
        <f t="shared" si="260"/>
        <v>81.264973813908995</v>
      </c>
      <c r="BC346" s="70">
        <f t="shared" si="261"/>
        <v>55.407936691301586</v>
      </c>
      <c r="BD346" s="48">
        <f t="shared" si="262"/>
        <v>40.724833468106667</v>
      </c>
      <c r="BE346" s="59">
        <f t="shared" si="244"/>
        <v>1.5934860000000003E-3</v>
      </c>
      <c r="BF346" s="60">
        <f t="shared" si="263"/>
        <v>6.3686850754280036</v>
      </c>
      <c r="BG346" s="46">
        <f t="shared" si="264"/>
        <v>343.56148392678665</v>
      </c>
      <c r="BH346" s="46">
        <f t="shared" si="245"/>
        <v>0</v>
      </c>
      <c r="BI346" s="34">
        <f>AQ346*RUE</f>
        <v>49.152382185659036</v>
      </c>
      <c r="BJ346" s="34">
        <f t="shared" si="246"/>
        <v>491.52382185659036</v>
      </c>
      <c r="BK346" s="34">
        <f t="shared" si="247"/>
        <v>162.20286121267483</v>
      </c>
      <c r="BL346" s="34">
        <f>IF(AD346=0,0,BK346/(1-UMIDADE))</f>
        <v>0</v>
      </c>
      <c r="BM346" s="45">
        <f>BL346*AJ346</f>
        <v>0</v>
      </c>
      <c r="BN346" s="48">
        <f>IF(AI346=0,0,BM346*(1-AI346*(1-AK346)))</f>
        <v>0</v>
      </c>
    </row>
    <row r="347" spans="1:66" ht="15">
      <c r="A347" s="32">
        <v>3</v>
      </c>
      <c r="B347" s="32">
        <f t="shared" si="248"/>
        <v>12</v>
      </c>
      <c r="C347" s="32">
        <v>2015</v>
      </c>
      <c r="D347" s="32">
        <v>3</v>
      </c>
      <c r="E347" s="33">
        <v>28.1</v>
      </c>
      <c r="F347" s="33">
        <v>75.3</v>
      </c>
      <c r="G347" s="46">
        <v>337</v>
      </c>
      <c r="H347" s="45">
        <f t="shared" si="249"/>
        <v>-22.481932808352099</v>
      </c>
      <c r="I347" s="45">
        <f t="shared" si="222"/>
        <v>100.05301471962579</v>
      </c>
      <c r="J347" s="48">
        <f t="shared" si="250"/>
        <v>13.340401962616772</v>
      </c>
      <c r="K347" s="48">
        <f t="shared" si="251"/>
        <v>1.0292403305106266</v>
      </c>
      <c r="L347" s="48">
        <v>40</v>
      </c>
      <c r="M347" s="33">
        <v>1.4059999999999999</v>
      </c>
      <c r="N347" s="33">
        <v>34.049999999999997</v>
      </c>
      <c r="O347" s="33">
        <v>100</v>
      </c>
      <c r="P347" s="33">
        <v>8.4499999999999993</v>
      </c>
      <c r="Q347" s="33">
        <v>22.08</v>
      </c>
      <c r="R347" s="33">
        <v>38.6</v>
      </c>
      <c r="S347" s="33">
        <v>0</v>
      </c>
      <c r="T347" s="33">
        <v>30</v>
      </c>
      <c r="U347" s="33">
        <v>15.8</v>
      </c>
      <c r="V347" s="33">
        <f t="shared" si="223"/>
        <v>4.7061551020408148</v>
      </c>
      <c r="W347" s="36">
        <f t="shared" si="224"/>
        <v>0.68432902357979097</v>
      </c>
      <c r="X347" s="36">
        <f t="shared" si="225"/>
        <v>0.20264935353696867</v>
      </c>
      <c r="Y347" s="33">
        <f t="shared" si="252"/>
        <v>121.36250122448979</v>
      </c>
      <c r="Z347" s="33">
        <f t="shared" si="226"/>
        <v>121.36250122448979</v>
      </c>
      <c r="AA347" s="33">
        <f t="shared" si="253"/>
        <v>0</v>
      </c>
      <c r="AB347" s="36">
        <f t="shared" si="227"/>
        <v>0.24272500244897957</v>
      </c>
      <c r="AC347" s="45">
        <f t="shared" si="228"/>
        <v>24.049999999999997</v>
      </c>
      <c r="AD347" s="49">
        <f t="shared" si="254"/>
        <v>0</v>
      </c>
      <c r="AE347" s="49">
        <f t="shared" si="229"/>
        <v>0.4</v>
      </c>
      <c r="AF347" s="48">
        <f t="shared" si="255"/>
        <v>1</v>
      </c>
      <c r="AG347" s="33">
        <f t="shared" si="230"/>
        <v>1.882462040816326</v>
      </c>
      <c r="AH347" s="33">
        <f t="shared" si="231"/>
        <v>1.882462040816326</v>
      </c>
      <c r="AI347" s="49">
        <f t="shared" si="232"/>
        <v>0</v>
      </c>
      <c r="AJ347" s="48">
        <f t="shared" si="233"/>
        <v>1</v>
      </c>
      <c r="AK347" s="58">
        <f t="shared" si="256"/>
        <v>1</v>
      </c>
      <c r="AL347" s="58">
        <f t="shared" si="257"/>
        <v>3.8017489029110907</v>
      </c>
      <c r="AM347" s="58">
        <f t="shared" si="258"/>
        <v>1.467475076523681</v>
      </c>
      <c r="AN347" s="58">
        <f t="shared" si="259"/>
        <v>2.3342738263874097</v>
      </c>
      <c r="AO347" s="34">
        <f t="shared" si="234"/>
        <v>15</v>
      </c>
      <c r="AP347" s="34">
        <f t="shared" si="235"/>
        <v>0.49393047248462374</v>
      </c>
      <c r="AQ347" s="34">
        <f t="shared" si="236"/>
        <v>14.506069527515375</v>
      </c>
      <c r="AR347" s="58">
        <f t="shared" si="237"/>
        <v>0.45118836390597361</v>
      </c>
      <c r="AS347" s="67">
        <f t="shared" si="238"/>
        <v>0.75198060650995602</v>
      </c>
      <c r="AT347" s="67">
        <f t="shared" si="239"/>
        <v>93.550912446087594</v>
      </c>
      <c r="AU347" s="68">
        <f t="shared" si="240"/>
        <v>0.95438752766799584</v>
      </c>
      <c r="AW347" s="68">
        <f t="shared" si="241"/>
        <v>0.73017994361531324</v>
      </c>
      <c r="AX347" s="68">
        <f t="shared" si="242"/>
        <v>0.47199999999999986</v>
      </c>
      <c r="AZ347" s="69">
        <f t="shared" si="243"/>
        <v>1.0178571428571428</v>
      </c>
      <c r="BA347" s="70">
        <f t="shared" si="265"/>
        <v>23.552561702455552</v>
      </c>
      <c r="BB347" s="60">
        <f t="shared" si="260"/>
        <v>89.537418568055031</v>
      </c>
      <c r="BC347" s="70">
        <f t="shared" si="261"/>
        <v>61.048239932764794</v>
      </c>
      <c r="BD347" s="48">
        <f t="shared" si="262"/>
        <v>44.870456350582124</v>
      </c>
      <c r="BE347" s="59">
        <f t="shared" si="244"/>
        <v>1.6587720000000002E-3</v>
      </c>
      <c r="BF347" s="60">
        <f t="shared" si="263"/>
        <v>6.8517540588977015</v>
      </c>
      <c r="BG347" s="46">
        <f t="shared" si="264"/>
        <v>380.18702291684417</v>
      </c>
      <c r="BH347" s="46">
        <f t="shared" si="245"/>
        <v>0</v>
      </c>
      <c r="BI347" s="34">
        <f>AQ347*RUE</f>
        <v>55.70330698565904</v>
      </c>
      <c r="BJ347" s="34">
        <f t="shared" si="246"/>
        <v>557.03306985659037</v>
      </c>
      <c r="BK347" s="34">
        <f t="shared" si="247"/>
        <v>183.82091305267483</v>
      </c>
      <c r="BL347" s="34">
        <f>IF(AD347=0,0,BK347/(1-UMIDADE))</f>
        <v>0</v>
      </c>
      <c r="BM347" s="45">
        <f>BL347*AJ347</f>
        <v>0</v>
      </c>
      <c r="BN347" s="48">
        <f>IF(AI347=0,0,BM347*(1-AI347*(1-AK347)))</f>
        <v>0</v>
      </c>
    </row>
    <row r="348" spans="1:66" ht="15">
      <c r="A348" s="32">
        <v>4</v>
      </c>
      <c r="B348" s="32">
        <f t="shared" si="248"/>
        <v>12</v>
      </c>
      <c r="C348" s="32">
        <v>2015</v>
      </c>
      <c r="D348" s="32">
        <v>4</v>
      </c>
      <c r="E348" s="33">
        <v>28.11</v>
      </c>
      <c r="F348" s="33">
        <v>71.2</v>
      </c>
      <c r="G348" s="46">
        <v>338</v>
      </c>
      <c r="H348" s="45">
        <f t="shared" si="249"/>
        <v>-22.593384363829284</v>
      </c>
      <c r="I348" s="45">
        <f t="shared" si="222"/>
        <v>100.10898478561542</v>
      </c>
      <c r="J348" s="48">
        <f t="shared" si="250"/>
        <v>13.347864638082056</v>
      </c>
      <c r="K348" s="48">
        <f t="shared" si="251"/>
        <v>1.0294993136851354</v>
      </c>
      <c r="L348" s="48">
        <v>40</v>
      </c>
      <c r="M348" s="33">
        <v>1.4079999999999999</v>
      </c>
      <c r="N348" s="33">
        <v>35.56</v>
      </c>
      <c r="O348" s="33">
        <v>100</v>
      </c>
      <c r="P348" s="33">
        <v>8.4499999999999993</v>
      </c>
      <c r="Q348" s="33">
        <v>19.37</v>
      </c>
      <c r="R348" s="33">
        <v>35.72</v>
      </c>
      <c r="S348" s="33">
        <v>0</v>
      </c>
      <c r="T348" s="33">
        <v>30</v>
      </c>
      <c r="U348" s="33">
        <v>15.69</v>
      </c>
      <c r="V348" s="33">
        <f t="shared" si="223"/>
        <v>5.1316897959183665</v>
      </c>
      <c r="W348" s="36">
        <f t="shared" si="224"/>
        <v>0.70591178212193983</v>
      </c>
      <c r="X348" s="36">
        <f t="shared" si="225"/>
        <v>0.20588676731829098</v>
      </c>
      <c r="Y348" s="33">
        <f t="shared" si="252"/>
        <v>119.48003918367347</v>
      </c>
      <c r="Z348" s="33">
        <f t="shared" si="226"/>
        <v>119.48003918367347</v>
      </c>
      <c r="AA348" s="33">
        <f t="shared" si="253"/>
        <v>0</v>
      </c>
      <c r="AB348" s="36">
        <f t="shared" si="227"/>
        <v>0.23896007836734695</v>
      </c>
      <c r="AC348" s="45">
        <f t="shared" si="228"/>
        <v>25.560000000000002</v>
      </c>
      <c r="AD348" s="49">
        <f t="shared" si="254"/>
        <v>0</v>
      </c>
      <c r="AE348" s="49">
        <f t="shared" si="229"/>
        <v>0.4</v>
      </c>
      <c r="AF348" s="48">
        <f t="shared" si="255"/>
        <v>1</v>
      </c>
      <c r="AG348" s="33">
        <f t="shared" si="230"/>
        <v>2.0526759183673469</v>
      </c>
      <c r="AH348" s="33">
        <f t="shared" si="231"/>
        <v>2.0526759183673469</v>
      </c>
      <c r="AI348" s="49">
        <f t="shared" si="232"/>
        <v>0</v>
      </c>
      <c r="AJ348" s="48">
        <f t="shared" si="233"/>
        <v>1</v>
      </c>
      <c r="AK348" s="58">
        <f t="shared" si="256"/>
        <v>1</v>
      </c>
      <c r="AL348" s="58">
        <f t="shared" si="257"/>
        <v>3.8039613161900734</v>
      </c>
      <c r="AM348" s="58">
        <f t="shared" si="258"/>
        <v>1.3587749821430941</v>
      </c>
      <c r="AN348" s="58">
        <f t="shared" si="259"/>
        <v>2.445186334046979</v>
      </c>
      <c r="AO348" s="34">
        <f t="shared" si="234"/>
        <v>15</v>
      </c>
      <c r="AP348" s="34">
        <f t="shared" si="235"/>
        <v>0.49393047248462374</v>
      </c>
      <c r="AQ348" s="34">
        <f t="shared" si="236"/>
        <v>14.506069527515375</v>
      </c>
      <c r="AR348" s="58">
        <f t="shared" si="237"/>
        <v>0.45118836390597361</v>
      </c>
      <c r="AS348" s="67">
        <f t="shared" si="238"/>
        <v>0.75198060650995602</v>
      </c>
      <c r="AT348" s="67">
        <f t="shared" si="239"/>
        <v>93.550912446087594</v>
      </c>
      <c r="AU348" s="68">
        <f t="shared" si="240"/>
        <v>0.95227280374901935</v>
      </c>
      <c r="AW348" s="68">
        <f t="shared" si="241"/>
        <v>0.73044962880662845</v>
      </c>
      <c r="AX348" s="68">
        <f t="shared" si="242"/>
        <v>0.29133333333333339</v>
      </c>
      <c r="AZ348" s="69">
        <f t="shared" si="243"/>
        <v>1.0178571428571428</v>
      </c>
      <c r="BA348" s="70">
        <f t="shared" si="265"/>
        <v>14.510531781092608</v>
      </c>
      <c r="BB348" s="60">
        <f t="shared" si="260"/>
        <v>55.163237619001649</v>
      </c>
      <c r="BC348" s="70">
        <f t="shared" si="261"/>
        <v>37.611298376592032</v>
      </c>
      <c r="BD348" s="48">
        <f t="shared" si="262"/>
        <v>27.644304306795142</v>
      </c>
      <c r="BE348" s="59">
        <f t="shared" si="244"/>
        <v>1.6591932000000001E-3</v>
      </c>
      <c r="BF348" s="60">
        <f t="shared" si="263"/>
        <v>4.5010063261031927</v>
      </c>
      <c r="BG348" s="46">
        <f t="shared" si="264"/>
        <v>231.43297980691949</v>
      </c>
      <c r="BH348" s="46">
        <f t="shared" si="245"/>
        <v>0</v>
      </c>
      <c r="BI348" s="34">
        <f>AQ348*RUE</f>
        <v>55.70330698565904</v>
      </c>
      <c r="BJ348" s="34">
        <f t="shared" si="246"/>
        <v>557.03306985659037</v>
      </c>
      <c r="BK348" s="34">
        <f t="shared" si="247"/>
        <v>183.82091305267483</v>
      </c>
      <c r="BL348" s="34">
        <f>IF(AD348=0,0,BK348/(1-UMIDADE))</f>
        <v>0</v>
      </c>
      <c r="BM348" s="45">
        <f>BL348*AJ348</f>
        <v>0</v>
      </c>
      <c r="BN348" s="48">
        <f>IF(AI348=0,0,BM348*(1-AI348*(1-AK348)))</f>
        <v>0</v>
      </c>
    </row>
    <row r="349" spans="1:66" ht="15">
      <c r="A349" s="32">
        <v>5</v>
      </c>
      <c r="B349" s="32">
        <f t="shared" si="248"/>
        <v>12</v>
      </c>
      <c r="C349" s="32">
        <v>2015</v>
      </c>
      <c r="D349" s="32">
        <v>5</v>
      </c>
      <c r="E349" s="33">
        <v>26.46</v>
      </c>
      <c r="F349" s="33">
        <v>83.3</v>
      </c>
      <c r="G349" s="46">
        <v>339</v>
      </c>
      <c r="H349" s="45">
        <f t="shared" si="249"/>
        <v>-22.698141011914302</v>
      </c>
      <c r="I349" s="45">
        <f t="shared" si="222"/>
        <v>100.1616842955398</v>
      </c>
      <c r="J349" s="48">
        <f t="shared" si="250"/>
        <v>13.354891239405307</v>
      </c>
      <c r="K349" s="48">
        <f t="shared" si="251"/>
        <v>1.0297495555763521</v>
      </c>
      <c r="L349" s="48">
        <v>40</v>
      </c>
      <c r="M349" s="33">
        <v>1.7470000000000001</v>
      </c>
      <c r="N349" s="33">
        <v>35.68</v>
      </c>
      <c r="O349" s="33">
        <v>100</v>
      </c>
      <c r="P349" s="33">
        <v>16.7</v>
      </c>
      <c r="Q349" s="33">
        <v>19.45</v>
      </c>
      <c r="R349" s="33">
        <v>42.32</v>
      </c>
      <c r="S349" s="33">
        <v>40.1</v>
      </c>
      <c r="T349" s="33">
        <v>28.468789999999998</v>
      </c>
      <c r="U349" s="33">
        <v>13.02</v>
      </c>
      <c r="V349" s="33">
        <f t="shared" si="223"/>
        <v>5.1481469387755086</v>
      </c>
      <c r="W349" s="36">
        <f t="shared" si="224"/>
        <v>0.70670748621504775</v>
      </c>
      <c r="X349" s="36">
        <f t="shared" si="225"/>
        <v>0.20600612293225717</v>
      </c>
      <c r="Y349" s="33">
        <f t="shared" si="252"/>
        <v>117.42736326530613</v>
      </c>
      <c r="Z349" s="33">
        <f t="shared" si="226"/>
        <v>117.42736326530613</v>
      </c>
      <c r="AA349" s="33">
        <f t="shared" si="253"/>
        <v>0</v>
      </c>
      <c r="AB349" s="36">
        <f t="shared" si="227"/>
        <v>0.23485472653061226</v>
      </c>
      <c r="AC349" s="45">
        <f t="shared" si="228"/>
        <v>25.68</v>
      </c>
      <c r="AD349" s="49">
        <f t="shared" si="254"/>
        <v>0</v>
      </c>
      <c r="AE349" s="49">
        <f t="shared" si="229"/>
        <v>0.4</v>
      </c>
      <c r="AF349" s="48">
        <f t="shared" si="255"/>
        <v>1</v>
      </c>
      <c r="AG349" s="33">
        <f t="shared" si="230"/>
        <v>2.0592587755102034</v>
      </c>
      <c r="AH349" s="33">
        <f t="shared" si="231"/>
        <v>2.0592587755102034</v>
      </c>
      <c r="AI349" s="49">
        <f t="shared" si="232"/>
        <v>0</v>
      </c>
      <c r="AJ349" s="48">
        <f t="shared" si="233"/>
        <v>1</v>
      </c>
      <c r="AK349" s="58">
        <f t="shared" si="256"/>
        <v>1</v>
      </c>
      <c r="AL349" s="58">
        <f t="shared" si="257"/>
        <v>3.4537234822466401</v>
      </c>
      <c r="AM349" s="58">
        <f t="shared" si="258"/>
        <v>1.461615777686778</v>
      </c>
      <c r="AN349" s="58">
        <f t="shared" si="259"/>
        <v>1.9921077045598621</v>
      </c>
      <c r="AO349" s="34">
        <f t="shared" si="234"/>
        <v>14.234394999999999</v>
      </c>
      <c r="AP349" s="34">
        <f t="shared" si="235"/>
        <v>0.49393047248462374</v>
      </c>
      <c r="AQ349" s="34">
        <f t="shared" si="236"/>
        <v>13.740464527515375</v>
      </c>
      <c r="AR349" s="58">
        <f t="shared" si="237"/>
        <v>0.45118836390597361</v>
      </c>
      <c r="AS349" s="67">
        <f t="shared" si="238"/>
        <v>0.75198060650995602</v>
      </c>
      <c r="AT349" s="67">
        <f t="shared" si="239"/>
        <v>93.215953281978713</v>
      </c>
      <c r="AU349" s="68">
        <f t="shared" si="240"/>
        <v>0.9609411078043375</v>
      </c>
      <c r="AW349" s="68">
        <f t="shared" si="241"/>
        <v>0.68209414706843652</v>
      </c>
      <c r="AX349" s="68">
        <f t="shared" si="242"/>
        <v>0.29666666666666663</v>
      </c>
      <c r="AZ349" s="69">
        <f t="shared" si="243"/>
        <v>1.0178571428571428</v>
      </c>
      <c r="BA349" s="70">
        <f t="shared" si="265"/>
        <v>13.873740323134658</v>
      </c>
      <c r="BB349" s="60">
        <f t="shared" si="260"/>
        <v>52.742411212428721</v>
      </c>
      <c r="BC349" s="70">
        <f t="shared" si="261"/>
        <v>35.960734917565034</v>
      </c>
      <c r="BD349" s="48">
        <f t="shared" si="262"/>
        <v>26.431140164410298</v>
      </c>
      <c r="BE349" s="59">
        <f t="shared" si="244"/>
        <v>1.5896952E-3</v>
      </c>
      <c r="BF349" s="60">
        <f t="shared" si="263"/>
        <v>4.0682675201381988</v>
      </c>
      <c r="BG349" s="46">
        <f t="shared" si="264"/>
        <v>223.62872644272099</v>
      </c>
      <c r="BH349" s="46">
        <f t="shared" si="245"/>
        <v>0</v>
      </c>
      <c r="BI349" s="34">
        <f>AQ349*RUE</f>
        <v>52.763383785659038</v>
      </c>
      <c r="BJ349" s="34">
        <f t="shared" si="246"/>
        <v>527.63383785659039</v>
      </c>
      <c r="BK349" s="34">
        <f t="shared" si="247"/>
        <v>174.11916649267485</v>
      </c>
      <c r="BL349" s="34">
        <f>IF(AD349=0,0,BK349/(1-UMIDADE))</f>
        <v>0</v>
      </c>
      <c r="BM349" s="45">
        <f>BL349*AJ349</f>
        <v>0</v>
      </c>
      <c r="BN349" s="48">
        <f>IF(AI349=0,0,BM349*(1-AI349*(1-AK349)))</f>
        <v>0</v>
      </c>
    </row>
    <row r="350" spans="1:66" ht="15">
      <c r="A350" s="32">
        <v>6</v>
      </c>
      <c r="B350" s="32">
        <f t="shared" si="248"/>
        <v>12</v>
      </c>
      <c r="C350" s="32">
        <v>2015</v>
      </c>
      <c r="D350" s="32">
        <v>6</v>
      </c>
      <c r="E350" s="33">
        <v>25.38</v>
      </c>
      <c r="F350" s="33">
        <v>85.5</v>
      </c>
      <c r="G350" s="46">
        <v>340</v>
      </c>
      <c r="H350" s="45">
        <f t="shared" si="249"/>
        <v>-22.796171710951487</v>
      </c>
      <c r="I350" s="45">
        <f t="shared" si="222"/>
        <v>100.21108114819384</v>
      </c>
      <c r="J350" s="48">
        <f t="shared" si="250"/>
        <v>13.361477486425846</v>
      </c>
      <c r="K350" s="48">
        <f t="shared" si="251"/>
        <v>1.0299909820322035</v>
      </c>
      <c r="L350" s="48">
        <v>40</v>
      </c>
      <c r="M350" s="33">
        <v>1.7929999999999999</v>
      </c>
      <c r="N350" s="33">
        <v>32.24</v>
      </c>
      <c r="O350" s="33">
        <v>100</v>
      </c>
      <c r="P350" s="33">
        <v>8.4499999999999993</v>
      </c>
      <c r="Q350" s="33">
        <v>19.5</v>
      </c>
      <c r="R350" s="33">
        <v>52.67</v>
      </c>
      <c r="S350" s="33">
        <v>0</v>
      </c>
      <c r="T350" s="33">
        <v>30</v>
      </c>
      <c r="U350" s="33">
        <v>14.09</v>
      </c>
      <c r="V350" s="33">
        <f t="shared" si="223"/>
        <v>4.538644897959184</v>
      </c>
      <c r="W350" s="36">
        <f t="shared" si="224"/>
        <v>0.67530058004150539</v>
      </c>
      <c r="X350" s="36">
        <f t="shared" si="225"/>
        <v>0.20129508700622581</v>
      </c>
      <c r="Y350" s="33">
        <f t="shared" si="252"/>
        <v>155.46810448979591</v>
      </c>
      <c r="Z350" s="33">
        <f t="shared" si="226"/>
        <v>125</v>
      </c>
      <c r="AA350" s="33">
        <f t="shared" si="253"/>
        <v>30.468104489795905</v>
      </c>
      <c r="AB350" s="36">
        <f t="shared" si="227"/>
        <v>0.25</v>
      </c>
      <c r="AC350" s="45">
        <f t="shared" si="228"/>
        <v>22.240000000000002</v>
      </c>
      <c r="AD350" s="49">
        <f t="shared" si="254"/>
        <v>0</v>
      </c>
      <c r="AE350" s="49">
        <f t="shared" si="229"/>
        <v>0.4</v>
      </c>
      <c r="AF350" s="48">
        <f t="shared" si="255"/>
        <v>1</v>
      </c>
      <c r="AG350" s="33">
        <f t="shared" si="230"/>
        <v>1.8154579591836737</v>
      </c>
      <c r="AH350" s="33">
        <f t="shared" si="231"/>
        <v>1.8154579591836737</v>
      </c>
      <c r="AI350" s="49">
        <f t="shared" si="232"/>
        <v>0</v>
      </c>
      <c r="AJ350" s="48">
        <f t="shared" si="233"/>
        <v>1</v>
      </c>
      <c r="AK350" s="58">
        <f t="shared" si="256"/>
        <v>1</v>
      </c>
      <c r="AL350" s="58">
        <f t="shared" si="257"/>
        <v>3.2399998152496861</v>
      </c>
      <c r="AM350" s="58">
        <f t="shared" si="258"/>
        <v>1.7065079026920096</v>
      </c>
      <c r="AN350" s="58">
        <f t="shared" si="259"/>
        <v>1.5334919125576765</v>
      </c>
      <c r="AO350" s="34">
        <f t="shared" si="234"/>
        <v>15</v>
      </c>
      <c r="AP350" s="34">
        <f t="shared" si="235"/>
        <v>0.49393047248462374</v>
      </c>
      <c r="AQ350" s="34">
        <f t="shared" si="236"/>
        <v>14.506069527515375</v>
      </c>
      <c r="AR350" s="58">
        <f t="shared" si="237"/>
        <v>0.45118836390597361</v>
      </c>
      <c r="AS350" s="67">
        <f t="shared" si="238"/>
        <v>0.75198060650995602</v>
      </c>
      <c r="AT350" s="67">
        <f t="shared" si="239"/>
        <v>93.550912446087594</v>
      </c>
      <c r="AU350" s="68">
        <f t="shared" si="240"/>
        <v>0.96979570967221784</v>
      </c>
      <c r="AW350" s="68">
        <f t="shared" si="241"/>
        <v>0.64583770129642981</v>
      </c>
      <c r="AX350" s="68">
        <f t="shared" si="242"/>
        <v>0.3</v>
      </c>
      <c r="AZ350" s="69">
        <f t="shared" si="243"/>
        <v>1.0178571428571428</v>
      </c>
      <c r="BA350" s="70">
        <f t="shared" si="265"/>
        <v>13.454464082598404</v>
      </c>
      <c r="BB350" s="60">
        <f t="shared" si="260"/>
        <v>51.148490656406096</v>
      </c>
      <c r="BC350" s="70">
        <f t="shared" si="261"/>
        <v>34.87397090209506</v>
      </c>
      <c r="BD350" s="48">
        <f t="shared" si="262"/>
        <v>25.632368613039869</v>
      </c>
      <c r="BE350" s="59">
        <f t="shared" si="244"/>
        <v>1.5442056000000001E-3</v>
      </c>
      <c r="BF350" s="60">
        <f t="shared" si="263"/>
        <v>3.9338603375192998</v>
      </c>
      <c r="BG350" s="46">
        <f t="shared" si="264"/>
        <v>216.9850827552057</v>
      </c>
      <c r="BH350" s="46">
        <f t="shared" si="245"/>
        <v>0</v>
      </c>
      <c r="BI350" s="34">
        <f>AQ350*RUE</f>
        <v>55.70330698565904</v>
      </c>
      <c r="BJ350" s="34">
        <f t="shared" si="246"/>
        <v>557.03306985659037</v>
      </c>
      <c r="BK350" s="34">
        <f t="shared" si="247"/>
        <v>183.82091305267483</v>
      </c>
      <c r="BL350" s="34">
        <f>IF(AD350=0,0,BK350/(1-UMIDADE))</f>
        <v>0</v>
      </c>
      <c r="BM350" s="45">
        <f>BL350*AJ350</f>
        <v>0</v>
      </c>
      <c r="BN350" s="48">
        <f>IF(AI350=0,0,BM350*(1-AI350*(1-AK350)))</f>
        <v>0</v>
      </c>
    </row>
    <row r="351" spans="1:66" ht="15">
      <c r="A351" s="32">
        <v>7</v>
      </c>
      <c r="B351" s="32">
        <f t="shared" si="248"/>
        <v>12</v>
      </c>
      <c r="C351" s="32">
        <v>2015</v>
      </c>
      <c r="D351" s="32">
        <v>7</v>
      </c>
      <c r="E351" s="33">
        <v>24.41</v>
      </c>
      <c r="F351" s="33">
        <v>91.2</v>
      </c>
      <c r="G351" s="46">
        <v>341</v>
      </c>
      <c r="H351" s="45">
        <f t="shared" si="249"/>
        <v>-22.887447412329035</v>
      </c>
      <c r="I351" s="45">
        <f t="shared" si="222"/>
        <v>100.25714502854683</v>
      </c>
      <c r="J351" s="48">
        <f t="shared" si="250"/>
        <v>13.367619337139578</v>
      </c>
      <c r="K351" s="48">
        <f t="shared" si="251"/>
        <v>1.0302235215128204</v>
      </c>
      <c r="L351" s="48">
        <v>40</v>
      </c>
      <c r="M351" s="33">
        <v>1.2849999999999999</v>
      </c>
      <c r="N351" s="33">
        <v>33.03</v>
      </c>
      <c r="O351" s="33">
        <v>100</v>
      </c>
      <c r="P351" s="33">
        <v>9.9499999999999993</v>
      </c>
      <c r="Q351" s="33">
        <v>18.53</v>
      </c>
      <c r="R351" s="33">
        <v>59.72</v>
      </c>
      <c r="S351" s="33">
        <v>0.2</v>
      </c>
      <c r="T351" s="33">
        <v>26.531140000000001</v>
      </c>
      <c r="U351" s="33">
        <v>11.74</v>
      </c>
      <c r="V351" s="33">
        <f t="shared" si="223"/>
        <v>4.734955102040816</v>
      </c>
      <c r="W351" s="36">
        <f t="shared" si="224"/>
        <v>0.68585097827980745</v>
      </c>
      <c r="X351" s="36">
        <f t="shared" si="225"/>
        <v>0.20287764674197112</v>
      </c>
      <c r="Y351" s="33">
        <f t="shared" si="252"/>
        <v>123.18454204081632</v>
      </c>
      <c r="Z351" s="33">
        <f t="shared" si="226"/>
        <v>123.18454204081632</v>
      </c>
      <c r="AA351" s="33">
        <f t="shared" si="253"/>
        <v>0</v>
      </c>
      <c r="AB351" s="36">
        <f t="shared" si="227"/>
        <v>0.24636908408163266</v>
      </c>
      <c r="AC351" s="45">
        <f t="shared" si="228"/>
        <v>23.03</v>
      </c>
      <c r="AD351" s="49">
        <f t="shared" si="254"/>
        <v>0</v>
      </c>
      <c r="AE351" s="49">
        <f t="shared" si="229"/>
        <v>0.4</v>
      </c>
      <c r="AF351" s="48">
        <f t="shared" si="255"/>
        <v>1</v>
      </c>
      <c r="AG351" s="33">
        <f t="shared" si="230"/>
        <v>1.8939820408163266</v>
      </c>
      <c r="AH351" s="33">
        <f t="shared" si="231"/>
        <v>1.8939820408163266</v>
      </c>
      <c r="AI351" s="49">
        <f t="shared" si="232"/>
        <v>0</v>
      </c>
      <c r="AJ351" s="48">
        <f t="shared" si="233"/>
        <v>1</v>
      </c>
      <c r="AK351" s="58">
        <f t="shared" si="256"/>
        <v>1</v>
      </c>
      <c r="AL351" s="58">
        <f t="shared" si="257"/>
        <v>3.0579674867287108</v>
      </c>
      <c r="AM351" s="58">
        <f t="shared" si="258"/>
        <v>1.8262181830743862</v>
      </c>
      <c r="AN351" s="58">
        <f t="shared" si="259"/>
        <v>1.2317493036543246</v>
      </c>
      <c r="AO351" s="34">
        <f t="shared" si="234"/>
        <v>13.26557</v>
      </c>
      <c r="AP351" s="34">
        <f t="shared" si="235"/>
        <v>0.49393047248462374</v>
      </c>
      <c r="AQ351" s="34">
        <f t="shared" si="236"/>
        <v>12.771639527515376</v>
      </c>
      <c r="AR351" s="58">
        <f t="shared" si="237"/>
        <v>0.45118836390597361</v>
      </c>
      <c r="AS351" s="67">
        <f t="shared" si="238"/>
        <v>0.75198060650995602</v>
      </c>
      <c r="AT351" s="67">
        <f t="shared" si="239"/>
        <v>92.738700443022594</v>
      </c>
      <c r="AU351" s="68">
        <f t="shared" si="240"/>
        <v>0.97566597870997529</v>
      </c>
      <c r="AW351" s="68">
        <f t="shared" si="241"/>
        <v>0.60976259722800807</v>
      </c>
      <c r="AX351" s="68">
        <f t="shared" si="242"/>
        <v>0.23533333333333342</v>
      </c>
      <c r="AZ351" s="69">
        <f t="shared" si="243"/>
        <v>1.0178571428571428</v>
      </c>
      <c r="BA351" s="70">
        <f t="shared" si="265"/>
        <v>9.9380199418909783</v>
      </c>
      <c r="BB351" s="60">
        <f t="shared" si="260"/>
        <v>37.780376611092741</v>
      </c>
      <c r="BC351" s="70">
        <f t="shared" si="261"/>
        <v>25.759347689381414</v>
      </c>
      <c r="BD351" s="48">
        <f t="shared" si="262"/>
        <v>18.933120551695339</v>
      </c>
      <c r="BE351" s="59">
        <f t="shared" si="244"/>
        <v>1.5033492000000002E-3</v>
      </c>
      <c r="BF351" s="60">
        <f t="shared" si="263"/>
        <v>2.9768412278093201</v>
      </c>
      <c r="BG351" s="46">
        <f t="shared" si="264"/>
        <v>159.56279323886019</v>
      </c>
      <c r="BH351" s="46">
        <f t="shared" si="245"/>
        <v>0</v>
      </c>
      <c r="BI351" s="34">
        <f>AQ351*RUE</f>
        <v>49.043095785659041</v>
      </c>
      <c r="BJ351" s="34">
        <f t="shared" si="246"/>
        <v>490.4309578565904</v>
      </c>
      <c r="BK351" s="34">
        <f t="shared" si="247"/>
        <v>161.84221609267485</v>
      </c>
      <c r="BL351" s="34">
        <f>IF(AD351=0,0,BK351/(1-UMIDADE))</f>
        <v>0</v>
      </c>
      <c r="BM351" s="45">
        <f>BL351*AJ351</f>
        <v>0</v>
      </c>
      <c r="BN351" s="48">
        <f>IF(AI351=0,0,BM351*(1-AI351*(1-AK351)))</f>
        <v>0</v>
      </c>
    </row>
    <row r="352" spans="1:66" ht="15">
      <c r="A352" s="32">
        <v>8</v>
      </c>
      <c r="B352" s="32">
        <f t="shared" si="248"/>
        <v>12</v>
      </c>
      <c r="C352" s="32">
        <v>2015</v>
      </c>
      <c r="D352" s="32">
        <v>8</v>
      </c>
      <c r="E352" s="33">
        <v>26.78</v>
      </c>
      <c r="F352" s="33">
        <v>92.7</v>
      </c>
      <c r="G352" s="46">
        <v>342</v>
      </c>
      <c r="H352" s="45">
        <f t="shared" si="249"/>
        <v>-22.971941069086743</v>
      </c>
      <c r="I352" s="45">
        <f t="shared" si="222"/>
        <v>100.29984746911576</v>
      </c>
      <c r="J352" s="48">
        <f t="shared" si="250"/>
        <v>13.373312995882101</v>
      </c>
      <c r="K352" s="48">
        <f t="shared" si="251"/>
        <v>1.0304471051117361</v>
      </c>
      <c r="L352" s="48">
        <v>40</v>
      </c>
      <c r="M352" s="33">
        <v>1.141</v>
      </c>
      <c r="N352" s="33">
        <v>34.25</v>
      </c>
      <c r="O352" s="33">
        <v>100</v>
      </c>
      <c r="P352" s="33">
        <v>8.4499999999999993</v>
      </c>
      <c r="Q352" s="33">
        <v>21.65</v>
      </c>
      <c r="R352" s="33">
        <v>64.989999999999995</v>
      </c>
      <c r="S352" s="33">
        <v>0.8</v>
      </c>
      <c r="T352" s="33">
        <v>29.249140000000001</v>
      </c>
      <c r="U352" s="33">
        <v>13.63</v>
      </c>
      <c r="V352" s="33">
        <f t="shared" si="223"/>
        <v>4.7666938775510204</v>
      </c>
      <c r="W352" s="36">
        <f t="shared" si="224"/>
        <v>0.6875179356332195</v>
      </c>
      <c r="X352" s="36">
        <f t="shared" si="225"/>
        <v>0.20312769034498293</v>
      </c>
      <c r="Y352" s="33">
        <f t="shared" si="252"/>
        <v>121.49056</v>
      </c>
      <c r="Z352" s="33">
        <f t="shared" si="226"/>
        <v>121.49056</v>
      </c>
      <c r="AA352" s="33">
        <f t="shared" si="253"/>
        <v>0</v>
      </c>
      <c r="AB352" s="36">
        <f t="shared" si="227"/>
        <v>0.24298111999999999</v>
      </c>
      <c r="AC352" s="45">
        <f t="shared" si="228"/>
        <v>24.25</v>
      </c>
      <c r="AD352" s="49">
        <f t="shared" si="254"/>
        <v>0</v>
      </c>
      <c r="AE352" s="49">
        <f t="shared" si="229"/>
        <v>0.4</v>
      </c>
      <c r="AF352" s="48">
        <f t="shared" si="255"/>
        <v>1</v>
      </c>
      <c r="AG352" s="33">
        <f t="shared" si="230"/>
        <v>1.9066775510204081</v>
      </c>
      <c r="AH352" s="33">
        <f t="shared" si="231"/>
        <v>1.9066775510204081</v>
      </c>
      <c r="AI352" s="49">
        <f t="shared" si="232"/>
        <v>0</v>
      </c>
      <c r="AJ352" s="48">
        <f t="shared" si="233"/>
        <v>1</v>
      </c>
      <c r="AK352" s="58">
        <f t="shared" si="256"/>
        <v>1</v>
      </c>
      <c r="AL352" s="58">
        <f t="shared" si="257"/>
        <v>3.5193625528668542</v>
      </c>
      <c r="AM352" s="58">
        <f t="shared" si="258"/>
        <v>2.2872337231081685</v>
      </c>
      <c r="AN352" s="58">
        <f t="shared" si="259"/>
        <v>1.2321288297586857</v>
      </c>
      <c r="AO352" s="34">
        <f t="shared" si="234"/>
        <v>14.62457</v>
      </c>
      <c r="AP352" s="34">
        <f t="shared" si="235"/>
        <v>0.49393047248462374</v>
      </c>
      <c r="AQ352" s="34">
        <f t="shared" si="236"/>
        <v>14.130639527515376</v>
      </c>
      <c r="AR352" s="58">
        <f t="shared" si="237"/>
        <v>0.45118836390597361</v>
      </c>
      <c r="AS352" s="67">
        <f t="shared" si="238"/>
        <v>0.75198060650995602</v>
      </c>
      <c r="AT352" s="67">
        <f t="shared" si="239"/>
        <v>93.390894032063343</v>
      </c>
      <c r="AU352" s="68">
        <f t="shared" si="240"/>
        <v>0.975658572923921</v>
      </c>
      <c r="AW352" s="68">
        <f t="shared" si="241"/>
        <v>0.69210608895427939</v>
      </c>
      <c r="AX352" s="68">
        <f t="shared" si="242"/>
        <v>0.44333333333333325</v>
      </c>
      <c r="AZ352" s="69">
        <f t="shared" si="243"/>
        <v>1.0178571428571428</v>
      </c>
      <c r="BA352" s="70">
        <f t="shared" si="265"/>
        <v>21.399268266531632</v>
      </c>
      <c r="BB352" s="60">
        <f t="shared" si="260"/>
        <v>81.351458242046661</v>
      </c>
      <c r="BC352" s="70">
        <f t="shared" si="261"/>
        <v>55.466903346849996</v>
      </c>
      <c r="BD352" s="48">
        <f t="shared" si="262"/>
        <v>40.768173959934749</v>
      </c>
      <c r="BE352" s="59">
        <f t="shared" si="244"/>
        <v>1.6031736E-3</v>
      </c>
      <c r="BF352" s="60">
        <f t="shared" si="263"/>
        <v>5.9633512120536647</v>
      </c>
      <c r="BG352" s="46">
        <f t="shared" si="264"/>
        <v>348.04822747881082</v>
      </c>
      <c r="BH352" s="46">
        <f t="shared" si="245"/>
        <v>0</v>
      </c>
      <c r="BI352" s="34">
        <f>AQ352*RUE</f>
        <v>54.261655785659038</v>
      </c>
      <c r="BJ352" s="34">
        <f t="shared" si="246"/>
        <v>542.61655785659036</v>
      </c>
      <c r="BK352" s="34">
        <f t="shared" si="247"/>
        <v>179.06346409267482</v>
      </c>
      <c r="BL352" s="34">
        <f>IF(AD352=0,0,BK352/(1-UMIDADE))</f>
        <v>0</v>
      </c>
      <c r="BM352" s="45">
        <f>BL352*AJ352</f>
        <v>0</v>
      </c>
      <c r="BN352" s="48">
        <f>IF(AI352=0,0,BM352*(1-AI352*(1-AK352)))</f>
        <v>0</v>
      </c>
    </row>
    <row r="353" spans="1:66" ht="15">
      <c r="A353" s="32">
        <v>9</v>
      </c>
      <c r="B353" s="32">
        <f t="shared" si="248"/>
        <v>12</v>
      </c>
      <c r="C353" s="32">
        <v>2015</v>
      </c>
      <c r="D353" s="32">
        <v>9</v>
      </c>
      <c r="E353" s="33">
        <v>28.31</v>
      </c>
      <c r="F353" s="33">
        <v>85</v>
      </c>
      <c r="G353" s="46">
        <v>343</v>
      </c>
      <c r="H353" s="45">
        <f t="shared" si="249"/>
        <v>-23.049627643930584</v>
      </c>
      <c r="I353" s="45">
        <f t="shared" si="222"/>
        <v>100.33916190821185</v>
      </c>
      <c r="J353" s="48">
        <f t="shared" si="250"/>
        <v>13.378554921094914</v>
      </c>
      <c r="K353" s="48">
        <f t="shared" si="251"/>
        <v>1.0306616665763046</v>
      </c>
      <c r="L353" s="48">
        <v>40</v>
      </c>
      <c r="M353" s="33">
        <v>1.196</v>
      </c>
      <c r="N353" s="33">
        <v>34.92</v>
      </c>
      <c r="O353" s="33">
        <v>100</v>
      </c>
      <c r="P353" s="33">
        <v>8.4499999999999993</v>
      </c>
      <c r="Q353" s="33">
        <v>21.82</v>
      </c>
      <c r="R353" s="33">
        <v>55.32</v>
      </c>
      <c r="S353" s="33">
        <v>0.1</v>
      </c>
      <c r="T353" s="33">
        <v>30</v>
      </c>
      <c r="U353" s="33">
        <v>14.53</v>
      </c>
      <c r="V353" s="33">
        <f t="shared" si="223"/>
        <v>4.8748408163265307</v>
      </c>
      <c r="W353" s="36">
        <f t="shared" si="224"/>
        <v>0.69311685125193567</v>
      </c>
      <c r="X353" s="36">
        <f t="shared" si="225"/>
        <v>0.20396752768779036</v>
      </c>
      <c r="Y353" s="33">
        <f t="shared" si="252"/>
        <v>120.38388244897959</v>
      </c>
      <c r="Z353" s="33">
        <f t="shared" si="226"/>
        <v>120.38388244897959</v>
      </c>
      <c r="AA353" s="33">
        <f t="shared" si="253"/>
        <v>0</v>
      </c>
      <c r="AB353" s="36">
        <f t="shared" si="227"/>
        <v>0.24076776489795917</v>
      </c>
      <c r="AC353" s="45">
        <f t="shared" si="228"/>
        <v>24.92</v>
      </c>
      <c r="AD353" s="49">
        <f t="shared" si="254"/>
        <v>0</v>
      </c>
      <c r="AE353" s="49">
        <f t="shared" si="229"/>
        <v>0.4</v>
      </c>
      <c r="AF353" s="48">
        <f t="shared" si="255"/>
        <v>1</v>
      </c>
      <c r="AG353" s="33">
        <f t="shared" si="230"/>
        <v>1.9499363265306124</v>
      </c>
      <c r="AH353" s="33">
        <f t="shared" si="231"/>
        <v>1.9499363265306124</v>
      </c>
      <c r="AI353" s="49">
        <f t="shared" si="232"/>
        <v>0</v>
      </c>
      <c r="AJ353" s="48">
        <f t="shared" si="233"/>
        <v>1</v>
      </c>
      <c r="AK353" s="58">
        <f t="shared" si="256"/>
        <v>1</v>
      </c>
      <c r="AL353" s="58">
        <f t="shared" si="257"/>
        <v>3.848445553343943</v>
      </c>
      <c r="AM353" s="58">
        <f t="shared" si="258"/>
        <v>2.1289600801098691</v>
      </c>
      <c r="AN353" s="58">
        <f t="shared" si="259"/>
        <v>1.7194854732340739</v>
      </c>
      <c r="AO353" s="34">
        <f t="shared" si="234"/>
        <v>15</v>
      </c>
      <c r="AP353" s="34">
        <f t="shared" si="235"/>
        <v>0.49393047248462374</v>
      </c>
      <c r="AQ353" s="34">
        <f t="shared" si="236"/>
        <v>14.506069527515375</v>
      </c>
      <c r="AR353" s="58">
        <f t="shared" si="237"/>
        <v>0.45118836390597361</v>
      </c>
      <c r="AS353" s="67">
        <f t="shared" si="238"/>
        <v>0.75198060650995602</v>
      </c>
      <c r="AT353" s="67">
        <f t="shared" si="239"/>
        <v>93.550912446087594</v>
      </c>
      <c r="AU353" s="68">
        <f t="shared" si="240"/>
        <v>0.96619489596260699</v>
      </c>
      <c r="AW353" s="68">
        <f t="shared" si="241"/>
        <v>0.73578708376691371</v>
      </c>
      <c r="AX353" s="68">
        <f t="shared" si="242"/>
        <v>0.45466666666666666</v>
      </c>
      <c r="AZ353" s="69">
        <f t="shared" si="243"/>
        <v>1.0178571428571428</v>
      </c>
      <c r="BA353" s="70">
        <f t="shared" si="265"/>
        <v>23.144697614803334</v>
      </c>
      <c r="BB353" s="60">
        <f t="shared" si="260"/>
        <v>87.986882452436362</v>
      </c>
      <c r="BC353" s="70">
        <f t="shared" si="261"/>
        <v>59.991056217570247</v>
      </c>
      <c r="BD353" s="48">
        <f t="shared" si="262"/>
        <v>44.09342631991413</v>
      </c>
      <c r="BE353" s="59">
        <f t="shared" si="244"/>
        <v>1.6676172E-3</v>
      </c>
      <c r="BF353" s="60">
        <f t="shared" si="263"/>
        <v>6.7534908953611561</v>
      </c>
      <c r="BG353" s="46">
        <f t="shared" si="264"/>
        <v>373.39935424552976</v>
      </c>
      <c r="BH353" s="46">
        <f t="shared" si="245"/>
        <v>0</v>
      </c>
      <c r="BI353" s="34">
        <f>AQ353*RUE</f>
        <v>55.70330698565904</v>
      </c>
      <c r="BJ353" s="34">
        <f t="shared" si="246"/>
        <v>557.03306985659037</v>
      </c>
      <c r="BK353" s="34">
        <f t="shared" si="247"/>
        <v>183.82091305267483</v>
      </c>
      <c r="BL353" s="34">
        <f>IF(AD353=0,0,BK353/(1-UMIDADE))</f>
        <v>0</v>
      </c>
      <c r="BM353" s="45">
        <f>BL353*AJ353</f>
        <v>0</v>
      </c>
      <c r="BN353" s="48">
        <f>IF(AI353=0,0,BM353*(1-AI353*(1-AK353)))</f>
        <v>0</v>
      </c>
    </row>
    <row r="354" spans="1:66" ht="15">
      <c r="A354" s="32">
        <v>10</v>
      </c>
      <c r="B354" s="32">
        <f t="shared" si="248"/>
        <v>12</v>
      </c>
      <c r="C354" s="32">
        <v>2015</v>
      </c>
      <c r="D354" s="32">
        <v>10</v>
      </c>
      <c r="E354" s="33">
        <v>24.66</v>
      </c>
      <c r="F354" s="33">
        <v>99.9</v>
      </c>
      <c r="G354" s="46">
        <v>344</v>
      </c>
      <c r="H354" s="45">
        <f t="shared" si="249"/>
        <v>-23.12048411665182</v>
      </c>
      <c r="I354" s="45">
        <f t="shared" si="222"/>
        <v>100.37506374482174</v>
      </c>
      <c r="J354" s="48">
        <f t="shared" si="250"/>
        <v>13.383341832642898</v>
      </c>
      <c r="K354" s="48">
        <f t="shared" si="251"/>
        <v>1.0308671423273339</v>
      </c>
      <c r="L354" s="48">
        <v>40</v>
      </c>
      <c r="M354" s="33">
        <v>0.99299999999999999</v>
      </c>
      <c r="N354" s="33">
        <v>29.41</v>
      </c>
      <c r="O354" s="33">
        <v>100</v>
      </c>
      <c r="P354" s="33">
        <v>8.4499999999999993</v>
      </c>
      <c r="Q354" s="33">
        <v>21.88</v>
      </c>
      <c r="R354" s="33">
        <v>86.6</v>
      </c>
      <c r="S354" s="33">
        <v>12.9</v>
      </c>
      <c r="T354" s="33">
        <v>13.370509999999999</v>
      </c>
      <c r="U354" s="33">
        <v>4.3440000000000003</v>
      </c>
      <c r="V354" s="33">
        <f t="shared" si="223"/>
        <v>3.8997551020408165</v>
      </c>
      <c r="W354" s="36">
        <f t="shared" si="224"/>
        <v>0.63810430367853388</v>
      </c>
      <c r="X354" s="36">
        <f t="shared" si="225"/>
        <v>0.19571564555178009</v>
      </c>
      <c r="Y354" s="33">
        <f t="shared" si="252"/>
        <v>118.53394612244897</v>
      </c>
      <c r="Z354" s="33">
        <f t="shared" si="226"/>
        <v>118.53394612244897</v>
      </c>
      <c r="AA354" s="33">
        <f t="shared" si="253"/>
        <v>0</v>
      </c>
      <c r="AB354" s="36">
        <f t="shared" si="227"/>
        <v>0.23706789224489794</v>
      </c>
      <c r="AC354" s="45">
        <f t="shared" si="228"/>
        <v>19.41</v>
      </c>
      <c r="AD354" s="49">
        <f t="shared" si="254"/>
        <v>0</v>
      </c>
      <c r="AE354" s="49">
        <f t="shared" si="229"/>
        <v>0.4</v>
      </c>
      <c r="AF354" s="48">
        <f t="shared" si="255"/>
        <v>1</v>
      </c>
      <c r="AG354" s="33">
        <f t="shared" si="230"/>
        <v>1.5599020408163267</v>
      </c>
      <c r="AH354" s="33">
        <f t="shared" si="231"/>
        <v>1.5599020408163267</v>
      </c>
      <c r="AI354" s="49">
        <f t="shared" si="232"/>
        <v>0</v>
      </c>
      <c r="AJ354" s="48">
        <f t="shared" si="233"/>
        <v>1</v>
      </c>
      <c r="AK354" s="58">
        <f t="shared" si="256"/>
        <v>1</v>
      </c>
      <c r="AL354" s="58">
        <f t="shared" si="257"/>
        <v>3.104008120892753</v>
      </c>
      <c r="AM354" s="58">
        <f t="shared" si="258"/>
        <v>2.6880710326931241</v>
      </c>
      <c r="AN354" s="58">
        <f t="shared" si="259"/>
        <v>0.41593708819962893</v>
      </c>
      <c r="AO354" s="34">
        <f t="shared" si="234"/>
        <v>6.6852549999999997</v>
      </c>
      <c r="AP354" s="34">
        <f t="shared" si="235"/>
        <v>0.49393047248462374</v>
      </c>
      <c r="AQ354" s="34">
        <f t="shared" si="236"/>
        <v>6.1913245275153761</v>
      </c>
      <c r="AR354" s="58">
        <f t="shared" si="237"/>
        <v>0.45118836390597361</v>
      </c>
      <c r="AS354" s="67">
        <f t="shared" si="238"/>
        <v>0.75198060650995602</v>
      </c>
      <c r="AT354" s="67">
        <f t="shared" si="239"/>
        <v>86.094355828695953</v>
      </c>
      <c r="AU354" s="68">
        <f t="shared" si="240"/>
        <v>0.99171576322262678</v>
      </c>
      <c r="AW354" s="68">
        <f t="shared" si="241"/>
        <v>0.61939759303228359</v>
      </c>
      <c r="AX354" s="68">
        <f t="shared" si="242"/>
        <v>0.45866666666666661</v>
      </c>
      <c r="AZ354" s="69">
        <f t="shared" si="243"/>
        <v>1.0178571428571428</v>
      </c>
      <c r="BA354" s="70">
        <f t="shared" si="265"/>
        <v>18.566158717967603</v>
      </c>
      <c r="BB354" s="60">
        <f t="shared" si="260"/>
        <v>70.581108982225643</v>
      </c>
      <c r="BC354" s="70">
        <f t="shared" si="261"/>
        <v>48.123483396972027</v>
      </c>
      <c r="BD354" s="48">
        <f t="shared" si="262"/>
        <v>35.370760296774442</v>
      </c>
      <c r="BE354" s="59">
        <f t="shared" si="244"/>
        <v>1.5138791999999999E-3</v>
      </c>
      <c r="BF354" s="60">
        <f t="shared" si="263"/>
        <v>5.5171879572341611</v>
      </c>
      <c r="BG354" s="46">
        <f t="shared" si="264"/>
        <v>298.53572339540284</v>
      </c>
      <c r="BH354" s="46">
        <f t="shared" si="245"/>
        <v>0</v>
      </c>
      <c r="BI354" s="34">
        <f>AQ354*RUE</f>
        <v>23.774686185659043</v>
      </c>
      <c r="BJ354" s="34">
        <f t="shared" si="246"/>
        <v>237.74686185659044</v>
      </c>
      <c r="BK354" s="34">
        <f t="shared" si="247"/>
        <v>78.456464412674848</v>
      </c>
      <c r="BL354" s="34">
        <f>IF(AD354=0,0,BK354/(1-UMIDADE))</f>
        <v>0</v>
      </c>
      <c r="BM354" s="45">
        <f>BL354*AJ354</f>
        <v>0</v>
      </c>
      <c r="BN354" s="48">
        <f>IF(AI354=0,0,BM354*(1-AI354*(1-AK354)))</f>
        <v>0</v>
      </c>
    </row>
    <row r="355" spans="1:66" ht="15">
      <c r="A355" s="32">
        <v>11</v>
      </c>
      <c r="B355" s="32">
        <f t="shared" si="248"/>
        <v>12</v>
      </c>
      <c r="C355" s="32">
        <v>2015</v>
      </c>
      <c r="D355" s="32">
        <v>11</v>
      </c>
      <c r="E355" s="33">
        <v>25.02</v>
      </c>
      <c r="F355" s="33">
        <v>95</v>
      </c>
      <c r="G355" s="46">
        <v>345</v>
      </c>
      <c r="H355" s="45">
        <f t="shared" si="249"/>
        <v>-23.18448949094838</v>
      </c>
      <c r="I355" s="45">
        <f t="shared" si="222"/>
        <v>100.40753038989608</v>
      </c>
      <c r="J355" s="48">
        <f t="shared" si="250"/>
        <v>13.38767071865281</v>
      </c>
      <c r="K355" s="48">
        <f t="shared" si="251"/>
        <v>1.0310634714779239</v>
      </c>
      <c r="L355" s="48">
        <v>40</v>
      </c>
      <c r="M355" s="33">
        <v>2.274</v>
      </c>
      <c r="N355" s="33">
        <v>29.37</v>
      </c>
      <c r="O355" s="33">
        <v>100</v>
      </c>
      <c r="P355" s="33">
        <v>8.4499999999999993</v>
      </c>
      <c r="Q355" s="33">
        <v>21.38</v>
      </c>
      <c r="R355" s="33">
        <v>76.7</v>
      </c>
      <c r="S355" s="33">
        <v>0.1</v>
      </c>
      <c r="T355" s="33">
        <v>13.897640000000001</v>
      </c>
      <c r="U355" s="33">
        <v>5.7489999999999997</v>
      </c>
      <c r="V355" s="33">
        <f t="shared" si="223"/>
        <v>3.9220897959183674</v>
      </c>
      <c r="W355" s="36">
        <f t="shared" si="224"/>
        <v>0.63947844373931129</v>
      </c>
      <c r="X355" s="36">
        <f t="shared" si="225"/>
        <v>0.19592176656089672</v>
      </c>
      <c r="Y355" s="33">
        <f t="shared" si="252"/>
        <v>129.87404408163263</v>
      </c>
      <c r="Z355" s="33">
        <f t="shared" si="226"/>
        <v>125</v>
      </c>
      <c r="AA355" s="33">
        <f t="shared" si="253"/>
        <v>4.8740440816326327</v>
      </c>
      <c r="AB355" s="36">
        <f t="shared" si="227"/>
        <v>0.25</v>
      </c>
      <c r="AC355" s="45">
        <f t="shared" si="228"/>
        <v>19.37</v>
      </c>
      <c r="AD355" s="49">
        <f t="shared" si="254"/>
        <v>0</v>
      </c>
      <c r="AE355" s="49">
        <f t="shared" si="229"/>
        <v>0.4</v>
      </c>
      <c r="AF355" s="48">
        <f t="shared" si="255"/>
        <v>1</v>
      </c>
      <c r="AG355" s="33">
        <f t="shared" si="230"/>
        <v>1.568835918367347</v>
      </c>
      <c r="AH355" s="33">
        <f t="shared" si="231"/>
        <v>1.568835918367347</v>
      </c>
      <c r="AI355" s="49">
        <f t="shared" si="232"/>
        <v>0</v>
      </c>
      <c r="AJ355" s="48">
        <f t="shared" si="233"/>
        <v>1</v>
      </c>
      <c r="AK355" s="58">
        <f t="shared" si="256"/>
        <v>1</v>
      </c>
      <c r="AL355" s="58">
        <f t="shared" si="257"/>
        <v>3.1713684062455161</v>
      </c>
      <c r="AM355" s="58">
        <f t="shared" si="258"/>
        <v>2.4324395675903108</v>
      </c>
      <c r="AN355" s="58">
        <f t="shared" si="259"/>
        <v>0.73892883865520531</v>
      </c>
      <c r="AO355" s="34">
        <f t="shared" si="234"/>
        <v>6.9488200000000004</v>
      </c>
      <c r="AP355" s="34">
        <f t="shared" si="235"/>
        <v>0.49393047248462374</v>
      </c>
      <c r="AQ355" s="34">
        <f t="shared" si="236"/>
        <v>6.4548895275153768</v>
      </c>
      <c r="AR355" s="58">
        <f t="shared" si="237"/>
        <v>0.45118836390597361</v>
      </c>
      <c r="AS355" s="67">
        <f t="shared" si="238"/>
        <v>0.75198060650995602</v>
      </c>
      <c r="AT355" s="67">
        <f t="shared" si="239"/>
        <v>86.585984992680537</v>
      </c>
      <c r="AU355" s="68">
        <f t="shared" si="240"/>
        <v>0.98533009041852071</v>
      </c>
      <c r="AW355" s="68">
        <f t="shared" si="241"/>
        <v>0.63285558244227902</v>
      </c>
      <c r="AX355" s="68">
        <f t="shared" si="242"/>
        <v>0.42533333333333329</v>
      </c>
      <c r="AZ355" s="69">
        <f t="shared" si="243"/>
        <v>1.0178571428571428</v>
      </c>
      <c r="BA355" s="70">
        <f t="shared" si="265"/>
        <v>17.5774896749869</v>
      </c>
      <c r="BB355" s="60">
        <f t="shared" si="260"/>
        <v>66.822584748430202</v>
      </c>
      <c r="BC355" s="70">
        <f t="shared" si="261"/>
        <v>45.560853237566043</v>
      </c>
      <c r="BD355" s="48">
        <f t="shared" si="262"/>
        <v>33.487227129611043</v>
      </c>
      <c r="BE355" s="59">
        <f t="shared" si="244"/>
        <v>1.5290423999999999E-3</v>
      </c>
      <c r="BF355" s="60">
        <f t="shared" si="263"/>
        <v>5.1446855771317885</v>
      </c>
      <c r="BG355" s="46">
        <f t="shared" si="264"/>
        <v>283.42541552479253</v>
      </c>
      <c r="BH355" s="46">
        <f t="shared" si="245"/>
        <v>0</v>
      </c>
      <c r="BI355" s="34">
        <f>AQ355*RUE</f>
        <v>24.786775785659046</v>
      </c>
      <c r="BJ355" s="34">
        <f t="shared" si="246"/>
        <v>247.86775785659046</v>
      </c>
      <c r="BK355" s="34">
        <f t="shared" si="247"/>
        <v>81.79636009267486</v>
      </c>
      <c r="BL355" s="34">
        <f>IF(AD355=0,0,BK355/(1-UMIDADE))</f>
        <v>0</v>
      </c>
      <c r="BM355" s="45">
        <f>BL355*AJ355</f>
        <v>0</v>
      </c>
      <c r="BN355" s="48">
        <f>IF(AI355=0,0,BM355*(1-AI355*(1-AK355)))</f>
        <v>0</v>
      </c>
    </row>
    <row r="356" spans="1:66" ht="15">
      <c r="A356" s="32">
        <v>12</v>
      </c>
      <c r="B356" s="32">
        <f t="shared" si="248"/>
        <v>12</v>
      </c>
      <c r="C356" s="32">
        <v>2015</v>
      </c>
      <c r="D356" s="32">
        <v>12</v>
      </c>
      <c r="E356" s="33">
        <v>23.66</v>
      </c>
      <c r="F356" s="33">
        <v>88.4</v>
      </c>
      <c r="G356" s="46">
        <v>346</v>
      </c>
      <c r="H356" s="45">
        <f t="shared" si="249"/>
        <v>-23.241624800646509</v>
      </c>
      <c r="I356" s="45">
        <f t="shared" si="222"/>
        <v>100.43654131383063</v>
      </c>
      <c r="J356" s="48">
        <f t="shared" si="250"/>
        <v>13.391538841844083</v>
      </c>
      <c r="K356" s="48">
        <f t="shared" si="251"/>
        <v>1.0312505958515106</v>
      </c>
      <c r="L356" s="48">
        <v>40</v>
      </c>
      <c r="M356" s="33">
        <v>2.0840000000000001</v>
      </c>
      <c r="N356" s="33">
        <v>29.54</v>
      </c>
      <c r="O356" s="33">
        <v>100</v>
      </c>
      <c r="P356" s="33">
        <v>9.1999999999999993</v>
      </c>
      <c r="Q356" s="33">
        <v>19.3</v>
      </c>
      <c r="R356" s="33">
        <v>65.47</v>
      </c>
      <c r="S356" s="33">
        <v>0</v>
      </c>
      <c r="T356" s="33">
        <v>23.30707</v>
      </c>
      <c r="U356" s="33">
        <v>8.5299999999999994</v>
      </c>
      <c r="V356" s="33">
        <f t="shared" si="223"/>
        <v>4.0743183673469394</v>
      </c>
      <c r="W356" s="36">
        <f t="shared" si="224"/>
        <v>0.64870185905247757</v>
      </c>
      <c r="X356" s="36">
        <f t="shared" si="225"/>
        <v>0.19730527885787164</v>
      </c>
      <c r="Y356" s="33">
        <f t="shared" si="252"/>
        <v>123.53116408163265</v>
      </c>
      <c r="Z356" s="33">
        <f t="shared" si="226"/>
        <v>123.53116408163265</v>
      </c>
      <c r="AA356" s="33">
        <f t="shared" si="253"/>
        <v>0</v>
      </c>
      <c r="AB356" s="36">
        <f t="shared" si="227"/>
        <v>0.24706232816326532</v>
      </c>
      <c r="AC356" s="45">
        <f t="shared" si="228"/>
        <v>19.54</v>
      </c>
      <c r="AD356" s="49">
        <f t="shared" si="254"/>
        <v>0</v>
      </c>
      <c r="AE356" s="49">
        <f t="shared" si="229"/>
        <v>0.4</v>
      </c>
      <c r="AF356" s="48">
        <f t="shared" si="255"/>
        <v>1</v>
      </c>
      <c r="AG356" s="33">
        <f t="shared" si="230"/>
        <v>1.6297273469387759</v>
      </c>
      <c r="AH356" s="33">
        <f t="shared" si="231"/>
        <v>1.6297273469387759</v>
      </c>
      <c r="AI356" s="49">
        <f t="shared" si="232"/>
        <v>0</v>
      </c>
      <c r="AJ356" s="48">
        <f t="shared" si="233"/>
        <v>1</v>
      </c>
      <c r="AK356" s="58">
        <f t="shared" si="256"/>
        <v>1</v>
      </c>
      <c r="AL356" s="58">
        <f t="shared" si="257"/>
        <v>2.9234003779272331</v>
      </c>
      <c r="AM356" s="58">
        <f t="shared" si="258"/>
        <v>1.9139502274289595</v>
      </c>
      <c r="AN356" s="58">
        <f t="shared" si="259"/>
        <v>1.0094501504982736</v>
      </c>
      <c r="AO356" s="34">
        <f t="shared" si="234"/>
        <v>11.653535</v>
      </c>
      <c r="AP356" s="34">
        <f t="shared" si="235"/>
        <v>0.49393047248462374</v>
      </c>
      <c r="AQ356" s="34">
        <f t="shared" si="236"/>
        <v>11.159604527515375</v>
      </c>
      <c r="AR356" s="58">
        <f t="shared" si="237"/>
        <v>0.45118836390597361</v>
      </c>
      <c r="AS356" s="67">
        <f t="shared" si="238"/>
        <v>0.75198060650995602</v>
      </c>
      <c r="AT356" s="67">
        <f t="shared" si="239"/>
        <v>91.776048326759735</v>
      </c>
      <c r="AU356" s="68">
        <f t="shared" si="240"/>
        <v>0.98001343031342925</v>
      </c>
      <c r="AW356" s="68">
        <f t="shared" si="241"/>
        <v>0.5793692884696876</v>
      </c>
      <c r="AX356" s="68">
        <f t="shared" si="242"/>
        <v>0.28666666666666674</v>
      </c>
      <c r="AZ356" s="69">
        <f t="shared" si="243"/>
        <v>1.0178571428571428</v>
      </c>
      <c r="BA356" s="70">
        <f t="shared" si="265"/>
        <v>11.433719065211312</v>
      </c>
      <c r="BB356" s="60">
        <f t="shared" si="260"/>
        <v>43.46642639830732</v>
      </c>
      <c r="BC356" s="70">
        <f t="shared" si="261"/>
        <v>29.636199817027716</v>
      </c>
      <c r="BD356" s="48">
        <f t="shared" si="262"/>
        <v>21.782606865515373</v>
      </c>
      <c r="BE356" s="59">
        <f t="shared" si="244"/>
        <v>1.4717592000000001E-3</v>
      </c>
      <c r="BF356" s="60">
        <f t="shared" si="263"/>
        <v>3.4666989239845885</v>
      </c>
      <c r="BG356" s="46">
        <f t="shared" si="264"/>
        <v>183.15907941530784</v>
      </c>
      <c r="BH356" s="46">
        <f t="shared" si="245"/>
        <v>0</v>
      </c>
      <c r="BI356" s="34">
        <f>AQ356*RUE</f>
        <v>42.852881385659039</v>
      </c>
      <c r="BJ356" s="34">
        <f t="shared" si="246"/>
        <v>428.52881385659038</v>
      </c>
      <c r="BK356" s="34">
        <f t="shared" si="247"/>
        <v>141.41450857267483</v>
      </c>
      <c r="BL356" s="34">
        <f>IF(AD356=0,0,BK356/(1-UMIDADE))</f>
        <v>0</v>
      </c>
      <c r="BM356" s="45">
        <f>BL356*AJ356</f>
        <v>0</v>
      </c>
      <c r="BN356" s="48">
        <f>IF(AI356=0,0,BM356*(1-AI356*(1-AK356)))</f>
        <v>0</v>
      </c>
    </row>
    <row r="357" spans="1:66" ht="15">
      <c r="A357" s="32">
        <v>13</v>
      </c>
      <c r="B357" s="32">
        <f t="shared" si="248"/>
        <v>12</v>
      </c>
      <c r="C357" s="32">
        <v>2015</v>
      </c>
      <c r="D357" s="32">
        <v>13</v>
      </c>
      <c r="E357" s="33">
        <v>24.62</v>
      </c>
      <c r="F357" s="33">
        <v>82.7</v>
      </c>
      <c r="G357" s="46">
        <v>347</v>
      </c>
      <c r="H357" s="45">
        <f t="shared" si="249"/>
        <v>-23.291873115320865</v>
      </c>
      <c r="I357" s="45">
        <f t="shared" si="222"/>
        <v>100.4620780899391</v>
      </c>
      <c r="J357" s="48">
        <f t="shared" si="250"/>
        <v>13.394943745325213</v>
      </c>
      <c r="K357" s="48">
        <f t="shared" si="251"/>
        <v>1.031428459999103</v>
      </c>
      <c r="L357" s="48">
        <v>40</v>
      </c>
      <c r="M357" s="33">
        <v>1.4670000000000001</v>
      </c>
      <c r="N357" s="33">
        <v>32.369999999999997</v>
      </c>
      <c r="O357" s="33">
        <v>100</v>
      </c>
      <c r="P357" s="33">
        <v>6.95</v>
      </c>
      <c r="Q357" s="33">
        <v>18.07</v>
      </c>
      <c r="R357" s="33">
        <v>50.93</v>
      </c>
      <c r="S357" s="33">
        <v>0</v>
      </c>
      <c r="T357" s="33">
        <v>30</v>
      </c>
      <c r="U357" s="33">
        <v>12.12</v>
      </c>
      <c r="V357" s="33">
        <f t="shared" si="223"/>
        <v>4.645616326530611</v>
      </c>
      <c r="W357" s="36">
        <f t="shared" si="224"/>
        <v>0.68110082333375499</v>
      </c>
      <c r="X357" s="36">
        <f t="shared" si="225"/>
        <v>0.20216512350006327</v>
      </c>
      <c r="Y357" s="33">
        <f t="shared" si="252"/>
        <v>121.90143673469387</v>
      </c>
      <c r="Z357" s="33">
        <f t="shared" si="226"/>
        <v>121.90143673469387</v>
      </c>
      <c r="AA357" s="33">
        <f t="shared" si="253"/>
        <v>0</v>
      </c>
      <c r="AB357" s="36">
        <f t="shared" si="227"/>
        <v>0.24380287346938775</v>
      </c>
      <c r="AC357" s="45">
        <f t="shared" si="228"/>
        <v>22.369999999999997</v>
      </c>
      <c r="AD357" s="49">
        <f t="shared" si="254"/>
        <v>0</v>
      </c>
      <c r="AE357" s="49">
        <f t="shared" si="229"/>
        <v>0.4</v>
      </c>
      <c r="AF357" s="48">
        <f t="shared" si="255"/>
        <v>1</v>
      </c>
      <c r="AG357" s="33">
        <f t="shared" si="230"/>
        <v>1.8582465306122444</v>
      </c>
      <c r="AH357" s="33">
        <f t="shared" si="231"/>
        <v>1.8582465306122444</v>
      </c>
      <c r="AI357" s="49">
        <f t="shared" si="232"/>
        <v>0</v>
      </c>
      <c r="AJ357" s="48">
        <f t="shared" si="233"/>
        <v>1</v>
      </c>
      <c r="AK357" s="58">
        <f t="shared" si="256"/>
        <v>1</v>
      </c>
      <c r="AL357" s="58">
        <f t="shared" si="257"/>
        <v>3.0966012426198835</v>
      </c>
      <c r="AM357" s="58">
        <f t="shared" si="258"/>
        <v>1.5770990128663067</v>
      </c>
      <c r="AN357" s="58">
        <f t="shared" si="259"/>
        <v>1.5195022297535767</v>
      </c>
      <c r="AO357" s="34">
        <f t="shared" si="234"/>
        <v>15</v>
      </c>
      <c r="AP357" s="34">
        <f t="shared" si="235"/>
        <v>0.49393047248462374</v>
      </c>
      <c r="AQ357" s="34">
        <f t="shared" si="236"/>
        <v>14.506069527515375</v>
      </c>
      <c r="AR357" s="58">
        <f t="shared" si="237"/>
        <v>0.45118836390597361</v>
      </c>
      <c r="AS357" s="67">
        <f t="shared" si="238"/>
        <v>0.75198060650995602</v>
      </c>
      <c r="AT357" s="67">
        <f t="shared" si="239"/>
        <v>93.550912446087594</v>
      </c>
      <c r="AU357" s="68">
        <f t="shared" si="240"/>
        <v>0.97006709032300142</v>
      </c>
      <c r="AW357" s="68">
        <f t="shared" si="241"/>
        <v>0.61787213452133494</v>
      </c>
      <c r="AX357" s="68">
        <f t="shared" si="242"/>
        <v>0.20466666666666669</v>
      </c>
      <c r="AZ357" s="69">
        <f t="shared" si="243"/>
        <v>1.0178571428571428</v>
      </c>
      <c r="BA357" s="70">
        <f t="shared" si="265"/>
        <v>8.7839325821053027</v>
      </c>
      <c r="BB357" s="60">
        <f t="shared" si="260"/>
        <v>33.392998104131514</v>
      </c>
      <c r="BC357" s="70">
        <f t="shared" si="261"/>
        <v>22.767953252816941</v>
      </c>
      <c r="BD357" s="48">
        <f t="shared" si="262"/>
        <v>16.73444564082045</v>
      </c>
      <c r="BE357" s="59">
        <f t="shared" si="244"/>
        <v>1.5121944E-3</v>
      </c>
      <c r="BF357" s="60">
        <f t="shared" si="263"/>
        <v>2.6197945239158473</v>
      </c>
      <c r="BG357" s="46">
        <f t="shared" si="264"/>
        <v>141.14651116904605</v>
      </c>
      <c r="BH357" s="46">
        <f t="shared" si="245"/>
        <v>0</v>
      </c>
      <c r="BI357" s="34">
        <f>AQ357*RUE</f>
        <v>55.70330698565904</v>
      </c>
      <c r="BJ357" s="34">
        <f t="shared" si="246"/>
        <v>557.03306985659037</v>
      </c>
      <c r="BK357" s="34">
        <f t="shared" si="247"/>
        <v>183.82091305267483</v>
      </c>
      <c r="BL357" s="34">
        <f>IF(AD357=0,0,BK357/(1-UMIDADE))</f>
        <v>0</v>
      </c>
      <c r="BM357" s="45">
        <f>BL357*AJ357</f>
        <v>0</v>
      </c>
      <c r="BN357" s="48">
        <f>IF(AI357=0,0,BM357*(1-AI357*(1-AK357)))</f>
        <v>0</v>
      </c>
    </row>
    <row r="358" spans="1:66" ht="15">
      <c r="A358" s="32">
        <v>14</v>
      </c>
      <c r="B358" s="32">
        <f t="shared" si="248"/>
        <v>12</v>
      </c>
      <c r="C358" s="32">
        <v>2015</v>
      </c>
      <c r="D358" s="32">
        <v>14</v>
      </c>
      <c r="E358" s="33">
        <v>25.11</v>
      </c>
      <c r="F358" s="33">
        <v>86.1</v>
      </c>
      <c r="G358" s="46">
        <v>348</v>
      </c>
      <c r="H358" s="45">
        <f t="shared" si="249"/>
        <v>-23.335219545311354</v>
      </c>
      <c r="I358" s="45">
        <f t="shared" si="222"/>
        <v>100.48412443373242</v>
      </c>
      <c r="J358" s="48">
        <f t="shared" si="250"/>
        <v>13.397883257830989</v>
      </c>
      <c r="K358" s="48">
        <f t="shared" si="251"/>
        <v>1.0315970112157162</v>
      </c>
      <c r="L358" s="48">
        <v>40</v>
      </c>
      <c r="M358" s="33">
        <v>0.82399999999999995</v>
      </c>
      <c r="N358" s="33">
        <v>31.71</v>
      </c>
      <c r="O358" s="33">
        <v>100</v>
      </c>
      <c r="P358" s="33">
        <v>6.95</v>
      </c>
      <c r="Q358" s="33">
        <v>17.98</v>
      </c>
      <c r="R358" s="33">
        <v>58.86</v>
      </c>
      <c r="S358" s="33">
        <v>0</v>
      </c>
      <c r="T358" s="33">
        <v>23.749300000000002</v>
      </c>
      <c r="U358" s="33">
        <v>9.69</v>
      </c>
      <c r="V358" s="33">
        <f t="shared" si="223"/>
        <v>4.5345306122448976</v>
      </c>
      <c r="W358" s="36">
        <f t="shared" si="224"/>
        <v>0.67507504403538521</v>
      </c>
      <c r="X358" s="36">
        <f t="shared" si="225"/>
        <v>0.2012612566053078</v>
      </c>
      <c r="Y358" s="33">
        <f t="shared" si="252"/>
        <v>120.04319020408163</v>
      </c>
      <c r="Z358" s="33">
        <f t="shared" si="226"/>
        <v>120.04319020408163</v>
      </c>
      <c r="AA358" s="33">
        <f t="shared" si="253"/>
        <v>0</v>
      </c>
      <c r="AB358" s="36">
        <f t="shared" si="227"/>
        <v>0.24008638040816324</v>
      </c>
      <c r="AC358" s="45">
        <f t="shared" si="228"/>
        <v>21.71</v>
      </c>
      <c r="AD358" s="49">
        <f t="shared" si="254"/>
        <v>0</v>
      </c>
      <c r="AE358" s="49">
        <f t="shared" si="229"/>
        <v>0.4</v>
      </c>
      <c r="AF358" s="48">
        <f t="shared" si="255"/>
        <v>1</v>
      </c>
      <c r="AG358" s="33">
        <f t="shared" si="230"/>
        <v>1.8138122448979592</v>
      </c>
      <c r="AH358" s="33">
        <f t="shared" si="231"/>
        <v>1.8138122448979592</v>
      </c>
      <c r="AI358" s="49">
        <f t="shared" si="232"/>
        <v>0</v>
      </c>
      <c r="AJ358" s="48">
        <f t="shared" si="233"/>
        <v>1</v>
      </c>
      <c r="AK358" s="58">
        <f t="shared" si="256"/>
        <v>1</v>
      </c>
      <c r="AL358" s="58">
        <f t="shared" si="257"/>
        <v>3.1884063080868534</v>
      </c>
      <c r="AM358" s="58">
        <f t="shared" si="258"/>
        <v>1.8766959529399219</v>
      </c>
      <c r="AN358" s="58">
        <f t="shared" si="259"/>
        <v>1.3117103551469316</v>
      </c>
      <c r="AO358" s="34">
        <f t="shared" si="234"/>
        <v>11.874650000000001</v>
      </c>
      <c r="AP358" s="34">
        <f t="shared" si="235"/>
        <v>0.49393047248462374</v>
      </c>
      <c r="AQ358" s="34">
        <f t="shared" si="236"/>
        <v>11.380719527515376</v>
      </c>
      <c r="AR358" s="58">
        <f t="shared" si="237"/>
        <v>0.45118836390597361</v>
      </c>
      <c r="AS358" s="67">
        <f t="shared" si="238"/>
        <v>0.75198060650995602</v>
      </c>
      <c r="AT358" s="67">
        <f t="shared" si="239"/>
        <v>91.922925014353467</v>
      </c>
      <c r="AU358" s="68">
        <f t="shared" si="240"/>
        <v>0.97410692013061984</v>
      </c>
      <c r="AW358" s="68">
        <f t="shared" si="241"/>
        <v>0.63614505735924642</v>
      </c>
      <c r="AX358" s="68">
        <f t="shared" si="242"/>
        <v>0.19866666666666669</v>
      </c>
      <c r="AZ358" s="69">
        <f t="shared" si="243"/>
        <v>1.0178571428571428</v>
      </c>
      <c r="BA358" s="70">
        <f t="shared" si="265"/>
        <v>8.6617390381324846</v>
      </c>
      <c r="BB358" s="60">
        <f t="shared" si="260"/>
        <v>32.928467127364456</v>
      </c>
      <c r="BC358" s="70">
        <f t="shared" si="261"/>
        <v>22.451227586839401</v>
      </c>
      <c r="BD358" s="48">
        <f t="shared" si="262"/>
        <v>16.501652276326961</v>
      </c>
      <c r="BE358" s="59">
        <f t="shared" si="244"/>
        <v>1.5328332E-3</v>
      </c>
      <c r="BF358" s="60">
        <f t="shared" si="263"/>
        <v>2.5265853770698592</v>
      </c>
      <c r="BG358" s="46">
        <f t="shared" si="264"/>
        <v>139.75066899257104</v>
      </c>
      <c r="BH358" s="46">
        <f t="shared" si="245"/>
        <v>0</v>
      </c>
      <c r="BI358" s="34">
        <f>AQ358*RUE</f>
        <v>43.701962985659044</v>
      </c>
      <c r="BJ358" s="34">
        <f t="shared" si="246"/>
        <v>437.01962985659043</v>
      </c>
      <c r="BK358" s="34">
        <f t="shared" si="247"/>
        <v>144.21647785267484</v>
      </c>
      <c r="BL358" s="34">
        <f>IF(AD358=0,0,BK358/(1-UMIDADE))</f>
        <v>0</v>
      </c>
      <c r="BM358" s="45">
        <f>BL358*AJ358</f>
        <v>0</v>
      </c>
      <c r="BN358" s="48">
        <f>IF(AI358=0,0,BM358*(1-AI358*(1-AK358)))</f>
        <v>0</v>
      </c>
    </row>
    <row r="359" spans="1:66" ht="15">
      <c r="A359" s="32">
        <v>15</v>
      </c>
      <c r="B359" s="32">
        <f t="shared" si="248"/>
        <v>12</v>
      </c>
      <c r="C359" s="32">
        <v>2015</v>
      </c>
      <c r="D359" s="32">
        <v>15</v>
      </c>
      <c r="E359" s="33">
        <v>26.75</v>
      </c>
      <c r="F359" s="33">
        <v>78.3</v>
      </c>
      <c r="G359" s="46">
        <v>349</v>
      </c>
      <c r="H359" s="45">
        <f t="shared" si="249"/>
        <v>-23.371651246135286</v>
      </c>
      <c r="I359" s="45">
        <f t="shared" si="222"/>
        <v>100.50266623783529</v>
      </c>
      <c r="J359" s="48">
        <f t="shared" si="250"/>
        <v>13.400355498378039</v>
      </c>
      <c r="K359" s="48">
        <f t="shared" si="251"/>
        <v>1.031756199555987</v>
      </c>
      <c r="L359" s="48">
        <v>40</v>
      </c>
      <c r="M359" s="33">
        <v>0.97899999999999998</v>
      </c>
      <c r="N359" s="33">
        <v>34.090000000000003</v>
      </c>
      <c r="O359" s="33">
        <v>100</v>
      </c>
      <c r="P359" s="33">
        <v>9.1999999999999993</v>
      </c>
      <c r="Q359" s="33">
        <v>20.8</v>
      </c>
      <c r="R359" s="33">
        <v>46.32</v>
      </c>
      <c r="S359" s="33">
        <v>0</v>
      </c>
      <c r="T359" s="33">
        <v>29.493390000000002</v>
      </c>
      <c r="U359" s="33">
        <v>13.28</v>
      </c>
      <c r="V359" s="33">
        <f t="shared" si="223"/>
        <v>4.7884408163265313</v>
      </c>
      <c r="W359" s="36">
        <f t="shared" si="224"/>
        <v>0.68865387562914393</v>
      </c>
      <c r="X359" s="36">
        <f t="shared" si="225"/>
        <v>0.20329808134437161</v>
      </c>
      <c r="Y359" s="33">
        <f t="shared" si="252"/>
        <v>118.22937795918367</v>
      </c>
      <c r="Z359" s="33">
        <f t="shared" si="226"/>
        <v>118.22937795918367</v>
      </c>
      <c r="AA359" s="33">
        <f t="shared" si="253"/>
        <v>0</v>
      </c>
      <c r="AB359" s="36">
        <f t="shared" si="227"/>
        <v>0.23645875591836732</v>
      </c>
      <c r="AC359" s="45">
        <f t="shared" si="228"/>
        <v>24.090000000000003</v>
      </c>
      <c r="AD359" s="49">
        <f t="shared" si="254"/>
        <v>0</v>
      </c>
      <c r="AE359" s="49">
        <f t="shared" si="229"/>
        <v>0.4</v>
      </c>
      <c r="AF359" s="48">
        <f t="shared" si="255"/>
        <v>1</v>
      </c>
      <c r="AG359" s="33">
        <f t="shared" si="230"/>
        <v>1.9153763265306125</v>
      </c>
      <c r="AH359" s="33">
        <f t="shared" si="231"/>
        <v>1.9153763265306125</v>
      </c>
      <c r="AI359" s="49">
        <f t="shared" si="232"/>
        <v>0</v>
      </c>
      <c r="AJ359" s="48">
        <f t="shared" si="233"/>
        <v>1</v>
      </c>
      <c r="AK359" s="58">
        <f t="shared" si="256"/>
        <v>1</v>
      </c>
      <c r="AL359" s="58">
        <f t="shared" si="257"/>
        <v>3.513163069817498</v>
      </c>
      <c r="AM359" s="58">
        <f t="shared" si="258"/>
        <v>1.6272971339394651</v>
      </c>
      <c r="AN359" s="58">
        <f t="shared" si="259"/>
        <v>1.885865935878033</v>
      </c>
      <c r="AO359" s="34">
        <f t="shared" si="234"/>
        <v>14.746695000000001</v>
      </c>
      <c r="AP359" s="34">
        <f t="shared" si="235"/>
        <v>0.49393047248462374</v>
      </c>
      <c r="AQ359" s="34">
        <f t="shared" si="236"/>
        <v>14.252764527515376</v>
      </c>
      <c r="AR359" s="58">
        <f t="shared" si="237"/>
        <v>0.45118836390597361</v>
      </c>
      <c r="AS359" s="67">
        <f t="shared" si="238"/>
        <v>0.75198060650995602</v>
      </c>
      <c r="AT359" s="67">
        <f t="shared" si="239"/>
        <v>93.443811459909185</v>
      </c>
      <c r="AU359" s="68">
        <f t="shared" si="240"/>
        <v>0.96298512028814964</v>
      </c>
      <c r="AW359" s="68">
        <f t="shared" si="241"/>
        <v>0.69118102031198014</v>
      </c>
      <c r="AX359" s="68">
        <f t="shared" si="242"/>
        <v>0.38666666666666671</v>
      </c>
      <c r="AZ359" s="69">
        <f t="shared" si="243"/>
        <v>1.0178571428571428</v>
      </c>
      <c r="BA359" s="70">
        <f t="shared" si="265"/>
        <v>18.407386385267426</v>
      </c>
      <c r="BB359" s="60">
        <f t="shared" si="260"/>
        <v>69.97752008223263</v>
      </c>
      <c r="BC359" s="70">
        <f t="shared" si="261"/>
        <v>47.711945510613162</v>
      </c>
      <c r="BD359" s="48">
        <f t="shared" si="262"/>
        <v>35.068279950300671</v>
      </c>
      <c r="BE359" s="59">
        <f t="shared" si="244"/>
        <v>1.60191E-3</v>
      </c>
      <c r="BF359" s="60">
        <f t="shared" si="263"/>
        <v>5.1334271872079835</v>
      </c>
      <c r="BG359" s="46">
        <f t="shared" si="264"/>
        <v>299.34852763092687</v>
      </c>
      <c r="BH359" s="46">
        <f t="shared" si="245"/>
        <v>0</v>
      </c>
      <c r="BI359" s="34">
        <f>AQ359*RUE</f>
        <v>54.73061578565904</v>
      </c>
      <c r="BJ359" s="34">
        <f t="shared" si="246"/>
        <v>547.3061578565904</v>
      </c>
      <c r="BK359" s="34">
        <f t="shared" si="247"/>
        <v>180.61103209267483</v>
      </c>
      <c r="BL359" s="34">
        <f>IF(AD359=0,0,BK359/(1-UMIDADE))</f>
        <v>0</v>
      </c>
      <c r="BM359" s="45">
        <f>BL359*AJ359</f>
        <v>0</v>
      </c>
      <c r="BN359" s="48">
        <f>IF(AI359=0,0,BM359*(1-AI359*(1-AK359)))</f>
        <v>0</v>
      </c>
    </row>
    <row r="360" spans="1:66" ht="15">
      <c r="A360" s="32">
        <v>16</v>
      </c>
      <c r="B360" s="32">
        <f t="shared" si="248"/>
        <v>12</v>
      </c>
      <c r="C360" s="32">
        <v>2015</v>
      </c>
      <c r="D360" s="32">
        <v>16</v>
      </c>
      <c r="E360" s="33">
        <v>25.15</v>
      </c>
      <c r="F360" s="33">
        <v>80.2</v>
      </c>
      <c r="G360" s="46">
        <v>350</v>
      </c>
      <c r="H360" s="45">
        <f t="shared" si="249"/>
        <v>-23.401157422293444</v>
      </c>
      <c r="I360" s="45">
        <f t="shared" si="222"/>
        <v>100.51769160238905</v>
      </c>
      <c r="J360" s="48">
        <f t="shared" si="250"/>
        <v>13.402358880318539</v>
      </c>
      <c r="K360" s="48">
        <f t="shared" si="251"/>
        <v>1.0319059778489741</v>
      </c>
      <c r="L360" s="48">
        <v>40</v>
      </c>
      <c r="M360" s="33">
        <v>1.762</v>
      </c>
      <c r="N360" s="33">
        <v>33.17</v>
      </c>
      <c r="O360" s="33">
        <v>100</v>
      </c>
      <c r="P360" s="33">
        <v>9.1999999999999993</v>
      </c>
      <c r="Q360" s="33">
        <v>18.829999999999998</v>
      </c>
      <c r="R360" s="33">
        <v>45.99</v>
      </c>
      <c r="S360" s="33">
        <v>0</v>
      </c>
      <c r="T360" s="33">
        <v>30</v>
      </c>
      <c r="U360" s="33">
        <v>13.31</v>
      </c>
      <c r="V360" s="33">
        <f t="shared" si="223"/>
        <v>4.7420081632653064</v>
      </c>
      <c r="W360" s="36">
        <f t="shared" si="224"/>
        <v>0.68622234647605107</v>
      </c>
      <c r="X360" s="36">
        <f t="shared" si="225"/>
        <v>0.20293335197140766</v>
      </c>
      <c r="Y360" s="33">
        <f t="shared" si="252"/>
        <v>116.31400163265306</v>
      </c>
      <c r="Z360" s="33">
        <f t="shared" si="226"/>
        <v>116.31400163265306</v>
      </c>
      <c r="AA360" s="33">
        <f t="shared" si="253"/>
        <v>0</v>
      </c>
      <c r="AB360" s="36">
        <f t="shared" si="227"/>
        <v>0.23262800326530611</v>
      </c>
      <c r="AC360" s="45">
        <f t="shared" si="228"/>
        <v>23.17</v>
      </c>
      <c r="AD360" s="49">
        <f t="shared" si="254"/>
        <v>0</v>
      </c>
      <c r="AE360" s="49">
        <f t="shared" si="229"/>
        <v>0.4</v>
      </c>
      <c r="AF360" s="48">
        <f t="shared" si="255"/>
        <v>1</v>
      </c>
      <c r="AG360" s="33">
        <f t="shared" si="230"/>
        <v>1.8968032653061226</v>
      </c>
      <c r="AH360" s="33">
        <f t="shared" si="231"/>
        <v>1.8968032653061226</v>
      </c>
      <c r="AI360" s="49">
        <f t="shared" si="232"/>
        <v>0</v>
      </c>
      <c r="AJ360" s="48">
        <f t="shared" si="233"/>
        <v>1</v>
      </c>
      <c r="AK360" s="58">
        <f t="shared" si="256"/>
        <v>1</v>
      </c>
      <c r="AL360" s="58">
        <f t="shared" si="257"/>
        <v>3.1960042913496634</v>
      </c>
      <c r="AM360" s="58">
        <f t="shared" si="258"/>
        <v>1.4698423735917103</v>
      </c>
      <c r="AN360" s="58">
        <f t="shared" si="259"/>
        <v>1.726161917757953</v>
      </c>
      <c r="AO360" s="34">
        <f t="shared" si="234"/>
        <v>15</v>
      </c>
      <c r="AP360" s="34">
        <f t="shared" si="235"/>
        <v>0.49393047248462374</v>
      </c>
      <c r="AQ360" s="34">
        <f t="shared" si="236"/>
        <v>14.506069527515375</v>
      </c>
      <c r="AR360" s="58">
        <f t="shared" si="237"/>
        <v>0.45118836390597361</v>
      </c>
      <c r="AS360" s="67">
        <f t="shared" si="238"/>
        <v>0.75198060650995602</v>
      </c>
      <c r="AT360" s="67">
        <f t="shared" si="239"/>
        <v>93.550912446087594</v>
      </c>
      <c r="AU360" s="68">
        <f t="shared" si="240"/>
        <v>0.96606588964339102</v>
      </c>
      <c r="AW360" s="68">
        <f t="shared" si="241"/>
        <v>0.63759757016750962</v>
      </c>
      <c r="AX360" s="68">
        <f t="shared" si="242"/>
        <v>0.25533333333333325</v>
      </c>
      <c r="AZ360" s="69">
        <f t="shared" si="243"/>
        <v>1.0178571428571428</v>
      </c>
      <c r="BA360" s="70">
        <f t="shared" si="265"/>
        <v>11.261660041870297</v>
      </c>
      <c r="BB360" s="60">
        <f t="shared" si="260"/>
        <v>42.812326815174117</v>
      </c>
      <c r="BC360" s="70">
        <f t="shared" si="261"/>
        <v>29.190222828527808</v>
      </c>
      <c r="BD360" s="48">
        <f t="shared" si="262"/>
        <v>21.454813778967939</v>
      </c>
      <c r="BE360" s="59">
        <f t="shared" si="244"/>
        <v>1.5345179999999999E-3</v>
      </c>
      <c r="BF360" s="60">
        <f t="shared" si="263"/>
        <v>3.4630296329786665</v>
      </c>
      <c r="BG360" s="46">
        <f t="shared" si="264"/>
        <v>179.91784145989271</v>
      </c>
      <c r="BH360" s="46">
        <f t="shared" si="245"/>
        <v>0</v>
      </c>
      <c r="BI360" s="34">
        <f>AQ360*RUE</f>
        <v>55.70330698565904</v>
      </c>
      <c r="BJ360" s="34">
        <f t="shared" si="246"/>
        <v>557.03306985659037</v>
      </c>
      <c r="BK360" s="34">
        <f t="shared" si="247"/>
        <v>183.82091305267483</v>
      </c>
      <c r="BL360" s="34">
        <f>IF(AD360=0,0,BK360/(1-UMIDADE))</f>
        <v>0</v>
      </c>
      <c r="BM360" s="45">
        <f>BL360*AJ360</f>
        <v>0</v>
      </c>
      <c r="BN360" s="48">
        <f>IF(AI360=0,0,BM360*(1-AI360*(1-AK360)))</f>
        <v>0</v>
      </c>
    </row>
    <row r="361" spans="1:66" ht="15">
      <c r="A361" s="32">
        <v>17</v>
      </c>
      <c r="B361" s="32">
        <f t="shared" si="248"/>
        <v>12</v>
      </c>
      <c r="C361" s="32">
        <v>2015</v>
      </c>
      <c r="D361" s="32">
        <v>17</v>
      </c>
      <c r="E361" s="33">
        <v>23.63</v>
      </c>
      <c r="F361" s="33">
        <v>73.8</v>
      </c>
      <c r="G361" s="46">
        <v>351</v>
      </c>
      <c r="H361" s="45">
        <f t="shared" si="249"/>
        <v>-23.423729330469037</v>
      </c>
      <c r="I361" s="45">
        <f t="shared" si="222"/>
        <v>100.5291908608082</v>
      </c>
      <c r="J361" s="48">
        <f t="shared" si="250"/>
        <v>13.403892114774427</v>
      </c>
      <c r="K361" s="48">
        <f t="shared" si="251"/>
        <v>1.0320463017121373</v>
      </c>
      <c r="L361" s="48">
        <v>40</v>
      </c>
      <c r="M361" s="33">
        <v>2.4129999999999998</v>
      </c>
      <c r="N361" s="33">
        <v>31.55</v>
      </c>
      <c r="O361" s="33">
        <v>100</v>
      </c>
      <c r="P361" s="33">
        <v>9.1999999999999993</v>
      </c>
      <c r="Q361" s="33">
        <v>16.75</v>
      </c>
      <c r="R361" s="33">
        <v>42.46</v>
      </c>
      <c r="S361" s="33">
        <v>0</v>
      </c>
      <c r="T361" s="33">
        <v>30</v>
      </c>
      <c r="U361" s="33">
        <v>14.49</v>
      </c>
      <c r="V361" s="33">
        <f t="shared" si="223"/>
        <v>4.5786122448979594</v>
      </c>
      <c r="W361" s="36">
        <f t="shared" si="224"/>
        <v>0.67748205785695959</v>
      </c>
      <c r="X361" s="36">
        <f t="shared" si="225"/>
        <v>0.20162230867854394</v>
      </c>
      <c r="Y361" s="33">
        <f t="shared" si="252"/>
        <v>114.41719836734694</v>
      </c>
      <c r="Z361" s="33">
        <f t="shared" si="226"/>
        <v>114.41719836734694</v>
      </c>
      <c r="AA361" s="33">
        <f t="shared" si="253"/>
        <v>0</v>
      </c>
      <c r="AB361" s="36">
        <f t="shared" si="227"/>
        <v>0.22883439673469388</v>
      </c>
      <c r="AC361" s="45">
        <f t="shared" si="228"/>
        <v>21.55</v>
      </c>
      <c r="AD361" s="49">
        <f t="shared" si="254"/>
        <v>0</v>
      </c>
      <c r="AE361" s="49">
        <f t="shared" si="229"/>
        <v>0.4</v>
      </c>
      <c r="AF361" s="48">
        <f t="shared" si="255"/>
        <v>1</v>
      </c>
      <c r="AG361" s="33">
        <f t="shared" si="230"/>
        <v>1.8314448979591837</v>
      </c>
      <c r="AH361" s="33">
        <f t="shared" si="231"/>
        <v>1.8314448979591837</v>
      </c>
      <c r="AI361" s="49">
        <f t="shared" si="232"/>
        <v>0</v>
      </c>
      <c r="AJ361" s="48">
        <f t="shared" si="233"/>
        <v>1</v>
      </c>
      <c r="AK361" s="58">
        <f t="shared" si="256"/>
        <v>1</v>
      </c>
      <c r="AL361" s="58">
        <f t="shared" si="257"/>
        <v>2.918126934576351</v>
      </c>
      <c r="AM361" s="58">
        <f t="shared" si="258"/>
        <v>1.2390366964211186</v>
      </c>
      <c r="AN361" s="58">
        <f t="shared" si="259"/>
        <v>1.6790902381552324</v>
      </c>
      <c r="AO361" s="34">
        <f t="shared" si="234"/>
        <v>15</v>
      </c>
      <c r="AP361" s="34">
        <f t="shared" si="235"/>
        <v>0.49393047248462374</v>
      </c>
      <c r="AQ361" s="34">
        <f t="shared" si="236"/>
        <v>14.506069527515375</v>
      </c>
      <c r="AR361" s="58">
        <f t="shared" si="237"/>
        <v>0.45118836390597361</v>
      </c>
      <c r="AS361" s="67">
        <f t="shared" si="238"/>
        <v>0.75198060650995602</v>
      </c>
      <c r="AT361" s="67">
        <f t="shared" si="239"/>
        <v>93.550912446087594</v>
      </c>
      <c r="AU361" s="68">
        <f t="shared" si="240"/>
        <v>0.96697580476916722</v>
      </c>
      <c r="AW361" s="68">
        <f t="shared" si="241"/>
        <v>0.57810550160263607</v>
      </c>
      <c r="AX361" s="68">
        <f t="shared" si="242"/>
        <v>0.11666666666666667</v>
      </c>
      <c r="AZ361" s="69">
        <f t="shared" si="243"/>
        <v>1.0178571428571428</v>
      </c>
      <c r="BA361" s="70">
        <f t="shared" si="265"/>
        <v>4.669936726154841</v>
      </c>
      <c r="BB361" s="60">
        <f t="shared" si="260"/>
        <v>17.753231458150246</v>
      </c>
      <c r="BC361" s="70">
        <f t="shared" si="261"/>
        <v>12.104475994193349</v>
      </c>
      <c r="BD361" s="48">
        <f t="shared" si="262"/>
        <v>8.896789855732111</v>
      </c>
      <c r="BE361" s="59">
        <f t="shared" si="244"/>
        <v>1.4704956E-3</v>
      </c>
      <c r="BF361" s="60">
        <f t="shared" si="263"/>
        <v>1.5101189740307657</v>
      </c>
      <c r="BG361" s="46">
        <f t="shared" si="264"/>
        <v>73.86670881701346</v>
      </c>
      <c r="BH361" s="46">
        <f t="shared" si="245"/>
        <v>0</v>
      </c>
      <c r="BI361" s="34">
        <f>AQ361*RUE</f>
        <v>55.70330698565904</v>
      </c>
      <c r="BJ361" s="34">
        <f t="shared" si="246"/>
        <v>557.03306985659037</v>
      </c>
      <c r="BK361" s="34">
        <f t="shared" si="247"/>
        <v>183.82091305267483</v>
      </c>
      <c r="BL361" s="34">
        <f>IF(AD361=0,0,BK361/(1-UMIDADE))</f>
        <v>0</v>
      </c>
      <c r="BM361" s="45">
        <f>BL361*AJ361</f>
        <v>0</v>
      </c>
      <c r="BN361" s="48">
        <f>IF(AI361=0,0,BM361*(1-AI361*(1-AK361)))</f>
        <v>0</v>
      </c>
    </row>
    <row r="362" spans="1:66" ht="15">
      <c r="A362" s="32">
        <v>18</v>
      </c>
      <c r="B362" s="32">
        <f t="shared" si="248"/>
        <v>12</v>
      </c>
      <c r="C362" s="32">
        <v>2015</v>
      </c>
      <c r="D362" s="32">
        <v>18</v>
      </c>
      <c r="E362" s="33">
        <v>23.38</v>
      </c>
      <c r="F362" s="33">
        <v>79.099999999999994</v>
      </c>
      <c r="G362" s="46">
        <v>352</v>
      </c>
      <c r="H362" s="45">
        <f t="shared" si="249"/>
        <v>-23.439360282118528</v>
      </c>
      <c r="I362" s="45">
        <f t="shared" si="222"/>
        <v>100.53715660077812</v>
      </c>
      <c r="J362" s="48">
        <f t="shared" si="250"/>
        <v>13.404954213437081</v>
      </c>
      <c r="K362" s="48">
        <f t="shared" si="251"/>
        <v>1.0321771295644875</v>
      </c>
      <c r="L362" s="48">
        <v>40</v>
      </c>
      <c r="M362" s="33">
        <v>1.268</v>
      </c>
      <c r="N362" s="33">
        <v>32.39</v>
      </c>
      <c r="O362" s="33">
        <v>100</v>
      </c>
      <c r="P362" s="33">
        <v>12.2</v>
      </c>
      <c r="Q362" s="33">
        <v>15.64</v>
      </c>
      <c r="R362" s="33">
        <v>35.130000000000003</v>
      </c>
      <c r="S362" s="33">
        <v>0</v>
      </c>
      <c r="T362" s="33">
        <v>30</v>
      </c>
      <c r="U362" s="33">
        <v>14</v>
      </c>
      <c r="V362" s="33">
        <f t="shared" si="223"/>
        <v>4.7919673469387751</v>
      </c>
      <c r="W362" s="36">
        <f t="shared" si="224"/>
        <v>0.68883760439069319</v>
      </c>
      <c r="X362" s="36">
        <f t="shared" si="225"/>
        <v>0.20332564065860398</v>
      </c>
      <c r="Y362" s="33">
        <f t="shared" si="252"/>
        <v>112.58575346938775</v>
      </c>
      <c r="Z362" s="33">
        <f t="shared" si="226"/>
        <v>112.58575346938775</v>
      </c>
      <c r="AA362" s="33">
        <f t="shared" si="253"/>
        <v>0</v>
      </c>
      <c r="AB362" s="36">
        <f t="shared" si="227"/>
        <v>0.2251715069387755</v>
      </c>
      <c r="AC362" s="45">
        <f t="shared" si="228"/>
        <v>22.39</v>
      </c>
      <c r="AD362" s="49">
        <f t="shared" si="254"/>
        <v>0</v>
      </c>
      <c r="AE362" s="49">
        <f t="shared" si="229"/>
        <v>0.4</v>
      </c>
      <c r="AF362" s="48">
        <f t="shared" si="255"/>
        <v>1</v>
      </c>
      <c r="AG362" s="33">
        <f t="shared" si="230"/>
        <v>1.9167869387755101</v>
      </c>
      <c r="AH362" s="33">
        <f t="shared" si="231"/>
        <v>1.9167869387755101</v>
      </c>
      <c r="AI362" s="49">
        <f t="shared" si="232"/>
        <v>0</v>
      </c>
      <c r="AJ362" s="48">
        <f t="shared" si="233"/>
        <v>1</v>
      </c>
      <c r="AK362" s="58">
        <f t="shared" si="256"/>
        <v>1</v>
      </c>
      <c r="AL362" s="58">
        <f t="shared" si="257"/>
        <v>2.8745034269780243</v>
      </c>
      <c r="AM362" s="58">
        <f t="shared" si="258"/>
        <v>1.00981305389738</v>
      </c>
      <c r="AN362" s="58">
        <f t="shared" si="259"/>
        <v>1.8646903730806443</v>
      </c>
      <c r="AO362" s="34">
        <f t="shared" si="234"/>
        <v>15</v>
      </c>
      <c r="AP362" s="34">
        <f t="shared" si="235"/>
        <v>0.49393047248462374</v>
      </c>
      <c r="AQ362" s="34">
        <f t="shared" si="236"/>
        <v>14.506069527515375</v>
      </c>
      <c r="AR362" s="58">
        <f t="shared" si="237"/>
        <v>0.45118836390597361</v>
      </c>
      <c r="AS362" s="67">
        <f t="shared" si="238"/>
        <v>0.75198060650995602</v>
      </c>
      <c r="AT362" s="67">
        <f t="shared" si="239"/>
        <v>93.550912446087594</v>
      </c>
      <c r="AU362" s="68">
        <f t="shared" si="240"/>
        <v>0.96339304169945938</v>
      </c>
      <c r="AW362" s="68">
        <f t="shared" si="241"/>
        <v>0.56742519152711335</v>
      </c>
      <c r="AX362" s="68">
        <f t="shared" si="242"/>
        <v>4.2666666666666707E-2</v>
      </c>
      <c r="AZ362" s="69">
        <f t="shared" si="243"/>
        <v>1.0178571428571428</v>
      </c>
      <c r="BA362" s="70">
        <f t="shared" si="265"/>
        <v>1.6700994376381142</v>
      </c>
      <c r="BB362" s="60">
        <f t="shared" si="260"/>
        <v>6.3490500221250556</v>
      </c>
      <c r="BC362" s="70">
        <f t="shared" si="261"/>
        <v>4.3288977423579933</v>
      </c>
      <c r="BD362" s="48">
        <f t="shared" si="262"/>
        <v>3.1817398406331252</v>
      </c>
      <c r="BE362" s="59">
        <f t="shared" si="244"/>
        <v>1.4599656000000001E-3</v>
      </c>
      <c r="BF362" s="60">
        <f t="shared" si="263"/>
        <v>0.55328643154669388</v>
      </c>
      <c r="BG362" s="46">
        <f t="shared" si="264"/>
        <v>26.284534090864312</v>
      </c>
      <c r="BH362" s="46">
        <f t="shared" si="245"/>
        <v>0</v>
      </c>
      <c r="BI362" s="34">
        <f>AQ362*RUE</f>
        <v>55.70330698565904</v>
      </c>
      <c r="BJ362" s="34">
        <f t="shared" si="246"/>
        <v>557.03306985659037</v>
      </c>
      <c r="BK362" s="34">
        <f t="shared" si="247"/>
        <v>183.82091305267483</v>
      </c>
      <c r="BL362" s="34">
        <f>IF(AD362=0,0,BK362/(1-UMIDADE))</f>
        <v>0</v>
      </c>
      <c r="BM362" s="45">
        <f>BL362*AJ362</f>
        <v>0</v>
      </c>
      <c r="BN362" s="48">
        <f>IF(AI362=0,0,BM362*(1-AI362*(1-AK362)))</f>
        <v>0</v>
      </c>
    </row>
    <row r="363" spans="1:66" ht="15">
      <c r="A363" s="32">
        <v>19</v>
      </c>
      <c r="B363" s="32">
        <f t="shared" si="248"/>
        <v>12</v>
      </c>
      <c r="C363" s="32">
        <v>2015</v>
      </c>
      <c r="D363" s="32">
        <v>19</v>
      </c>
      <c r="E363" s="33">
        <v>24.5</v>
      </c>
      <c r="F363" s="33">
        <v>80.8</v>
      </c>
      <c r="G363" s="46">
        <v>353</v>
      </c>
      <c r="H363" s="45">
        <f t="shared" si="249"/>
        <v>-23.448045645453604</v>
      </c>
      <c r="I363" s="45">
        <f t="shared" si="222"/>
        <v>100.54158368040123</v>
      </c>
      <c r="J363" s="48">
        <f t="shared" si="250"/>
        <v>13.405544490720164</v>
      </c>
      <c r="K363" s="48">
        <f t="shared" si="251"/>
        <v>1.0322984226389083</v>
      </c>
      <c r="L363" s="48">
        <v>40</v>
      </c>
      <c r="M363" s="33">
        <v>2.1309999999999998</v>
      </c>
      <c r="N363" s="33">
        <v>32.65</v>
      </c>
      <c r="O363" s="33">
        <v>100</v>
      </c>
      <c r="P363" s="33">
        <v>9.9499999999999993</v>
      </c>
      <c r="Q363" s="33">
        <v>17.690000000000001</v>
      </c>
      <c r="R363" s="33">
        <v>49.2</v>
      </c>
      <c r="S363" s="33">
        <v>0</v>
      </c>
      <c r="T363" s="33">
        <v>30</v>
      </c>
      <c r="U363" s="33">
        <v>12.82</v>
      </c>
      <c r="V363" s="33">
        <f t="shared" si="223"/>
        <v>4.7173224489795915</v>
      </c>
      <c r="W363" s="36">
        <f t="shared" si="224"/>
        <v>0.68492022471715186</v>
      </c>
      <c r="X363" s="36">
        <f t="shared" si="225"/>
        <v>0.20273803370757276</v>
      </c>
      <c r="Y363" s="33">
        <f t="shared" si="252"/>
        <v>110.66896653061224</v>
      </c>
      <c r="Z363" s="33">
        <f t="shared" si="226"/>
        <v>110.66896653061224</v>
      </c>
      <c r="AA363" s="33">
        <f t="shared" si="253"/>
        <v>0</v>
      </c>
      <c r="AB363" s="36">
        <f t="shared" si="227"/>
        <v>0.22133793306122448</v>
      </c>
      <c r="AC363" s="45">
        <f t="shared" si="228"/>
        <v>22.65</v>
      </c>
      <c r="AD363" s="49">
        <f t="shared" si="254"/>
        <v>0</v>
      </c>
      <c r="AE363" s="49">
        <f t="shared" si="229"/>
        <v>0.4</v>
      </c>
      <c r="AF363" s="48">
        <f t="shared" si="255"/>
        <v>1</v>
      </c>
      <c r="AG363" s="33">
        <f t="shared" si="230"/>
        <v>1.8869289795918367</v>
      </c>
      <c r="AH363" s="33">
        <f t="shared" si="231"/>
        <v>1.8869289795918367</v>
      </c>
      <c r="AI363" s="49">
        <f t="shared" si="232"/>
        <v>0</v>
      </c>
      <c r="AJ363" s="48">
        <f t="shared" si="233"/>
        <v>1</v>
      </c>
      <c r="AK363" s="58">
        <f t="shared" si="256"/>
        <v>1</v>
      </c>
      <c r="AL363" s="58">
        <f t="shared" si="257"/>
        <v>3.0744730191990892</v>
      </c>
      <c r="AM363" s="58">
        <f t="shared" si="258"/>
        <v>1.512640725445952</v>
      </c>
      <c r="AN363" s="58">
        <f t="shared" si="259"/>
        <v>1.5618322937531373</v>
      </c>
      <c r="AO363" s="34">
        <f t="shared" si="234"/>
        <v>15</v>
      </c>
      <c r="AP363" s="34">
        <f t="shared" si="235"/>
        <v>0.49393047248462374</v>
      </c>
      <c r="AQ363" s="34">
        <f t="shared" si="236"/>
        <v>14.506069527515375</v>
      </c>
      <c r="AR363" s="58">
        <f t="shared" si="237"/>
        <v>0.45118836390597361</v>
      </c>
      <c r="AS363" s="67">
        <f t="shared" si="238"/>
        <v>0.75198060650995602</v>
      </c>
      <c r="AT363" s="67">
        <f t="shared" si="239"/>
        <v>93.550912446087594</v>
      </c>
      <c r="AU363" s="68">
        <f t="shared" si="240"/>
        <v>0.96924617782447398</v>
      </c>
      <c r="AW363" s="68">
        <f t="shared" si="241"/>
        <v>0.61325897654549877</v>
      </c>
      <c r="AX363" s="68">
        <f t="shared" si="242"/>
        <v>0.17933333333333343</v>
      </c>
      <c r="AZ363" s="69">
        <f t="shared" si="243"/>
        <v>1.0178571428571428</v>
      </c>
      <c r="BA363" s="70">
        <f t="shared" si="265"/>
        <v>7.6327410494311572</v>
      </c>
      <c r="BB363" s="60">
        <f t="shared" si="260"/>
        <v>29.016628373517488</v>
      </c>
      <c r="BC363" s="70">
        <f t="shared" si="261"/>
        <v>19.784064800125559</v>
      </c>
      <c r="BD363" s="48">
        <f t="shared" si="262"/>
        <v>14.541287628092286</v>
      </c>
      <c r="BE363" s="59">
        <f t="shared" si="244"/>
        <v>1.5071400000000001E-3</v>
      </c>
      <c r="BF363" s="60">
        <f t="shared" si="263"/>
        <v>2.0753947406426256</v>
      </c>
      <c r="BG363" s="46">
        <f t="shared" si="264"/>
        <v>124.65892887449661</v>
      </c>
      <c r="BH363" s="46">
        <f t="shared" si="245"/>
        <v>0</v>
      </c>
      <c r="BI363" s="34">
        <f>AQ363*RUE</f>
        <v>55.70330698565904</v>
      </c>
      <c r="BJ363" s="34">
        <f t="shared" si="246"/>
        <v>557.03306985659037</v>
      </c>
      <c r="BK363" s="34">
        <f t="shared" si="247"/>
        <v>183.82091305267483</v>
      </c>
      <c r="BL363" s="34">
        <f>IF(AD363=0,0,BK363/(1-UMIDADE))</f>
        <v>0</v>
      </c>
      <c r="BM363" s="45">
        <f>BL363*AJ363</f>
        <v>0</v>
      </c>
      <c r="BN363" s="48">
        <f>IF(AI363=0,0,BM363*(1-AI363*(1-AK363)))</f>
        <v>0</v>
      </c>
    </row>
    <row r="364" spans="1:66" ht="15">
      <c r="A364" s="32">
        <v>20</v>
      </c>
      <c r="B364" s="32">
        <f t="shared" si="248"/>
        <v>12</v>
      </c>
      <c r="C364" s="32">
        <v>2015</v>
      </c>
      <c r="D364" s="32">
        <v>20</v>
      </c>
      <c r="E364" s="33">
        <v>25.02</v>
      </c>
      <c r="F364" s="33">
        <v>80.900000000000006</v>
      </c>
      <c r="G364" s="46">
        <v>354</v>
      </c>
      <c r="H364" s="45">
        <f t="shared" si="249"/>
        <v>-23.449782846813658</v>
      </c>
      <c r="I364" s="45">
        <f t="shared" si="222"/>
        <v>100.54246923942084</v>
      </c>
      <c r="J364" s="48">
        <f t="shared" si="250"/>
        <v>13.405662565256112</v>
      </c>
      <c r="K364" s="48">
        <f t="shared" si="251"/>
        <v>1.032410144993644</v>
      </c>
      <c r="L364" s="48">
        <v>40</v>
      </c>
      <c r="M364" s="33">
        <v>2.0590000000000002</v>
      </c>
      <c r="N364" s="33">
        <v>32.25</v>
      </c>
      <c r="O364" s="33">
        <v>100</v>
      </c>
      <c r="P364" s="33">
        <v>9.9499999999999993</v>
      </c>
      <c r="Q364" s="33">
        <v>18.72</v>
      </c>
      <c r="R364" s="33">
        <v>52.79</v>
      </c>
      <c r="S364" s="33">
        <v>0</v>
      </c>
      <c r="T364" s="33">
        <v>25.176970000000001</v>
      </c>
      <c r="U364" s="33">
        <v>10.17</v>
      </c>
      <c r="V364" s="33">
        <f t="shared" si="223"/>
        <v>4.5862530612244887</v>
      </c>
      <c r="W364" s="36">
        <f t="shared" si="224"/>
        <v>0.6778971553047457</v>
      </c>
      <c r="X364" s="36">
        <f t="shared" si="225"/>
        <v>0.20168457329571188</v>
      </c>
      <c r="Y364" s="33">
        <f t="shared" si="252"/>
        <v>108.78203755102039</v>
      </c>
      <c r="Z364" s="33">
        <f t="shared" si="226"/>
        <v>108.78203755102039</v>
      </c>
      <c r="AA364" s="33">
        <f t="shared" si="253"/>
        <v>0</v>
      </c>
      <c r="AB364" s="36">
        <f t="shared" si="227"/>
        <v>0.21756407510204079</v>
      </c>
      <c r="AC364" s="45">
        <f t="shared" si="228"/>
        <v>22.25</v>
      </c>
      <c r="AD364" s="49">
        <f t="shared" si="254"/>
        <v>0</v>
      </c>
      <c r="AE364" s="49">
        <f t="shared" si="229"/>
        <v>0.4</v>
      </c>
      <c r="AF364" s="48">
        <f t="shared" si="255"/>
        <v>1</v>
      </c>
      <c r="AG364" s="33">
        <f t="shared" si="230"/>
        <v>1.8345012244897956</v>
      </c>
      <c r="AH364" s="33">
        <f t="shared" si="231"/>
        <v>1.8345012244897956</v>
      </c>
      <c r="AI364" s="49">
        <f t="shared" si="232"/>
        <v>0</v>
      </c>
      <c r="AJ364" s="48">
        <f t="shared" si="233"/>
        <v>1</v>
      </c>
      <c r="AK364" s="58">
        <f t="shared" si="256"/>
        <v>1</v>
      </c>
      <c r="AL364" s="58">
        <f t="shared" si="257"/>
        <v>3.1713684062455161</v>
      </c>
      <c r="AM364" s="58">
        <f t="shared" si="258"/>
        <v>1.6741653816570079</v>
      </c>
      <c r="AN364" s="58">
        <f t="shared" si="259"/>
        <v>1.4972030245885082</v>
      </c>
      <c r="AO364" s="34">
        <f t="shared" si="234"/>
        <v>12.588485</v>
      </c>
      <c r="AP364" s="34">
        <f t="shared" si="235"/>
        <v>0.49393047248462374</v>
      </c>
      <c r="AQ364" s="34">
        <f t="shared" si="236"/>
        <v>12.094554527515376</v>
      </c>
      <c r="AR364" s="58">
        <f t="shared" si="237"/>
        <v>0.45118836390597361</v>
      </c>
      <c r="AS364" s="67">
        <f t="shared" si="238"/>
        <v>0.75198060650995602</v>
      </c>
      <c r="AT364" s="67">
        <f t="shared" si="239"/>
        <v>92.363237726806858</v>
      </c>
      <c r="AU364" s="68">
        <f t="shared" si="240"/>
        <v>0.97049982131281998</v>
      </c>
      <c r="AW364" s="68">
        <f t="shared" si="241"/>
        <v>0.63285558244227902</v>
      </c>
      <c r="AX364" s="68">
        <f t="shared" si="242"/>
        <v>0.24799999999999991</v>
      </c>
      <c r="AZ364" s="69">
        <f t="shared" si="243"/>
        <v>1.0178571428571428</v>
      </c>
      <c r="BA364" s="70">
        <f t="shared" si="265"/>
        <v>10.768231245503257</v>
      </c>
      <c r="BB364" s="60">
        <f t="shared" si="260"/>
        <v>40.936507902905184</v>
      </c>
      <c r="BC364" s="70">
        <f t="shared" si="261"/>
        <v>27.911255388344443</v>
      </c>
      <c r="BD364" s="48">
        <f t="shared" si="262"/>
        <v>20.514772710433167</v>
      </c>
      <c r="BE364" s="59">
        <f t="shared" si="244"/>
        <v>1.5290423999999999E-3</v>
      </c>
      <c r="BF364" s="60">
        <f t="shared" si="263"/>
        <v>3.0626769672483332</v>
      </c>
      <c r="BG364" s="46">
        <f t="shared" si="264"/>
        <v>174.52095743184833</v>
      </c>
      <c r="BH364" s="46">
        <f t="shared" si="245"/>
        <v>0</v>
      </c>
      <c r="BI364" s="34">
        <f>AQ364*RUE</f>
        <v>46.443089385659043</v>
      </c>
      <c r="BJ364" s="34">
        <f t="shared" si="246"/>
        <v>464.43089385659044</v>
      </c>
      <c r="BK364" s="34">
        <f t="shared" si="247"/>
        <v>153.26219497267485</v>
      </c>
      <c r="BL364" s="34">
        <f>IF(AD364=0,0,BK364/(1-UMIDADE))</f>
        <v>0</v>
      </c>
      <c r="BM364" s="45">
        <f>BL364*AJ364</f>
        <v>0</v>
      </c>
      <c r="BN364" s="48">
        <f>IF(AI364=0,0,BM364*(1-AI364*(1-AK364)))</f>
        <v>0</v>
      </c>
    </row>
    <row r="365" spans="1:66" ht="15">
      <c r="A365" s="32">
        <v>21</v>
      </c>
      <c r="B365" s="32">
        <f t="shared" si="248"/>
        <v>12</v>
      </c>
      <c r="C365" s="32">
        <v>2015</v>
      </c>
      <c r="D365" s="32">
        <v>21</v>
      </c>
      <c r="E365" s="33">
        <v>24.29</v>
      </c>
      <c r="F365" s="33">
        <v>83.8</v>
      </c>
      <c r="G365" s="46">
        <v>355</v>
      </c>
      <c r="H365" s="45">
        <f t="shared" si="249"/>
        <v>-23.444571371428442</v>
      </c>
      <c r="I365" s="45">
        <f t="shared" si="222"/>
        <v>100.53981270547267</v>
      </c>
      <c r="J365" s="48">
        <f t="shared" si="250"/>
        <v>13.405308360729689</v>
      </c>
      <c r="K365" s="48">
        <f t="shared" si="251"/>
        <v>1.03251226352295</v>
      </c>
      <c r="L365" s="48">
        <v>40</v>
      </c>
      <c r="M365" s="33">
        <v>1.9630000000000001</v>
      </c>
      <c r="N365" s="33">
        <v>31.27</v>
      </c>
      <c r="O365" s="33">
        <v>100</v>
      </c>
      <c r="P365" s="33">
        <v>8.4499999999999993</v>
      </c>
      <c r="Q365" s="33">
        <v>18.899999999999999</v>
      </c>
      <c r="R365" s="33">
        <v>52.26</v>
      </c>
      <c r="S365" s="33">
        <v>0.2</v>
      </c>
      <c r="T365" s="33">
        <v>24.27487</v>
      </c>
      <c r="U365" s="33">
        <v>9.31</v>
      </c>
      <c r="V365" s="33">
        <f t="shared" si="223"/>
        <v>4.4028734693877549</v>
      </c>
      <c r="W365" s="36">
        <f t="shared" si="224"/>
        <v>0.66776208034749263</v>
      </c>
      <c r="X365" s="36">
        <f t="shared" si="225"/>
        <v>0.2001643120521239</v>
      </c>
      <c r="Y365" s="33">
        <f t="shared" si="252"/>
        <v>106.9475363265306</v>
      </c>
      <c r="Z365" s="33">
        <f t="shared" si="226"/>
        <v>106.9475363265306</v>
      </c>
      <c r="AA365" s="33">
        <f t="shared" si="253"/>
        <v>0</v>
      </c>
      <c r="AB365" s="36">
        <f t="shared" si="227"/>
        <v>0.21389507265306118</v>
      </c>
      <c r="AC365" s="45">
        <f t="shared" si="228"/>
        <v>21.27</v>
      </c>
      <c r="AD365" s="49">
        <f t="shared" si="254"/>
        <v>0</v>
      </c>
      <c r="AE365" s="49">
        <f t="shared" si="229"/>
        <v>0.4</v>
      </c>
      <c r="AF365" s="48">
        <f t="shared" si="255"/>
        <v>1</v>
      </c>
      <c r="AG365" s="33">
        <f t="shared" si="230"/>
        <v>1.7611493877551021</v>
      </c>
      <c r="AH365" s="33">
        <f t="shared" si="231"/>
        <v>1.7611493877551021</v>
      </c>
      <c r="AI365" s="49">
        <f t="shared" si="232"/>
        <v>0</v>
      </c>
      <c r="AJ365" s="48">
        <f t="shared" si="233"/>
        <v>1</v>
      </c>
      <c r="AK365" s="58">
        <f t="shared" si="256"/>
        <v>1</v>
      </c>
      <c r="AL365" s="58">
        <f t="shared" si="257"/>
        <v>3.0360803738001492</v>
      </c>
      <c r="AM365" s="58">
        <f t="shared" si="258"/>
        <v>1.586655603347958</v>
      </c>
      <c r="AN365" s="58">
        <f t="shared" si="259"/>
        <v>1.4494247704521912</v>
      </c>
      <c r="AO365" s="34">
        <f t="shared" si="234"/>
        <v>12.137435</v>
      </c>
      <c r="AP365" s="34">
        <f t="shared" si="235"/>
        <v>0.49393047248462374</v>
      </c>
      <c r="AQ365" s="34">
        <f t="shared" si="236"/>
        <v>11.643504527515375</v>
      </c>
      <c r="AR365" s="58">
        <f t="shared" si="237"/>
        <v>0.45118836390597361</v>
      </c>
      <c r="AS365" s="67">
        <f t="shared" si="238"/>
        <v>0.75198060650995602</v>
      </c>
      <c r="AT365" s="67">
        <f t="shared" si="239"/>
        <v>92.090800475265738</v>
      </c>
      <c r="AU365" s="68">
        <f t="shared" si="240"/>
        <v>0.97142764027996309</v>
      </c>
      <c r="AW365" s="68">
        <f t="shared" si="241"/>
        <v>0.60505153857539673</v>
      </c>
      <c r="AX365" s="68">
        <f t="shared" si="242"/>
        <v>0.2599999999999999</v>
      </c>
      <c r="AZ365" s="69">
        <f t="shared" si="243"/>
        <v>1.0178571428571428</v>
      </c>
      <c r="BA365" s="70">
        <f t="shared" si="265"/>
        <v>10.771740714107699</v>
      </c>
      <c r="BB365" s="60">
        <f t="shared" si="260"/>
        <v>40.949849498751831</v>
      </c>
      <c r="BC365" s="70">
        <f t="shared" si="261"/>
        <v>27.920351930967158</v>
      </c>
      <c r="BD365" s="48">
        <f t="shared" si="262"/>
        <v>20.521458669260859</v>
      </c>
      <c r="BE365" s="59">
        <f t="shared" si="244"/>
        <v>1.4982948000000001E-3</v>
      </c>
      <c r="BF365" s="60">
        <f t="shared" si="263"/>
        <v>3.13448805670768</v>
      </c>
      <c r="BG365" s="46">
        <f t="shared" si="264"/>
        <v>173.86970612553176</v>
      </c>
      <c r="BH365" s="46">
        <f t="shared" si="245"/>
        <v>0</v>
      </c>
      <c r="BI365" s="34">
        <f>AQ365*RUE</f>
        <v>44.711057385659039</v>
      </c>
      <c r="BJ365" s="34">
        <f t="shared" si="246"/>
        <v>447.11057385659041</v>
      </c>
      <c r="BK365" s="34">
        <f t="shared" si="247"/>
        <v>147.54648937267484</v>
      </c>
      <c r="BL365" s="34">
        <f>IF(AD365=0,0,BK365/(1-UMIDADE))</f>
        <v>0</v>
      </c>
      <c r="BM365" s="45">
        <f>BL365*AJ365</f>
        <v>0</v>
      </c>
      <c r="BN365" s="48">
        <f>IF(AI365=0,0,BM365*(1-AI365*(1-AK365)))</f>
        <v>0</v>
      </c>
    </row>
    <row r="366" spans="1:66" ht="15">
      <c r="A366" s="32">
        <v>22</v>
      </c>
      <c r="B366" s="32">
        <f t="shared" si="248"/>
        <v>12</v>
      </c>
      <c r="C366" s="32">
        <v>2015</v>
      </c>
      <c r="D366" s="32">
        <v>22</v>
      </c>
      <c r="E366" s="33">
        <v>25.19</v>
      </c>
      <c r="F366" s="33">
        <v>80.2</v>
      </c>
      <c r="G366" s="46">
        <v>356</v>
      </c>
      <c r="H366" s="45">
        <f t="shared" si="249"/>
        <v>-23.432412763570579</v>
      </c>
      <c r="I366" s="45">
        <f t="shared" si="222"/>
        <v>100.53361579533653</v>
      </c>
      <c r="J366" s="48">
        <f t="shared" si="250"/>
        <v>13.40448210604487</v>
      </c>
      <c r="K366" s="48">
        <f t="shared" si="251"/>
        <v>1.032604747966902</v>
      </c>
      <c r="L366" s="48">
        <v>40</v>
      </c>
      <c r="M366" s="33">
        <v>1.9610000000000001</v>
      </c>
      <c r="N366" s="33">
        <v>32.4</v>
      </c>
      <c r="O366" s="33">
        <v>100</v>
      </c>
      <c r="P366" s="33">
        <v>9.1999999999999993</v>
      </c>
      <c r="Q366" s="33">
        <v>18.760000000000002</v>
      </c>
      <c r="R366" s="33">
        <v>51.46</v>
      </c>
      <c r="S366" s="33">
        <v>0</v>
      </c>
      <c r="T366" s="33">
        <v>25.313320000000001</v>
      </c>
      <c r="U366" s="33">
        <v>10.09</v>
      </c>
      <c r="V366" s="33">
        <f t="shared" si="223"/>
        <v>4.6103510204081619</v>
      </c>
      <c r="W366" s="36">
        <f t="shared" si="224"/>
        <v>0.67920220925303521</v>
      </c>
      <c r="X366" s="36">
        <f t="shared" si="225"/>
        <v>0.2018803313879553</v>
      </c>
      <c r="Y366" s="33">
        <f t="shared" si="252"/>
        <v>105.3863869387755</v>
      </c>
      <c r="Z366" s="33">
        <f t="shared" si="226"/>
        <v>105.3863869387755</v>
      </c>
      <c r="AA366" s="33">
        <f t="shared" si="253"/>
        <v>0</v>
      </c>
      <c r="AB366" s="36">
        <f t="shared" si="227"/>
        <v>0.210772773877551</v>
      </c>
      <c r="AC366" s="45">
        <f t="shared" si="228"/>
        <v>22.4</v>
      </c>
      <c r="AD366" s="49">
        <f t="shared" si="254"/>
        <v>0</v>
      </c>
      <c r="AE366" s="49">
        <f t="shared" si="229"/>
        <v>0.4</v>
      </c>
      <c r="AF366" s="48">
        <f t="shared" si="255"/>
        <v>1</v>
      </c>
      <c r="AG366" s="33">
        <f t="shared" si="230"/>
        <v>1.8441404081632649</v>
      </c>
      <c r="AH366" s="33">
        <f t="shared" si="231"/>
        <v>1.8441404081632649</v>
      </c>
      <c r="AI366" s="49">
        <f t="shared" si="232"/>
        <v>0</v>
      </c>
      <c r="AJ366" s="48">
        <f t="shared" si="233"/>
        <v>1</v>
      </c>
      <c r="AK366" s="58">
        <f t="shared" si="256"/>
        <v>1</v>
      </c>
      <c r="AL366" s="58">
        <f t="shared" si="257"/>
        <v>3.2036180566879149</v>
      </c>
      <c r="AM366" s="58">
        <f t="shared" si="258"/>
        <v>1.6485818519716011</v>
      </c>
      <c r="AN366" s="58">
        <f t="shared" si="259"/>
        <v>1.5550362047163138</v>
      </c>
      <c r="AO366" s="34">
        <f t="shared" si="234"/>
        <v>12.65666</v>
      </c>
      <c r="AP366" s="34">
        <f t="shared" si="235"/>
        <v>0.49393047248462374</v>
      </c>
      <c r="AQ366" s="34">
        <f t="shared" si="236"/>
        <v>12.162729527515376</v>
      </c>
      <c r="AR366" s="58">
        <f t="shared" si="237"/>
        <v>0.45118836390597361</v>
      </c>
      <c r="AS366" s="67">
        <f t="shared" si="238"/>
        <v>0.75198060650995602</v>
      </c>
      <c r="AT366" s="67">
        <f t="shared" si="239"/>
        <v>92.402791549354561</v>
      </c>
      <c r="AU366" s="68">
        <f t="shared" si="240"/>
        <v>0.96937792844462245</v>
      </c>
      <c r="AW366" s="68">
        <f t="shared" si="241"/>
        <v>0.6390442845291644</v>
      </c>
      <c r="AX366" s="68">
        <f t="shared" si="242"/>
        <v>0.25066666666666676</v>
      </c>
      <c r="AZ366" s="69">
        <f t="shared" si="243"/>
        <v>1.0178571428571428</v>
      </c>
      <c r="BA366" s="70">
        <f t="shared" si="265"/>
        <v>10.982449848281464</v>
      </c>
      <c r="BB366" s="60">
        <f t="shared" si="260"/>
        <v>41.750881343226816</v>
      </c>
      <c r="BC366" s="70">
        <f t="shared" si="261"/>
        <v>28.466510006745555</v>
      </c>
      <c r="BD366" s="48">
        <f t="shared" si="262"/>
        <v>20.922884854957982</v>
      </c>
      <c r="BE366" s="59">
        <f t="shared" si="244"/>
        <v>1.5362028000000002E-3</v>
      </c>
      <c r="BF366" s="60">
        <f t="shared" si="263"/>
        <v>3.1963030090793367</v>
      </c>
      <c r="BG366" s="46">
        <f t="shared" si="264"/>
        <v>177.26581845878644</v>
      </c>
      <c r="BH366" s="46">
        <f t="shared" si="245"/>
        <v>0</v>
      </c>
      <c r="BI366" s="34">
        <f>AQ366*RUE</f>
        <v>46.704881385659043</v>
      </c>
      <c r="BJ366" s="34">
        <f t="shared" si="246"/>
        <v>467.04881385659041</v>
      </c>
      <c r="BK366" s="34">
        <f t="shared" si="247"/>
        <v>154.12610857267484</v>
      </c>
      <c r="BL366" s="34">
        <f>IF(AD366=0,0,BK366/(1-UMIDADE))</f>
        <v>0</v>
      </c>
      <c r="BM366" s="45">
        <f>BL366*AJ366</f>
        <v>0</v>
      </c>
      <c r="BN366" s="48">
        <f>IF(AI366=0,0,BM366*(1-AI366*(1-AK366)))</f>
        <v>0</v>
      </c>
    </row>
    <row r="367" spans="1:66" ht="15">
      <c r="A367" s="32">
        <v>23</v>
      </c>
      <c r="B367" s="32">
        <f t="shared" si="248"/>
        <v>12</v>
      </c>
      <c r="C367" s="32">
        <v>2015</v>
      </c>
      <c r="D367" s="32">
        <v>23</v>
      </c>
      <c r="E367" s="33">
        <v>24.47</v>
      </c>
      <c r="F367" s="33">
        <v>88.5</v>
      </c>
      <c r="G367" s="46">
        <v>357</v>
      </c>
      <c r="H367" s="45">
        <f t="shared" si="249"/>
        <v>-23.413310626097982</v>
      </c>
      <c r="I367" s="45">
        <f t="shared" si="222"/>
        <v>100.52388251118269</v>
      </c>
      <c r="J367" s="48">
        <f t="shared" si="250"/>
        <v>13.403184334824358</v>
      </c>
      <c r="K367" s="48">
        <f t="shared" si="251"/>
        <v>1.0326875709203633</v>
      </c>
      <c r="L367" s="48">
        <v>40</v>
      </c>
      <c r="M367" s="33">
        <v>1.8720000000000001</v>
      </c>
      <c r="N367" s="33">
        <v>30.34</v>
      </c>
      <c r="O367" s="33">
        <v>100</v>
      </c>
      <c r="P367" s="33">
        <v>7.7</v>
      </c>
      <c r="Q367" s="33">
        <v>20.059999999999999</v>
      </c>
      <c r="R367" s="33">
        <v>64.260000000000005</v>
      </c>
      <c r="S367" s="33">
        <v>1.9</v>
      </c>
      <c r="T367" s="33">
        <v>21.87837</v>
      </c>
      <c r="U367" s="33">
        <v>8.75</v>
      </c>
      <c r="V367" s="33">
        <f t="shared" si="223"/>
        <v>4.1707102040816313</v>
      </c>
      <c r="W367" s="36">
        <f t="shared" si="224"/>
        <v>0.65441371608177656</v>
      </c>
      <c r="X367" s="36">
        <f t="shared" si="225"/>
        <v>0.1981620574122665</v>
      </c>
      <c r="Y367" s="33">
        <f t="shared" si="252"/>
        <v>103.54224653061223</v>
      </c>
      <c r="Z367" s="33">
        <f t="shared" si="226"/>
        <v>103.54224653061223</v>
      </c>
      <c r="AA367" s="33">
        <f t="shared" si="253"/>
        <v>0</v>
      </c>
      <c r="AB367" s="36">
        <f t="shared" si="227"/>
        <v>0.20708449306122445</v>
      </c>
      <c r="AC367" s="45">
        <f t="shared" si="228"/>
        <v>20.34</v>
      </c>
      <c r="AD367" s="49">
        <f t="shared" si="254"/>
        <v>0</v>
      </c>
      <c r="AE367" s="49">
        <f t="shared" si="229"/>
        <v>0.4</v>
      </c>
      <c r="AF367" s="48">
        <f t="shared" si="255"/>
        <v>1</v>
      </c>
      <c r="AG367" s="33">
        <f t="shared" si="230"/>
        <v>1.6682840816326525</v>
      </c>
      <c r="AH367" s="33">
        <f t="shared" si="231"/>
        <v>1.6682840816326525</v>
      </c>
      <c r="AI367" s="49">
        <f t="shared" si="232"/>
        <v>0</v>
      </c>
      <c r="AJ367" s="48">
        <f t="shared" si="233"/>
        <v>1</v>
      </c>
      <c r="AK367" s="58">
        <f t="shared" si="256"/>
        <v>1</v>
      </c>
      <c r="AL367" s="58">
        <f t="shared" si="257"/>
        <v>3.068962562089856</v>
      </c>
      <c r="AM367" s="58">
        <f t="shared" si="258"/>
        <v>1.9721153423989415</v>
      </c>
      <c r="AN367" s="58">
        <f t="shared" si="259"/>
        <v>1.0968472196909145</v>
      </c>
      <c r="AO367" s="34">
        <f t="shared" si="234"/>
        <v>10.939185</v>
      </c>
      <c r="AP367" s="34">
        <f t="shared" si="235"/>
        <v>0.49393047248462374</v>
      </c>
      <c r="AQ367" s="34">
        <f t="shared" si="236"/>
        <v>10.445254527515376</v>
      </c>
      <c r="AR367" s="58">
        <f t="shared" si="237"/>
        <v>0.45118836390597361</v>
      </c>
      <c r="AS367" s="67">
        <f t="shared" si="238"/>
        <v>0.75198060650995602</v>
      </c>
      <c r="AT367" s="67">
        <f t="shared" si="239"/>
        <v>91.262754379154146</v>
      </c>
      <c r="AU367" s="68">
        <f t="shared" si="240"/>
        <v>0.97830192052700959</v>
      </c>
      <c r="AW367" s="68">
        <f t="shared" si="241"/>
        <v>0.61209701139888906</v>
      </c>
      <c r="AX367" s="68">
        <f t="shared" si="242"/>
        <v>0.33733333333333326</v>
      </c>
      <c r="AZ367" s="69">
        <f t="shared" si="243"/>
        <v>1.0178571428571428</v>
      </c>
      <c r="BA367" s="70">
        <f t="shared" si="265"/>
        <v>14.110404504174562</v>
      </c>
      <c r="BB367" s="60">
        <f t="shared" si="260"/>
        <v>53.642113763070022</v>
      </c>
      <c r="BC367" s="70">
        <f t="shared" si="261"/>
        <v>36.574168474820468</v>
      </c>
      <c r="BD367" s="48">
        <f t="shared" si="262"/>
        <v>26.882013828993042</v>
      </c>
      <c r="BE367" s="59">
        <f t="shared" si="244"/>
        <v>1.5058763999999999E-3</v>
      </c>
      <c r="BF367" s="60">
        <f t="shared" si="263"/>
        <v>4.030422348602797</v>
      </c>
      <c r="BG367" s="46">
        <f t="shared" si="264"/>
        <v>228.51591480390243</v>
      </c>
      <c r="BH367" s="46">
        <f t="shared" si="245"/>
        <v>0</v>
      </c>
      <c r="BI367" s="34">
        <f>AQ367*RUE</f>
        <v>40.109777385659044</v>
      </c>
      <c r="BJ367" s="34">
        <f t="shared" si="246"/>
        <v>401.09777385659044</v>
      </c>
      <c r="BK367" s="34">
        <f t="shared" si="247"/>
        <v>132.36226537267484</v>
      </c>
      <c r="BL367" s="34">
        <f>IF(AD367=0,0,BK367/(1-UMIDADE))</f>
        <v>0</v>
      </c>
      <c r="BM367" s="45">
        <f>BL367*AJ367</f>
        <v>0</v>
      </c>
      <c r="BN367" s="48">
        <f>IF(AI367=0,0,BM367*(1-AI367*(1-AK367)))</f>
        <v>0</v>
      </c>
    </row>
    <row r="368" spans="1:66" ht="15">
      <c r="A368" s="32">
        <v>24</v>
      </c>
      <c r="B368" s="32">
        <f t="shared" si="248"/>
        <v>12</v>
      </c>
      <c r="C368" s="32">
        <v>2015</v>
      </c>
      <c r="D368" s="32">
        <v>24</v>
      </c>
      <c r="E368" s="33">
        <v>25.11</v>
      </c>
      <c r="F368" s="33">
        <v>93.7</v>
      </c>
      <c r="G368" s="46">
        <v>358</v>
      </c>
      <c r="H368" s="45">
        <f t="shared" si="249"/>
        <v>-23.387270619386246</v>
      </c>
      <c r="I368" s="45">
        <f t="shared" si="222"/>
        <v>100.5106191318293</v>
      </c>
      <c r="J368" s="48">
        <f t="shared" si="250"/>
        <v>13.401415884243907</v>
      </c>
      <c r="K368" s="48">
        <f t="shared" si="251"/>
        <v>1.0327607078411054</v>
      </c>
      <c r="L368" s="48">
        <v>40</v>
      </c>
      <c r="M368" s="33">
        <v>0.78700000000000003</v>
      </c>
      <c r="N368" s="33">
        <v>31.43</v>
      </c>
      <c r="O368" s="33">
        <v>100</v>
      </c>
      <c r="P368" s="33">
        <v>5.45</v>
      </c>
      <c r="Q368" s="33">
        <v>21.03</v>
      </c>
      <c r="R368" s="33">
        <v>70.5</v>
      </c>
      <c r="S368" s="33">
        <v>0.2</v>
      </c>
      <c r="T368" s="33">
        <v>21.178159999999998</v>
      </c>
      <c r="U368" s="33">
        <v>9.2200000000000006</v>
      </c>
      <c r="V368" s="33">
        <f t="shared" si="223"/>
        <v>4.3058938775510196</v>
      </c>
      <c r="W368" s="36">
        <f t="shared" si="224"/>
        <v>0.66225645125849297</v>
      </c>
      <c r="X368" s="36">
        <f t="shared" si="225"/>
        <v>0.19933846768877395</v>
      </c>
      <c r="Y368" s="33">
        <f t="shared" si="252"/>
        <v>103.77396244897959</v>
      </c>
      <c r="Z368" s="33">
        <f t="shared" si="226"/>
        <v>103.77396244897959</v>
      </c>
      <c r="AA368" s="33">
        <f t="shared" si="253"/>
        <v>0</v>
      </c>
      <c r="AB368" s="36">
        <f t="shared" si="227"/>
        <v>0.20754792489795917</v>
      </c>
      <c r="AC368" s="45">
        <f t="shared" si="228"/>
        <v>21.43</v>
      </c>
      <c r="AD368" s="49">
        <f t="shared" si="254"/>
        <v>0</v>
      </c>
      <c r="AE368" s="49">
        <f t="shared" si="229"/>
        <v>0.4</v>
      </c>
      <c r="AF368" s="48">
        <f t="shared" si="255"/>
        <v>1</v>
      </c>
      <c r="AG368" s="33">
        <f t="shared" si="230"/>
        <v>1.7223575510204079</v>
      </c>
      <c r="AH368" s="33">
        <f t="shared" si="231"/>
        <v>1.7223575510204079</v>
      </c>
      <c r="AI368" s="49">
        <f t="shared" si="232"/>
        <v>0</v>
      </c>
      <c r="AJ368" s="48">
        <f t="shared" si="233"/>
        <v>1</v>
      </c>
      <c r="AK368" s="58">
        <f t="shared" si="256"/>
        <v>1</v>
      </c>
      <c r="AL368" s="58">
        <f t="shared" si="257"/>
        <v>3.1884063080868534</v>
      </c>
      <c r="AM368" s="58">
        <f t="shared" si="258"/>
        <v>2.2478264472012315</v>
      </c>
      <c r="AN368" s="58">
        <f t="shared" si="259"/>
        <v>0.94057986088562195</v>
      </c>
      <c r="AO368" s="34">
        <f t="shared" si="234"/>
        <v>10.589079999999999</v>
      </c>
      <c r="AP368" s="34">
        <f t="shared" si="235"/>
        <v>0.49393047248462374</v>
      </c>
      <c r="AQ368" s="34">
        <f t="shared" si="236"/>
        <v>10.095149527515375</v>
      </c>
      <c r="AR368" s="58">
        <f t="shared" si="237"/>
        <v>0.45118836390597361</v>
      </c>
      <c r="AS368" s="67">
        <f t="shared" si="238"/>
        <v>0.75198060650995602</v>
      </c>
      <c r="AT368" s="67">
        <f t="shared" si="239"/>
        <v>90.987052517678535</v>
      </c>
      <c r="AU368" s="68">
        <f t="shared" si="240"/>
        <v>0.98136423657944849</v>
      </c>
      <c r="AW368" s="68">
        <f t="shared" si="241"/>
        <v>0.63614505735924642</v>
      </c>
      <c r="AX368" s="68">
        <f t="shared" si="242"/>
        <v>0.40200000000000008</v>
      </c>
      <c r="AZ368" s="69">
        <f t="shared" si="243"/>
        <v>1.0178571428571428</v>
      </c>
      <c r="BA368" s="70">
        <f t="shared" si="265"/>
        <v>17.477749193593429</v>
      </c>
      <c r="BB368" s="60">
        <f t="shared" si="260"/>
        <v>66.443411334364782</v>
      </c>
      <c r="BC368" s="70">
        <f t="shared" si="261"/>
        <v>45.30232590979417</v>
      </c>
      <c r="BD368" s="48">
        <f t="shared" si="262"/>
        <v>33.297209543698713</v>
      </c>
      <c r="BE368" s="59">
        <f t="shared" si="244"/>
        <v>1.5328332E-3</v>
      </c>
      <c r="BF368" s="60">
        <f t="shared" si="263"/>
        <v>5.011886117057613</v>
      </c>
      <c r="BG368" s="46">
        <f t="shared" si="264"/>
        <v>282.85323426641099</v>
      </c>
      <c r="BH368" s="46">
        <f t="shared" si="245"/>
        <v>0</v>
      </c>
      <c r="BI368" s="34">
        <f>AQ368*RUE</f>
        <v>38.765374185659034</v>
      </c>
      <c r="BJ368" s="34">
        <f t="shared" si="246"/>
        <v>387.65374185659033</v>
      </c>
      <c r="BK368" s="34">
        <f t="shared" si="247"/>
        <v>127.92573481267482</v>
      </c>
      <c r="BL368" s="34">
        <f>IF(AD368=0,0,BK368/(1-UMIDADE))</f>
        <v>0</v>
      </c>
      <c r="BM368" s="45">
        <f>BL368*AJ368</f>
        <v>0</v>
      </c>
      <c r="BN368" s="48">
        <f>IF(AI368=0,0,BM368*(1-AI368*(1-AK368)))</f>
        <v>0</v>
      </c>
    </row>
    <row r="369" spans="1:66" ht="15">
      <c r="A369" s="32">
        <v>25</v>
      </c>
      <c r="B369" s="32">
        <f t="shared" si="248"/>
        <v>12</v>
      </c>
      <c r="C369" s="32">
        <v>2015</v>
      </c>
      <c r="D369" s="32">
        <v>25</v>
      </c>
      <c r="E369" s="33">
        <v>25.3</v>
      </c>
      <c r="F369" s="33">
        <v>99.9</v>
      </c>
      <c r="G369" s="46">
        <v>359</v>
      </c>
      <c r="H369" s="45">
        <f t="shared" si="249"/>
        <v>-23.354300459651352</v>
      </c>
      <c r="I369" s="45">
        <f t="shared" si="222"/>
        <v>100.49383419904981</v>
      </c>
      <c r="J369" s="48">
        <f t="shared" si="250"/>
        <v>13.399177893206641</v>
      </c>
      <c r="K369" s="48">
        <f t="shared" si="251"/>
        <v>1.0328241370570801</v>
      </c>
      <c r="L369" s="48">
        <v>40</v>
      </c>
      <c r="M369" s="33">
        <v>0.81200000000000006</v>
      </c>
      <c r="N369" s="33">
        <v>29.48</v>
      </c>
      <c r="O369" s="33">
        <v>100</v>
      </c>
      <c r="P369" s="33">
        <v>6.2</v>
      </c>
      <c r="Q369" s="33">
        <v>22.5</v>
      </c>
      <c r="R369" s="33">
        <v>85.4</v>
      </c>
      <c r="S369" s="33">
        <v>0.1</v>
      </c>
      <c r="T369" s="33">
        <v>16.37022</v>
      </c>
      <c r="U369" s="33">
        <v>6.26</v>
      </c>
      <c r="V369" s="33">
        <f t="shared" si="223"/>
        <v>3.8756571428571425</v>
      </c>
      <c r="W369" s="36">
        <f t="shared" si="224"/>
        <v>0.63661568139964086</v>
      </c>
      <c r="X369" s="36">
        <f t="shared" si="225"/>
        <v>0.19549235220994615</v>
      </c>
      <c r="Y369" s="33">
        <f t="shared" si="252"/>
        <v>102.25160489795918</v>
      </c>
      <c r="Z369" s="33">
        <f t="shared" si="226"/>
        <v>102.25160489795918</v>
      </c>
      <c r="AA369" s="33">
        <f t="shared" si="253"/>
        <v>0</v>
      </c>
      <c r="AB369" s="36">
        <f t="shared" si="227"/>
        <v>0.20450320979591838</v>
      </c>
      <c r="AC369" s="45">
        <f t="shared" si="228"/>
        <v>19.48</v>
      </c>
      <c r="AD369" s="49">
        <f t="shared" si="254"/>
        <v>0</v>
      </c>
      <c r="AE369" s="49">
        <f t="shared" si="229"/>
        <v>0.4</v>
      </c>
      <c r="AF369" s="48">
        <f t="shared" si="255"/>
        <v>1</v>
      </c>
      <c r="AG369" s="33">
        <f t="shared" si="230"/>
        <v>1.5502628571428572</v>
      </c>
      <c r="AH369" s="33">
        <f t="shared" si="231"/>
        <v>1.5502628571428572</v>
      </c>
      <c r="AI369" s="49">
        <f t="shared" si="232"/>
        <v>0</v>
      </c>
      <c r="AJ369" s="48">
        <f t="shared" si="233"/>
        <v>1</v>
      </c>
      <c r="AK369" s="58">
        <f t="shared" si="256"/>
        <v>1</v>
      </c>
      <c r="AL369" s="58">
        <f t="shared" si="257"/>
        <v>3.2246375131810736</v>
      </c>
      <c r="AM369" s="58">
        <f t="shared" si="258"/>
        <v>2.7538404362566369</v>
      </c>
      <c r="AN369" s="58">
        <f t="shared" si="259"/>
        <v>0.47079707692443673</v>
      </c>
      <c r="AO369" s="34">
        <f t="shared" si="234"/>
        <v>8.1851099999999999</v>
      </c>
      <c r="AP369" s="34">
        <f t="shared" si="235"/>
        <v>0.49393047248462374</v>
      </c>
      <c r="AQ369" s="34">
        <f t="shared" si="236"/>
        <v>7.6911795275153763</v>
      </c>
      <c r="AR369" s="58">
        <f t="shared" si="237"/>
        <v>0.45118836390597361</v>
      </c>
      <c r="AS369" s="67">
        <f t="shared" si="238"/>
        <v>0.75198060650995602</v>
      </c>
      <c r="AT369" s="67">
        <f t="shared" si="239"/>
        <v>88.494081881128977</v>
      </c>
      <c r="AU369" s="68">
        <f t="shared" si="240"/>
        <v>0.99062824962978913</v>
      </c>
      <c r="AW369" s="68">
        <f t="shared" si="241"/>
        <v>0.64299303943085262</v>
      </c>
      <c r="AX369" s="68">
        <f t="shared" si="242"/>
        <v>0.5</v>
      </c>
      <c r="AZ369" s="69">
        <f t="shared" si="243"/>
        <v>1.0178571428571428</v>
      </c>
      <c r="BA369" s="70">
        <f t="shared" si="265"/>
        <v>21.572212083449969</v>
      </c>
      <c r="BB369" s="60">
        <f t="shared" si="260"/>
        <v>82.008921456443403</v>
      </c>
      <c r="BC369" s="70">
        <f t="shared" si="261"/>
        <v>55.91517372030232</v>
      </c>
      <c r="BD369" s="48">
        <f t="shared" si="262"/>
        <v>41.097652684422208</v>
      </c>
      <c r="BE369" s="59">
        <f t="shared" si="244"/>
        <v>1.5408360000000001E-3</v>
      </c>
      <c r="BF369" s="60">
        <f t="shared" si="263"/>
        <v>6.1895018218932298</v>
      </c>
      <c r="BG369" s="46">
        <f t="shared" si="264"/>
        <v>349.08150862528976</v>
      </c>
      <c r="BH369" s="46">
        <f t="shared" si="245"/>
        <v>0</v>
      </c>
      <c r="BI369" s="34">
        <f>AQ369*RUE</f>
        <v>29.534129385659043</v>
      </c>
      <c r="BJ369" s="34">
        <f t="shared" si="246"/>
        <v>295.34129385659043</v>
      </c>
      <c r="BK369" s="34">
        <f t="shared" si="247"/>
        <v>97.46262697267484</v>
      </c>
      <c r="BL369" s="34">
        <f>IF(AD369=0,0,BK369/(1-UMIDADE))</f>
        <v>0</v>
      </c>
      <c r="BM369" s="45">
        <f>BL369*AJ369</f>
        <v>0</v>
      </c>
      <c r="BN369" s="48">
        <f>IF(AI369=0,0,BM369*(1-AI369*(1-AK369)))</f>
        <v>0</v>
      </c>
    </row>
    <row r="370" spans="1:66" ht="15">
      <c r="A370" s="32">
        <v>26</v>
      </c>
      <c r="B370" s="32">
        <f t="shared" si="248"/>
        <v>12</v>
      </c>
      <c r="C370" s="32">
        <v>2015</v>
      </c>
      <c r="D370" s="32">
        <v>26</v>
      </c>
      <c r="E370" s="33">
        <v>29.6</v>
      </c>
      <c r="F370" s="33">
        <v>85.4</v>
      </c>
      <c r="G370" s="46">
        <v>360</v>
      </c>
      <c r="H370" s="45">
        <f t="shared" si="249"/>
        <v>-23.314409916663173</v>
      </c>
      <c r="I370" s="45">
        <f t="shared" si="222"/>
        <v>100.47353849899088</v>
      </c>
      <c r="J370" s="48">
        <f t="shared" si="250"/>
        <v>13.39647179986545</v>
      </c>
      <c r="K370" s="48">
        <f t="shared" si="251"/>
        <v>1.032877839772842</v>
      </c>
      <c r="L370" s="48">
        <v>40</v>
      </c>
      <c r="M370" s="33">
        <v>0.69799999999999995</v>
      </c>
      <c r="N370" s="33">
        <v>37.65</v>
      </c>
      <c r="O370" s="33">
        <v>100</v>
      </c>
      <c r="P370" s="33">
        <v>5.45</v>
      </c>
      <c r="Q370" s="33">
        <v>22.67</v>
      </c>
      <c r="R370" s="33">
        <v>53.65</v>
      </c>
      <c r="S370" s="33">
        <v>20.2</v>
      </c>
      <c r="T370" s="33">
        <v>29.401119999999999</v>
      </c>
      <c r="U370" s="33">
        <v>14.11</v>
      </c>
      <c r="V370" s="33">
        <f t="shared" si="223"/>
        <v>5.3062530612244885</v>
      </c>
      <c r="W370" s="36">
        <f t="shared" si="224"/>
        <v>0.71420399567699056</v>
      </c>
      <c r="X370" s="36">
        <f t="shared" si="225"/>
        <v>0.20713059935154859</v>
      </c>
      <c r="Y370" s="33">
        <f t="shared" si="252"/>
        <v>100.80134204081632</v>
      </c>
      <c r="Z370" s="33">
        <f t="shared" si="226"/>
        <v>100.80134204081632</v>
      </c>
      <c r="AA370" s="33">
        <f t="shared" si="253"/>
        <v>0</v>
      </c>
      <c r="AB370" s="36">
        <f t="shared" si="227"/>
        <v>0.20160268408163265</v>
      </c>
      <c r="AC370" s="45">
        <f t="shared" si="228"/>
        <v>27.65</v>
      </c>
      <c r="AD370" s="49">
        <f t="shared" si="254"/>
        <v>0</v>
      </c>
      <c r="AE370" s="49">
        <f t="shared" si="229"/>
        <v>0.4</v>
      </c>
      <c r="AF370" s="48">
        <f t="shared" si="255"/>
        <v>1</v>
      </c>
      <c r="AG370" s="33">
        <f t="shared" si="230"/>
        <v>2.1225012244897954</v>
      </c>
      <c r="AH370" s="33">
        <f t="shared" si="231"/>
        <v>2.0129806299977342</v>
      </c>
      <c r="AI370" s="49">
        <f t="shared" si="232"/>
        <v>0</v>
      </c>
      <c r="AJ370" s="48">
        <f t="shared" si="233"/>
        <v>1</v>
      </c>
      <c r="AK370" s="58">
        <f t="shared" si="256"/>
        <v>0.94840022082042019</v>
      </c>
      <c r="AL370" s="58">
        <f t="shared" si="257"/>
        <v>4.1464003043580293</v>
      </c>
      <c r="AM370" s="58">
        <f t="shared" si="258"/>
        <v>2.2245437632880827</v>
      </c>
      <c r="AN370" s="58">
        <f t="shared" si="259"/>
        <v>1.9218565410699466</v>
      </c>
      <c r="AO370" s="34">
        <f t="shared" si="234"/>
        <v>14.700559999999999</v>
      </c>
      <c r="AP370" s="34">
        <f t="shared" si="235"/>
        <v>0.49393047248462374</v>
      </c>
      <c r="AQ370" s="34">
        <f t="shared" si="236"/>
        <v>14.206629527515375</v>
      </c>
      <c r="AR370" s="58">
        <f t="shared" si="237"/>
        <v>0.45118836390597361</v>
      </c>
      <c r="AS370" s="67">
        <f t="shared" si="238"/>
        <v>0.75198060650995602</v>
      </c>
      <c r="AT370" s="67">
        <f t="shared" si="239"/>
        <v>93.423920809074971</v>
      </c>
      <c r="AU370" s="68">
        <f t="shared" si="240"/>
        <v>0.96229220135838489</v>
      </c>
      <c r="AW370" s="68">
        <f t="shared" si="241"/>
        <v>0.76776372527024117</v>
      </c>
      <c r="AX370" s="68">
        <f t="shared" si="242"/>
        <v>0.51133333333333342</v>
      </c>
      <c r="AZ370" s="69">
        <f t="shared" si="243"/>
        <v>1.0178571428571428</v>
      </c>
      <c r="BA370" s="70">
        <f t="shared" si="265"/>
        <v>27.014082316380133</v>
      </c>
      <c r="BB370" s="60">
        <f t="shared" si="260"/>
        <v>102.69673533395071</v>
      </c>
      <c r="BC370" s="70">
        <f t="shared" si="261"/>
        <v>70.020501364057296</v>
      </c>
      <c r="BD370" s="48">
        <f t="shared" si="262"/>
        <v>51.465068502582113</v>
      </c>
      <c r="BE370" s="59">
        <f t="shared" si="244"/>
        <v>1.7219520000000001E-3</v>
      </c>
      <c r="BF370" s="60">
        <f t="shared" si="263"/>
        <v>7.8062111923018316</v>
      </c>
      <c r="BG370" s="46">
        <f t="shared" si="264"/>
        <v>436.5885731028028</v>
      </c>
      <c r="BH370" s="46">
        <f t="shared" si="245"/>
        <v>0</v>
      </c>
      <c r="BI370" s="34">
        <f>AQ370*RUE</f>
        <v>54.553457385659037</v>
      </c>
      <c r="BJ370" s="34">
        <f t="shared" si="246"/>
        <v>545.53457385659033</v>
      </c>
      <c r="BK370" s="34">
        <f t="shared" si="247"/>
        <v>180.02640937267481</v>
      </c>
      <c r="BL370" s="34">
        <f>IF(AD370=0,0,BK370/(1-UMIDADE))</f>
        <v>0</v>
      </c>
      <c r="BM370" s="45">
        <f>BL370*AJ370</f>
        <v>0</v>
      </c>
      <c r="BN370" s="48">
        <f>IF(AI370=0,0,BM370*(1-AI370*(1-AK370)))</f>
        <v>0</v>
      </c>
    </row>
    <row r="371" spans="1:66" ht="15">
      <c r="A371" s="32">
        <v>27</v>
      </c>
      <c r="B371" s="32">
        <f t="shared" si="248"/>
        <v>12</v>
      </c>
      <c r="C371" s="32">
        <v>2015</v>
      </c>
      <c r="D371" s="32">
        <v>27</v>
      </c>
      <c r="E371" s="33">
        <v>31.02</v>
      </c>
      <c r="F371" s="33">
        <v>67.17</v>
      </c>
      <c r="G371" s="46">
        <v>361</v>
      </c>
      <c r="H371" s="45">
        <f t="shared" si="249"/>
        <v>-23.267610810850513</v>
      </c>
      <c r="I371" s="45">
        <f t="shared" si="222"/>
        <v>100.44974503878231</v>
      </c>
      <c r="J371" s="48">
        <f t="shared" si="250"/>
        <v>13.393299338504308</v>
      </c>
      <c r="K371" s="48">
        <f t="shared" si="251"/>
        <v>1.0329218000751172</v>
      </c>
      <c r="L371" s="48">
        <v>40</v>
      </c>
      <c r="M371" s="33">
        <v>0.70499999999999996</v>
      </c>
      <c r="N371" s="33">
        <v>38.65</v>
      </c>
      <c r="O371" s="33">
        <v>100</v>
      </c>
      <c r="P371" s="33">
        <v>5.45</v>
      </c>
      <c r="Q371" s="33">
        <v>22.99</v>
      </c>
      <c r="R371" s="33">
        <v>37.92</v>
      </c>
      <c r="S371" s="33">
        <v>0</v>
      </c>
      <c r="T371" s="33">
        <v>30</v>
      </c>
      <c r="U371" s="33">
        <v>15.07</v>
      </c>
      <c r="V371" s="33">
        <f t="shared" si="223"/>
        <v>5.4637714285714267</v>
      </c>
      <c r="W371" s="36">
        <f t="shared" si="224"/>
        <v>0.72140615580682454</v>
      </c>
      <c r="X371" s="36">
        <f t="shared" si="225"/>
        <v>0.2082109233710237</v>
      </c>
      <c r="Y371" s="33">
        <f t="shared" si="252"/>
        <v>118.9883614108186</v>
      </c>
      <c r="Z371" s="33">
        <f t="shared" si="226"/>
        <v>118.9883614108186</v>
      </c>
      <c r="AA371" s="33">
        <f t="shared" si="253"/>
        <v>0</v>
      </c>
      <c r="AB371" s="36">
        <f t="shared" si="227"/>
        <v>0.2379767228216372</v>
      </c>
      <c r="AC371" s="45">
        <f t="shared" si="228"/>
        <v>28.65</v>
      </c>
      <c r="AD371" s="49">
        <f t="shared" si="254"/>
        <v>0</v>
      </c>
      <c r="AE371" s="49">
        <f t="shared" si="229"/>
        <v>0.4</v>
      </c>
      <c r="AF371" s="48">
        <f t="shared" si="255"/>
        <v>1</v>
      </c>
      <c r="AG371" s="33">
        <f t="shared" si="230"/>
        <v>2.1855085714285707</v>
      </c>
      <c r="AH371" s="33">
        <f t="shared" si="231"/>
        <v>2.1855085714285707</v>
      </c>
      <c r="AI371" s="49">
        <f t="shared" si="232"/>
        <v>0</v>
      </c>
      <c r="AJ371" s="48">
        <f t="shared" si="233"/>
        <v>1</v>
      </c>
      <c r="AK371" s="58">
        <f t="shared" si="256"/>
        <v>1</v>
      </c>
      <c r="AL371" s="58">
        <f t="shared" si="257"/>
        <v>4.4973920280203119</v>
      </c>
      <c r="AM371" s="58">
        <f t="shared" si="258"/>
        <v>1.7054110570253025</v>
      </c>
      <c r="AN371" s="58">
        <f t="shared" si="259"/>
        <v>2.7919809709950094</v>
      </c>
      <c r="AO371" s="34">
        <f t="shared" si="234"/>
        <v>15</v>
      </c>
      <c r="AP371" s="34">
        <f t="shared" si="235"/>
        <v>0.49393047248462374</v>
      </c>
      <c r="AQ371" s="34">
        <f t="shared" si="236"/>
        <v>14.506069527515375</v>
      </c>
      <c r="AR371" s="58">
        <f t="shared" si="237"/>
        <v>0.45118836390597361</v>
      </c>
      <c r="AS371" s="67">
        <f t="shared" si="238"/>
        <v>0.75198060650995602</v>
      </c>
      <c r="AT371" s="67">
        <f t="shared" si="239"/>
        <v>93.550912446087594</v>
      </c>
      <c r="AU371" s="68">
        <f t="shared" si="240"/>
        <v>0.94569079416671353</v>
      </c>
      <c r="AW371" s="68">
        <f t="shared" si="241"/>
        <v>0.79850687151735877</v>
      </c>
      <c r="AX371" s="68">
        <f t="shared" si="242"/>
        <v>0.53266666666666651</v>
      </c>
      <c r="AZ371" s="69">
        <f t="shared" si="243"/>
        <v>1.0178571428571428</v>
      </c>
      <c r="BA371" s="70">
        <f t="shared" si="265"/>
        <v>28.802145249034723</v>
      </c>
      <c r="BB371" s="60">
        <f t="shared" si="260"/>
        <v>109.49423537873041</v>
      </c>
      <c r="BC371" s="70">
        <f t="shared" si="261"/>
        <v>74.655160485498001</v>
      </c>
      <c r="BD371" s="48">
        <f t="shared" si="262"/>
        <v>54.871542956841033</v>
      </c>
      <c r="BE371" s="59">
        <f t="shared" si="244"/>
        <v>1.7817624000000002E-3</v>
      </c>
      <c r="BF371" s="60">
        <f t="shared" si="263"/>
        <v>8.4599131177819711</v>
      </c>
      <c r="BG371" s="46">
        <f t="shared" si="264"/>
        <v>464.1162983905906</v>
      </c>
      <c r="BH371" s="46">
        <f t="shared" si="245"/>
        <v>0</v>
      </c>
      <c r="BI371" s="34">
        <f>AQ371*RUE</f>
        <v>55.70330698565904</v>
      </c>
      <c r="BJ371" s="34">
        <f t="shared" si="246"/>
        <v>557.03306985659037</v>
      </c>
      <c r="BK371" s="34">
        <f t="shared" si="247"/>
        <v>183.82091305267483</v>
      </c>
      <c r="BL371" s="34">
        <f>IF(AD371=0,0,BK371/(1-UMIDADE))</f>
        <v>0</v>
      </c>
      <c r="BM371" s="45">
        <f>BL371*AJ371</f>
        <v>0</v>
      </c>
      <c r="BN371" s="48">
        <f>IF(AI371=0,0,BM371*(1-AI371*(1-AK371)))</f>
        <v>0</v>
      </c>
    </row>
    <row r="372" spans="1:66" ht="15">
      <c r="A372" s="32">
        <v>28</v>
      </c>
      <c r="B372" s="32">
        <f t="shared" si="248"/>
        <v>12</v>
      </c>
      <c r="C372" s="32">
        <v>2015</v>
      </c>
      <c r="D372" s="32">
        <v>28</v>
      </c>
      <c r="E372" s="33">
        <v>27.16</v>
      </c>
      <c r="F372" s="33">
        <v>90.8</v>
      </c>
      <c r="G372" s="46">
        <v>362</v>
      </c>
      <c r="H372" s="45">
        <f t="shared" si="249"/>
        <v>-23.213917009798429</v>
      </c>
      <c r="I372" s="45">
        <f t="shared" si="222"/>
        <v>100.42246901844209</v>
      </c>
      <c r="J372" s="48">
        <f t="shared" si="250"/>
        <v>13.389662535792278</v>
      </c>
      <c r="K372" s="48">
        <f t="shared" si="251"/>
        <v>1.0329560049375197</v>
      </c>
      <c r="L372" s="48">
        <v>40</v>
      </c>
      <c r="M372" s="33">
        <v>1.169</v>
      </c>
      <c r="N372" s="33">
        <v>33.58</v>
      </c>
      <c r="O372" s="33">
        <v>100</v>
      </c>
      <c r="P372" s="33">
        <v>10.7</v>
      </c>
      <c r="Q372" s="33">
        <v>22.47</v>
      </c>
      <c r="R372" s="33">
        <v>63.72</v>
      </c>
      <c r="S372" s="33">
        <v>4.9000000000000004</v>
      </c>
      <c r="T372" s="33">
        <v>21.424479999999999</v>
      </c>
      <c r="U372" s="33">
        <v>9.65</v>
      </c>
      <c r="V372" s="33">
        <f t="shared" si="223"/>
        <v>4.6003591836734694</v>
      </c>
      <c r="W372" s="36">
        <f t="shared" si="224"/>
        <v>0.6786618447942051</v>
      </c>
      <c r="X372" s="36">
        <f t="shared" si="225"/>
        <v>0.20179927671913078</v>
      </c>
      <c r="Y372" s="33">
        <f t="shared" si="252"/>
        <v>116.80285283939003</v>
      </c>
      <c r="Z372" s="33">
        <f t="shared" si="226"/>
        <v>116.80285283939003</v>
      </c>
      <c r="AA372" s="33">
        <f t="shared" si="253"/>
        <v>0</v>
      </c>
      <c r="AB372" s="36">
        <f t="shared" si="227"/>
        <v>0.23360570567878006</v>
      </c>
      <c r="AC372" s="45">
        <f t="shared" si="228"/>
        <v>23.58</v>
      </c>
      <c r="AD372" s="49">
        <f t="shared" si="254"/>
        <v>0</v>
      </c>
      <c r="AE372" s="49">
        <f t="shared" si="229"/>
        <v>0.4</v>
      </c>
      <c r="AF372" s="48">
        <f t="shared" si="255"/>
        <v>1</v>
      </c>
      <c r="AG372" s="33">
        <f t="shared" si="230"/>
        <v>1.8401436734693879</v>
      </c>
      <c r="AH372" s="33">
        <f t="shared" si="231"/>
        <v>1.8401436734693879</v>
      </c>
      <c r="AI372" s="49">
        <f t="shared" si="232"/>
        <v>0</v>
      </c>
      <c r="AJ372" s="48">
        <f t="shared" si="233"/>
        <v>1</v>
      </c>
      <c r="AK372" s="58">
        <f t="shared" si="256"/>
        <v>1</v>
      </c>
      <c r="AL372" s="58">
        <f t="shared" si="257"/>
        <v>3.5987181752173236</v>
      </c>
      <c r="AM372" s="58">
        <f t="shared" si="258"/>
        <v>2.2931032212484785</v>
      </c>
      <c r="AN372" s="58">
        <f t="shared" si="259"/>
        <v>1.3056149539688451</v>
      </c>
      <c r="AO372" s="34">
        <f t="shared" si="234"/>
        <v>10.71224</v>
      </c>
      <c r="AP372" s="34">
        <f t="shared" si="235"/>
        <v>0.49393047248462374</v>
      </c>
      <c r="AQ372" s="34">
        <f t="shared" si="236"/>
        <v>10.218309527515375</v>
      </c>
      <c r="AR372" s="58">
        <f t="shared" si="237"/>
        <v>0.45118836390597361</v>
      </c>
      <c r="AS372" s="67">
        <f t="shared" si="238"/>
        <v>0.75198060650995602</v>
      </c>
      <c r="AT372" s="67">
        <f t="shared" si="239"/>
        <v>91.086000991974061</v>
      </c>
      <c r="AU372" s="68">
        <f t="shared" si="240"/>
        <v>0.97422567881866218</v>
      </c>
      <c r="AW372" s="68">
        <f t="shared" si="241"/>
        <v>0.70358654741468096</v>
      </c>
      <c r="AX372" s="68">
        <f t="shared" si="242"/>
        <v>0.49799999999999994</v>
      </c>
      <c r="AZ372" s="69">
        <f t="shared" si="243"/>
        <v>1.0178571428571428</v>
      </c>
      <c r="BA372" s="70">
        <f t="shared" si="265"/>
        <v>23.798607524704451</v>
      </c>
      <c r="BB372" s="60">
        <f t="shared" si="260"/>
        <v>90.472786365916434</v>
      </c>
      <c r="BC372" s="70">
        <f t="shared" si="261"/>
        <v>61.685990704033934</v>
      </c>
      <c r="BD372" s="48">
        <f t="shared" si="262"/>
        <v>45.339203167464937</v>
      </c>
      <c r="BE372" s="59">
        <f t="shared" si="244"/>
        <v>1.6191792000000002E-3</v>
      </c>
      <c r="BF372" s="60">
        <f t="shared" si="263"/>
        <v>7.0989759001801289</v>
      </c>
      <c r="BG372" s="46">
        <f t="shared" si="264"/>
        <v>382.40227267284808</v>
      </c>
      <c r="BH372" s="46">
        <f t="shared" si="245"/>
        <v>0</v>
      </c>
      <c r="BI372" s="34">
        <f>AQ372*RUE</f>
        <v>39.238308585659041</v>
      </c>
      <c r="BJ372" s="34">
        <f t="shared" si="246"/>
        <v>392.38308585659041</v>
      </c>
      <c r="BK372" s="34">
        <f t="shared" si="247"/>
        <v>129.48641833267484</v>
      </c>
      <c r="BL372" s="34">
        <f>IF(AD372=0,0,BK372/(1-UMIDADE))</f>
        <v>0</v>
      </c>
      <c r="BM372" s="45">
        <f>BL372*AJ372</f>
        <v>0</v>
      </c>
      <c r="BN372" s="48">
        <f>IF(AI372=0,0,BM372*(1-AI372*(1-AK372)))</f>
        <v>0</v>
      </c>
    </row>
    <row r="373" spans="1:66" ht="15">
      <c r="A373" s="32">
        <v>29</v>
      </c>
      <c r="B373" s="32">
        <f t="shared" si="248"/>
        <v>12</v>
      </c>
      <c r="C373" s="32">
        <v>2015</v>
      </c>
      <c r="D373" s="32">
        <v>29</v>
      </c>
      <c r="E373" s="33">
        <v>26.18</v>
      </c>
      <c r="F373" s="33">
        <v>99.9</v>
      </c>
      <c r="G373" s="46">
        <v>363</v>
      </c>
      <c r="H373" s="45">
        <f t="shared" si="249"/>
        <v>-23.153344424138979</v>
      </c>
      <c r="I373" s="45">
        <f t="shared" si="222"/>
        <v>100.39172779819886</v>
      </c>
      <c r="J373" s="48">
        <f t="shared" si="250"/>
        <v>13.385563706426515</v>
      </c>
      <c r="K373" s="48">
        <f t="shared" si="251"/>
        <v>1.0329804442244102</v>
      </c>
      <c r="L373" s="48">
        <v>40</v>
      </c>
      <c r="M373" s="33">
        <v>0.97699999999999998</v>
      </c>
      <c r="N373" s="33">
        <v>34.409999999999997</v>
      </c>
      <c r="O373" s="33">
        <v>100</v>
      </c>
      <c r="P373" s="33">
        <v>12.95</v>
      </c>
      <c r="Q373" s="33">
        <v>22.44</v>
      </c>
      <c r="R373" s="33">
        <v>67.260000000000005</v>
      </c>
      <c r="S373" s="33">
        <v>4.5</v>
      </c>
      <c r="T373" s="33">
        <v>23.41122</v>
      </c>
      <c r="U373" s="33">
        <v>10.220000000000001</v>
      </c>
      <c r="V373" s="33">
        <f t="shared" si="223"/>
        <v>4.7484734693877533</v>
      </c>
      <c r="W373" s="36">
        <f t="shared" si="224"/>
        <v>0.68656229885655362</v>
      </c>
      <c r="X373" s="36">
        <f t="shared" si="225"/>
        <v>0.20298434482848304</v>
      </c>
      <c r="Y373" s="33">
        <f t="shared" si="252"/>
        <v>119.86270916592065</v>
      </c>
      <c r="Z373" s="33">
        <f t="shared" si="226"/>
        <v>119.86270916592065</v>
      </c>
      <c r="AA373" s="33">
        <f t="shared" si="253"/>
        <v>0</v>
      </c>
      <c r="AB373" s="36">
        <f t="shared" si="227"/>
        <v>0.2397254183318413</v>
      </c>
      <c r="AC373" s="45">
        <f t="shared" si="228"/>
        <v>24.409999999999997</v>
      </c>
      <c r="AD373" s="49">
        <f t="shared" si="254"/>
        <v>0</v>
      </c>
      <c r="AE373" s="49">
        <f t="shared" si="229"/>
        <v>0.4</v>
      </c>
      <c r="AF373" s="48">
        <f t="shared" si="255"/>
        <v>1</v>
      </c>
      <c r="AG373" s="33">
        <f t="shared" si="230"/>
        <v>1.8993893877551014</v>
      </c>
      <c r="AH373" s="33">
        <f t="shared" si="231"/>
        <v>1.8993893877551014</v>
      </c>
      <c r="AI373" s="49">
        <f t="shared" si="232"/>
        <v>0</v>
      </c>
      <c r="AJ373" s="48">
        <f t="shared" si="233"/>
        <v>1</v>
      </c>
      <c r="AK373" s="58">
        <f t="shared" si="256"/>
        <v>1</v>
      </c>
      <c r="AL373" s="58">
        <f t="shared" si="257"/>
        <v>3.3971668828616282</v>
      </c>
      <c r="AM373" s="58">
        <f t="shared" si="258"/>
        <v>2.2849344454127314</v>
      </c>
      <c r="AN373" s="58">
        <f t="shared" si="259"/>
        <v>1.1122324374488968</v>
      </c>
      <c r="AO373" s="34">
        <f t="shared" si="234"/>
        <v>11.70561</v>
      </c>
      <c r="AP373" s="34">
        <f t="shared" si="235"/>
        <v>0.49393047248462374</v>
      </c>
      <c r="AQ373" s="34">
        <f t="shared" si="236"/>
        <v>11.211679527515376</v>
      </c>
      <c r="AR373" s="58">
        <f t="shared" si="237"/>
        <v>0.45118836390597361</v>
      </c>
      <c r="AS373" s="67">
        <f t="shared" si="238"/>
        <v>0.75198060650995602</v>
      </c>
      <c r="AT373" s="67">
        <f t="shared" si="239"/>
        <v>91.811118218859264</v>
      </c>
      <c r="AU373" s="68">
        <f t="shared" si="240"/>
        <v>0.97800093907442909</v>
      </c>
      <c r="AW373" s="68">
        <f t="shared" si="241"/>
        <v>0.67306699279286786</v>
      </c>
      <c r="AX373" s="68">
        <f t="shared" si="242"/>
        <v>0.49600000000000011</v>
      </c>
      <c r="AZ373" s="69">
        <f t="shared" si="243"/>
        <v>1.0178571428571428</v>
      </c>
      <c r="BA373" s="70">
        <f t="shared" si="265"/>
        <v>22.943939430625978</v>
      </c>
      <c r="BB373" s="60">
        <f t="shared" si="260"/>
        <v>87.223680139467731</v>
      </c>
      <c r="BC373" s="70">
        <f t="shared" si="261"/>
        <v>59.470691004182548</v>
      </c>
      <c r="BD373" s="48">
        <f t="shared" si="262"/>
        <v>43.710957888074169</v>
      </c>
      <c r="BE373" s="59">
        <f t="shared" si="244"/>
        <v>1.5779016000000002E-3</v>
      </c>
      <c r="BF373" s="60">
        <f t="shared" si="263"/>
        <v>6.7229272622245073</v>
      </c>
      <c r="BG373" s="46">
        <f t="shared" si="264"/>
        <v>369.8803062584966</v>
      </c>
      <c r="BH373" s="46">
        <f t="shared" si="245"/>
        <v>0</v>
      </c>
      <c r="BI373" s="34">
        <f>AQ373*RUE</f>
        <v>43.052849385659037</v>
      </c>
      <c r="BJ373" s="34">
        <f t="shared" si="246"/>
        <v>430.52849385659039</v>
      </c>
      <c r="BK373" s="34">
        <f t="shared" si="247"/>
        <v>142.07440297267485</v>
      </c>
      <c r="BL373" s="34">
        <f>IF(AD373=0,0,BK373/(1-UMIDADE))</f>
        <v>0</v>
      </c>
      <c r="BM373" s="45">
        <f>BL373*AJ373</f>
        <v>0</v>
      </c>
      <c r="BN373" s="48">
        <f>IF(AI373=0,0,BM373*(1-AI373*(1-AK373)))</f>
        <v>0</v>
      </c>
    </row>
    <row r="374" spans="1:66" ht="15">
      <c r="A374" s="32">
        <v>30</v>
      </c>
      <c r="B374" s="32">
        <f t="shared" si="248"/>
        <v>12</v>
      </c>
      <c r="C374" s="32">
        <v>2015</v>
      </c>
      <c r="D374" s="32">
        <v>30</v>
      </c>
      <c r="E374" s="33">
        <v>25.88</v>
      </c>
      <c r="F374" s="33">
        <v>99.9</v>
      </c>
      <c r="G374" s="46">
        <v>364</v>
      </c>
      <c r="H374" s="45">
        <f t="shared" si="249"/>
        <v>-23.085911002836564</v>
      </c>
      <c r="I374" s="45">
        <f t="shared" si="222"/>
        <v>100.35754086137408</v>
      </c>
      <c r="J374" s="48">
        <f t="shared" si="250"/>
        <v>13.38100544818321</v>
      </c>
      <c r="K374" s="48">
        <f t="shared" si="251"/>
        <v>1.0329951106939008</v>
      </c>
      <c r="L374" s="48">
        <v>40</v>
      </c>
      <c r="M374" s="33">
        <v>0.85299999999999998</v>
      </c>
      <c r="N374" s="33">
        <v>32.19</v>
      </c>
      <c r="O374" s="33">
        <v>100</v>
      </c>
      <c r="P374" s="33">
        <v>6.95</v>
      </c>
      <c r="Q374" s="33">
        <v>22.79</v>
      </c>
      <c r="R374" s="33">
        <v>84.1</v>
      </c>
      <c r="S374" s="33">
        <v>20.3</v>
      </c>
      <c r="T374" s="33">
        <v>14.981059999999999</v>
      </c>
      <c r="U374" s="33">
        <v>4.0780000000000003</v>
      </c>
      <c r="V374" s="33">
        <f t="shared" si="223"/>
        <v>4.3364571428571432</v>
      </c>
      <c r="W374" s="36">
        <f t="shared" si="224"/>
        <v>0.66400243887072663</v>
      </c>
      <c r="X374" s="36">
        <f t="shared" si="225"/>
        <v>0.199600365830609</v>
      </c>
      <c r="Y374" s="33">
        <f t="shared" si="252"/>
        <v>122.46331977816554</v>
      </c>
      <c r="Z374" s="33">
        <f t="shared" si="226"/>
        <v>122.46331977816554</v>
      </c>
      <c r="AA374" s="33">
        <f t="shared" si="253"/>
        <v>0</v>
      </c>
      <c r="AB374" s="36">
        <f t="shared" si="227"/>
        <v>0.24492663955633109</v>
      </c>
      <c r="AC374" s="45">
        <f t="shared" si="228"/>
        <v>22.189999999999998</v>
      </c>
      <c r="AD374" s="49">
        <f t="shared" si="254"/>
        <v>0</v>
      </c>
      <c r="AE374" s="49">
        <f t="shared" si="229"/>
        <v>0.4</v>
      </c>
      <c r="AF374" s="48">
        <f t="shared" si="255"/>
        <v>1</v>
      </c>
      <c r="AG374" s="33">
        <f t="shared" si="230"/>
        <v>1.7345828571428574</v>
      </c>
      <c r="AH374" s="33">
        <f t="shared" si="231"/>
        <v>1.7345828571428574</v>
      </c>
      <c r="AI374" s="49">
        <f t="shared" si="232"/>
        <v>0</v>
      </c>
      <c r="AJ374" s="48">
        <f t="shared" si="233"/>
        <v>1</v>
      </c>
      <c r="AK374" s="58">
        <f t="shared" si="256"/>
        <v>1</v>
      </c>
      <c r="AL374" s="58">
        <f t="shared" si="257"/>
        <v>3.3374677428483346</v>
      </c>
      <c r="AM374" s="58">
        <f t="shared" si="258"/>
        <v>2.8068103717354491</v>
      </c>
      <c r="AN374" s="58">
        <f t="shared" si="259"/>
        <v>0.53065737111288547</v>
      </c>
      <c r="AO374" s="34">
        <f t="shared" si="234"/>
        <v>7.4905299999999997</v>
      </c>
      <c r="AP374" s="34">
        <f t="shared" si="235"/>
        <v>0.49393047248462374</v>
      </c>
      <c r="AQ374" s="34">
        <f t="shared" si="236"/>
        <v>6.9965995275153761</v>
      </c>
      <c r="AR374" s="58">
        <f t="shared" si="237"/>
        <v>0.45118836390597361</v>
      </c>
      <c r="AS374" s="67">
        <f t="shared" si="238"/>
        <v>0.75198060650995602</v>
      </c>
      <c r="AT374" s="67">
        <f t="shared" si="239"/>
        <v>87.494684502342338</v>
      </c>
      <c r="AU374" s="68">
        <f t="shared" si="240"/>
        <v>0.9894429733121668</v>
      </c>
      <c r="AW374" s="68">
        <f t="shared" si="241"/>
        <v>0.66311040042435287</v>
      </c>
      <c r="AX374" s="68">
        <f t="shared" si="242"/>
        <v>0.51933333333333331</v>
      </c>
      <c r="AZ374" s="69">
        <f t="shared" si="243"/>
        <v>1.0178571428571428</v>
      </c>
      <c r="BA374" s="70">
        <f t="shared" si="265"/>
        <v>22.819070246235604</v>
      </c>
      <c r="BB374" s="60">
        <f t="shared" si="260"/>
        <v>86.748977448089263</v>
      </c>
      <c r="BC374" s="70">
        <f t="shared" si="261"/>
        <v>59.147030078242679</v>
      </c>
      <c r="BD374" s="48">
        <f t="shared" si="262"/>
        <v>43.473067107508371</v>
      </c>
      <c r="BE374" s="59">
        <f t="shared" si="244"/>
        <v>1.5652656000000001E-3</v>
      </c>
      <c r="BF374" s="60">
        <f t="shared" si="263"/>
        <v>6.6651903145550619</v>
      </c>
      <c r="BG374" s="46">
        <f t="shared" si="264"/>
        <v>368.07876792953311</v>
      </c>
      <c r="BH374" s="46">
        <f t="shared" si="245"/>
        <v>0</v>
      </c>
      <c r="BI374" s="34">
        <f>AQ374*RUE</f>
        <v>26.866942185659042</v>
      </c>
      <c r="BJ374" s="34">
        <f t="shared" si="246"/>
        <v>268.66942185659042</v>
      </c>
      <c r="BK374" s="34">
        <f t="shared" si="247"/>
        <v>88.660909212674838</v>
      </c>
      <c r="BL374" s="34">
        <f>IF(AD374=0,0,BK374/(1-UMIDADE))</f>
        <v>0</v>
      </c>
      <c r="BM374" s="45">
        <f>BL374*AJ374</f>
        <v>0</v>
      </c>
      <c r="BN374" s="48">
        <f>IF(AI374=0,0,BM374*(1-AI374*(1-AK374)))</f>
        <v>0</v>
      </c>
    </row>
    <row r="375" spans="1:66" ht="15">
      <c r="A375" s="32">
        <v>31</v>
      </c>
      <c r="B375" s="32">
        <f t="shared" si="248"/>
        <v>12</v>
      </c>
      <c r="C375" s="32">
        <v>2015</v>
      </c>
      <c r="D375" s="32">
        <v>31</v>
      </c>
      <c r="E375" s="33">
        <v>28.03</v>
      </c>
      <c r="F375" s="33">
        <v>93.4</v>
      </c>
      <c r="G375" s="46">
        <v>365</v>
      </c>
      <c r="H375" s="45">
        <f t="shared" si="249"/>
        <v>-23.011636727869238</v>
      </c>
      <c r="I375" s="45">
        <f t="shared" si="222"/>
        <v>100.31992977298368</v>
      </c>
      <c r="J375" s="48">
        <f t="shared" si="250"/>
        <v>13.375990636397825</v>
      </c>
      <c r="K375" s="48">
        <f t="shared" si="251"/>
        <v>1.0329999999999999</v>
      </c>
      <c r="L375" s="48">
        <v>40</v>
      </c>
      <c r="M375" s="33">
        <v>1.585</v>
      </c>
      <c r="N375" s="33">
        <v>33.049999999999997</v>
      </c>
      <c r="O375" s="33">
        <v>100</v>
      </c>
      <c r="P375" s="33">
        <v>8.4499999999999993</v>
      </c>
      <c r="Q375" s="33">
        <v>23.89</v>
      </c>
      <c r="R375" s="33">
        <v>68.59</v>
      </c>
      <c r="S375" s="33">
        <v>0.1</v>
      </c>
      <c r="T375" s="33">
        <v>28.58202</v>
      </c>
      <c r="U375" s="33">
        <v>13.56</v>
      </c>
      <c r="V375" s="33">
        <f t="shared" si="223"/>
        <v>4.4234448979591825</v>
      </c>
      <c r="W375" s="36">
        <f t="shared" si="224"/>
        <v>0.66891697955197071</v>
      </c>
      <c r="X375" s="36">
        <f t="shared" si="225"/>
        <v>0.2003375469327956</v>
      </c>
      <c r="Y375" s="33">
        <f t="shared" si="252"/>
        <v>141.02873692102267</v>
      </c>
      <c r="Z375" s="33">
        <f t="shared" si="226"/>
        <v>125</v>
      </c>
      <c r="AA375" s="33">
        <f t="shared" si="253"/>
        <v>16.02873692102267</v>
      </c>
      <c r="AB375" s="36">
        <f t="shared" si="227"/>
        <v>0.25</v>
      </c>
      <c r="AC375" s="45">
        <f t="shared" si="228"/>
        <v>23.049999999999997</v>
      </c>
      <c r="AD375" s="49">
        <f t="shared" si="254"/>
        <v>0</v>
      </c>
      <c r="AE375" s="49">
        <f t="shared" si="229"/>
        <v>0.4</v>
      </c>
      <c r="AF375" s="48">
        <f t="shared" si="255"/>
        <v>1</v>
      </c>
      <c r="AG375" s="33">
        <f t="shared" si="230"/>
        <v>1.7693779591836731</v>
      </c>
      <c r="AH375" s="33">
        <f t="shared" si="231"/>
        <v>1.7693779591836731</v>
      </c>
      <c r="AI375" s="49">
        <f t="shared" si="232"/>
        <v>0</v>
      </c>
      <c r="AJ375" s="48">
        <f t="shared" si="233"/>
        <v>1</v>
      </c>
      <c r="AK375" s="58">
        <f t="shared" si="256"/>
        <v>1</v>
      </c>
      <c r="AL375" s="58">
        <f t="shared" si="257"/>
        <v>3.7862933481244889</v>
      </c>
      <c r="AM375" s="58">
        <f t="shared" si="258"/>
        <v>2.5970186074785868</v>
      </c>
      <c r="AN375" s="58">
        <f t="shared" si="259"/>
        <v>1.1892747406459021</v>
      </c>
      <c r="AO375" s="34">
        <f t="shared" si="234"/>
        <v>14.29101</v>
      </c>
      <c r="AP375" s="34">
        <f t="shared" si="235"/>
        <v>0.49393047248462374</v>
      </c>
      <c r="AQ375" s="34">
        <f t="shared" si="236"/>
        <v>13.797079527515375</v>
      </c>
      <c r="AR375" s="58">
        <f t="shared" si="237"/>
        <v>0.45118836390597361</v>
      </c>
      <c r="AS375" s="67">
        <f t="shared" si="238"/>
        <v>0.75198060650995602</v>
      </c>
      <c r="AT375" s="67">
        <f t="shared" si="239"/>
        <v>93.241909674537553</v>
      </c>
      <c r="AU375" s="68">
        <f t="shared" si="240"/>
        <v>0.9764951505689935</v>
      </c>
      <c r="AW375" s="68">
        <f t="shared" si="241"/>
        <v>0.72828457717749462</v>
      </c>
      <c r="AX375" s="68">
        <f t="shared" si="242"/>
        <v>0.59266666666666667</v>
      </c>
      <c r="AZ375" s="69">
        <f t="shared" si="243"/>
        <v>1.0178571428571428</v>
      </c>
      <c r="BA375" s="70">
        <f t="shared" si="265"/>
        <v>30.080588907016221</v>
      </c>
      <c r="BB375" s="60">
        <f t="shared" si="260"/>
        <v>114.35436678891286</v>
      </c>
      <c r="BC375" s="70">
        <f t="shared" si="261"/>
        <v>77.968886446986048</v>
      </c>
      <c r="BD375" s="48">
        <f t="shared" si="262"/>
        <v>57.307131538534748</v>
      </c>
      <c r="BE375" s="59">
        <f t="shared" si="244"/>
        <v>1.6558236000000003E-3</v>
      </c>
      <c r="BF375" s="60">
        <f t="shared" si="263"/>
        <v>8.6324719259915081</v>
      </c>
      <c r="BG375" s="46">
        <f t="shared" si="264"/>
        <v>486.74659612543235</v>
      </c>
      <c r="BH375" s="46">
        <f t="shared" si="245"/>
        <v>0</v>
      </c>
      <c r="BI375" s="34">
        <f>AQ375*RUE</f>
        <v>52.98078538565904</v>
      </c>
      <c r="BJ375" s="34">
        <f t="shared" si="246"/>
        <v>529.80785385659044</v>
      </c>
      <c r="BK375" s="34">
        <f t="shared" si="247"/>
        <v>174.83659177267486</v>
      </c>
      <c r="BL375" s="34">
        <f>IF(AD375=0,0,BK375/(1-UMIDADE))</f>
        <v>0</v>
      </c>
      <c r="BM375" s="45">
        <f>BL375*AJ375</f>
        <v>0</v>
      </c>
      <c r="BN375" s="48">
        <f>IF(AI375=0,0,BM375*(1-AI375*(1-AK375)))</f>
        <v>0</v>
      </c>
    </row>
    <row r="376" spans="1:66">
      <c r="G376" s="45"/>
      <c r="I376" s="30"/>
      <c r="AC376" s="45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5"/>
      <c r="AR376" s="22"/>
      <c r="AS376" s="22"/>
    </row>
    <row r="377" spans="1:66">
      <c r="G377" s="45"/>
      <c r="I377" s="30"/>
      <c r="AC377" s="45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5"/>
      <c r="AR377" s="22"/>
      <c r="AS377" s="22"/>
    </row>
    <row r="378" spans="1:66">
      <c r="G378" s="45"/>
      <c r="I378" s="30"/>
      <c r="AC378" s="45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5"/>
      <c r="AR378" s="22"/>
      <c r="AS378" s="22"/>
    </row>
    <row r="379" spans="1:66">
      <c r="G379" s="45"/>
      <c r="I379" s="30"/>
      <c r="AC379" s="45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5"/>
      <c r="AR379" s="22"/>
      <c r="AS379" s="22"/>
    </row>
    <row r="380" spans="1:66">
      <c r="G380" s="45"/>
      <c r="I380" s="30"/>
      <c r="AC380" s="45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5"/>
      <c r="AR380" s="22"/>
      <c r="AS380" s="22"/>
    </row>
    <row r="381" spans="1:66">
      <c r="G381" s="45"/>
      <c r="I381" s="30"/>
      <c r="AC381" s="45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5"/>
      <c r="AR381" s="22"/>
      <c r="AS381" s="22"/>
    </row>
    <row r="382" spans="1:66">
      <c r="G382" s="45"/>
      <c r="I382" s="30"/>
      <c r="AC382" s="45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5"/>
      <c r="AR382" s="22"/>
      <c r="AS382" s="22"/>
    </row>
    <row r="383" spans="1:66">
      <c r="G383" s="45"/>
      <c r="I383" s="30"/>
      <c r="AC383" s="45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5"/>
      <c r="AR383" s="22"/>
      <c r="AS383" s="22"/>
    </row>
    <row r="384" spans="1:66">
      <c r="G384" s="45"/>
      <c r="I384" s="30"/>
      <c r="AC384" s="45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5"/>
      <c r="AR384" s="22"/>
      <c r="AS384" s="22"/>
    </row>
    <row r="385" spans="7:45">
      <c r="G385" s="45"/>
      <c r="I385" s="30"/>
      <c r="AC385" s="45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5"/>
      <c r="AR385" s="22"/>
      <c r="AS385" s="22"/>
    </row>
    <row r="386" spans="7:45">
      <c r="G386" s="45"/>
      <c r="I386" s="30"/>
      <c r="AC386" s="45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5"/>
      <c r="AR386" s="22"/>
      <c r="AS386" s="22"/>
    </row>
    <row r="387" spans="7:45">
      <c r="G387" s="45"/>
      <c r="I387" s="30"/>
      <c r="AC387" s="45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5"/>
      <c r="AR387" s="22"/>
      <c r="AS387" s="22"/>
    </row>
    <row r="388" spans="7:45">
      <c r="G388" s="45"/>
      <c r="I388" s="30"/>
      <c r="AC388" s="45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5"/>
      <c r="AR388" s="22"/>
      <c r="AS388" s="22"/>
    </row>
    <row r="389" spans="7:45">
      <c r="G389" s="45"/>
      <c r="I389" s="30"/>
      <c r="AC389" s="45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5"/>
      <c r="AR389" s="22"/>
      <c r="AS389" s="22"/>
    </row>
    <row r="390" spans="7:45">
      <c r="G390" s="45"/>
      <c r="I390" s="30"/>
      <c r="AC390" s="45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5"/>
      <c r="AR390" s="22"/>
      <c r="AS390" s="22"/>
    </row>
    <row r="391" spans="7:45">
      <c r="G391" s="45"/>
      <c r="I391" s="30"/>
      <c r="AC391" s="45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5"/>
      <c r="AR391" s="22"/>
      <c r="AS391" s="22"/>
    </row>
    <row r="392" spans="7:45">
      <c r="G392" s="45"/>
      <c r="I392" s="30"/>
      <c r="AC392" s="45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5"/>
      <c r="AR392" s="22"/>
      <c r="AS392" s="22"/>
    </row>
    <row r="393" spans="7:45">
      <c r="G393" s="45"/>
      <c r="I393" s="30"/>
      <c r="AC393" s="45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5"/>
      <c r="AR393" s="22"/>
      <c r="AS393" s="22"/>
    </row>
    <row r="394" spans="7:45">
      <c r="G394" s="45"/>
      <c r="I394" s="30"/>
      <c r="AC394" s="45"/>
      <c r="AD394" s="49"/>
      <c r="AE394" s="49"/>
      <c r="AF394" s="49"/>
      <c r="AG394" s="49"/>
      <c r="AH394" s="49"/>
      <c r="AI394" s="49"/>
      <c r="AJ394" s="49"/>
      <c r="AK394" s="49"/>
      <c r="AL394" s="45"/>
      <c r="AM394" s="22"/>
      <c r="AN394" s="22"/>
      <c r="AO394" s="22"/>
    </row>
    <row r="395" spans="7:45">
      <c r="G395" s="45"/>
      <c r="I395" s="30"/>
      <c r="AC395" s="45"/>
      <c r="AD395" s="49"/>
      <c r="AE395" s="49"/>
      <c r="AF395" s="49"/>
      <c r="AG395" s="49"/>
      <c r="AH395" s="49"/>
      <c r="AI395" s="49"/>
      <c r="AJ395" s="49"/>
      <c r="AK395" s="49"/>
      <c r="AL395" s="45"/>
      <c r="AM395" s="22"/>
      <c r="AN395" s="22"/>
      <c r="AO395" s="22"/>
    </row>
    <row r="396" spans="7:45">
      <c r="G396" s="45"/>
      <c r="I396" s="30"/>
      <c r="AC396" s="45"/>
      <c r="AD396" s="49"/>
      <c r="AE396" s="49"/>
      <c r="AF396" s="49"/>
      <c r="AG396" s="49"/>
      <c r="AH396" s="49"/>
      <c r="AI396" s="49"/>
      <c r="AJ396" s="49"/>
      <c r="AK396" s="49"/>
      <c r="AL396" s="45"/>
      <c r="AM396" s="22"/>
      <c r="AN396" s="22"/>
      <c r="AO396" s="22"/>
    </row>
    <row r="397" spans="7:45">
      <c r="G397" s="45"/>
      <c r="I397" s="30"/>
      <c r="AC397" s="45"/>
      <c r="AD397" s="49"/>
      <c r="AE397" s="49"/>
      <c r="AF397" s="49"/>
      <c r="AG397" s="49"/>
      <c r="AH397" s="49"/>
      <c r="AI397" s="49"/>
      <c r="AJ397" s="49"/>
      <c r="AK397" s="49"/>
      <c r="AL397" s="45"/>
      <c r="AM397" s="22"/>
      <c r="AN397" s="22"/>
      <c r="AO397" s="22"/>
    </row>
    <row r="398" spans="7:45">
      <c r="G398" s="45"/>
      <c r="I398" s="30"/>
      <c r="AC398" s="45"/>
      <c r="AD398" s="49"/>
      <c r="AE398" s="49"/>
      <c r="AF398" s="49"/>
      <c r="AG398" s="49"/>
      <c r="AH398" s="49"/>
      <c r="AI398" s="49"/>
      <c r="AJ398" s="49"/>
      <c r="AK398" s="49"/>
      <c r="AL398" s="45"/>
      <c r="AM398" s="22"/>
      <c r="AN398" s="22"/>
      <c r="AO398" s="22"/>
    </row>
    <row r="399" spans="7:45">
      <c r="G399" s="45"/>
      <c r="I399" s="30"/>
      <c r="AC399" s="45"/>
      <c r="AD399" s="49"/>
      <c r="AE399" s="49"/>
      <c r="AF399" s="49"/>
      <c r="AG399" s="49"/>
      <c r="AH399" s="49"/>
      <c r="AI399" s="49"/>
      <c r="AJ399" s="49"/>
      <c r="AK399" s="49"/>
      <c r="AL399" s="45"/>
      <c r="AM399" s="22"/>
      <c r="AN399" s="22"/>
      <c r="AO399" s="22"/>
    </row>
    <row r="400" spans="7:45">
      <c r="G400" s="45"/>
      <c r="I400" s="30"/>
      <c r="AC400" s="45"/>
      <c r="AD400" s="49"/>
      <c r="AE400" s="49"/>
      <c r="AF400" s="49"/>
      <c r="AG400" s="49"/>
      <c r="AH400" s="49"/>
      <c r="AI400" s="49"/>
      <c r="AJ400" s="49"/>
      <c r="AK400" s="49"/>
      <c r="AL400" s="45"/>
      <c r="AM400" s="22"/>
      <c r="AN400" s="22"/>
      <c r="AO400" s="22"/>
    </row>
    <row r="401" spans="7:41">
      <c r="G401" s="45"/>
      <c r="I401" s="30"/>
      <c r="AC401" s="45"/>
      <c r="AD401" s="49"/>
      <c r="AE401" s="49"/>
      <c r="AF401" s="49"/>
      <c r="AG401" s="49"/>
      <c r="AH401" s="49"/>
      <c r="AI401" s="49"/>
      <c r="AJ401" s="49"/>
      <c r="AK401" s="49"/>
      <c r="AL401" s="45"/>
      <c r="AM401" s="22"/>
      <c r="AN401" s="22"/>
      <c r="AO401" s="22"/>
    </row>
    <row r="402" spans="7:41">
      <c r="G402" s="45"/>
      <c r="I402" s="30"/>
      <c r="AC402" s="45"/>
      <c r="AD402" s="49"/>
      <c r="AE402" s="49"/>
      <c r="AF402" s="49"/>
      <c r="AG402" s="49"/>
      <c r="AH402" s="49"/>
      <c r="AI402" s="49"/>
      <c r="AJ402" s="49"/>
      <c r="AK402" s="49"/>
      <c r="AL402" s="45"/>
      <c r="AM402" s="22"/>
      <c r="AN402" s="22"/>
      <c r="AO402" s="22"/>
    </row>
    <row r="403" spans="7:41">
      <c r="G403" s="45"/>
      <c r="I403" s="30"/>
      <c r="AC403" s="45"/>
      <c r="AD403" s="49"/>
      <c r="AE403" s="49"/>
      <c r="AF403" s="49"/>
      <c r="AG403" s="49"/>
      <c r="AH403" s="49"/>
      <c r="AI403" s="49"/>
      <c r="AJ403" s="49"/>
      <c r="AK403" s="49"/>
      <c r="AL403" s="45"/>
      <c r="AM403" s="22"/>
      <c r="AN403" s="22"/>
      <c r="AO403" s="22"/>
    </row>
    <row r="404" spans="7:41">
      <c r="G404" s="45"/>
      <c r="I404" s="30"/>
      <c r="AC404" s="45"/>
      <c r="AD404" s="49"/>
      <c r="AE404" s="49"/>
      <c r="AF404" s="49"/>
      <c r="AG404" s="49"/>
      <c r="AH404" s="49"/>
      <c r="AI404" s="49"/>
      <c r="AJ404" s="49"/>
      <c r="AK404" s="49"/>
      <c r="AL404" s="45"/>
      <c r="AM404" s="22"/>
      <c r="AN404" s="22"/>
      <c r="AO404" s="22"/>
    </row>
    <row r="405" spans="7:41">
      <c r="G405" s="45"/>
      <c r="I405" s="30"/>
      <c r="AC405" s="45"/>
      <c r="AD405" s="49"/>
      <c r="AE405" s="49"/>
      <c r="AF405" s="49"/>
      <c r="AG405" s="49"/>
      <c r="AH405" s="49"/>
      <c r="AI405" s="49"/>
      <c r="AJ405" s="49"/>
      <c r="AK405" s="49"/>
      <c r="AL405" s="45"/>
      <c r="AM405" s="22"/>
      <c r="AN405" s="22"/>
      <c r="AO405" s="22"/>
    </row>
    <row r="406" spans="7:41">
      <c r="G406" s="45"/>
      <c r="I406" s="30"/>
      <c r="AC406" s="45"/>
      <c r="AD406" s="49"/>
      <c r="AE406" s="49"/>
      <c r="AF406" s="49"/>
      <c r="AG406" s="49"/>
      <c r="AH406" s="49"/>
      <c r="AI406" s="49"/>
      <c r="AJ406" s="49"/>
      <c r="AK406" s="49"/>
      <c r="AL406" s="45"/>
      <c r="AM406" s="22"/>
      <c r="AN406" s="22"/>
      <c r="AO406" s="22"/>
    </row>
    <row r="407" spans="7:41">
      <c r="G407" s="45"/>
      <c r="I407" s="30"/>
      <c r="AC407" s="45"/>
      <c r="AD407" s="49"/>
      <c r="AE407" s="49"/>
      <c r="AF407" s="49"/>
      <c r="AG407" s="49"/>
      <c r="AH407" s="49"/>
      <c r="AI407" s="49"/>
      <c r="AJ407" s="49"/>
      <c r="AK407" s="49"/>
      <c r="AL407" s="45"/>
      <c r="AM407" s="22"/>
      <c r="AN407" s="22"/>
      <c r="AO407" s="22"/>
    </row>
    <row r="408" spans="7:41">
      <c r="G408" s="45"/>
      <c r="I408" s="30"/>
      <c r="AC408" s="45"/>
      <c r="AD408" s="49"/>
      <c r="AE408" s="49"/>
      <c r="AF408" s="49"/>
      <c r="AG408" s="49"/>
      <c r="AH408" s="49"/>
      <c r="AI408" s="49"/>
      <c r="AJ408" s="49"/>
      <c r="AK408" s="49"/>
      <c r="AL408" s="45"/>
      <c r="AM408" s="22"/>
      <c r="AN408" s="22"/>
      <c r="AO408" s="22"/>
    </row>
    <row r="409" spans="7:41">
      <c r="G409" s="45"/>
      <c r="I409" s="30"/>
      <c r="AC409" s="45"/>
      <c r="AD409" s="49"/>
      <c r="AE409" s="49"/>
      <c r="AF409" s="49"/>
      <c r="AG409" s="49"/>
      <c r="AH409" s="49"/>
      <c r="AI409" s="49"/>
      <c r="AJ409" s="49"/>
      <c r="AK409" s="49"/>
      <c r="AL409" s="45"/>
      <c r="AM409" s="22"/>
      <c r="AN409" s="22"/>
      <c r="AO409" s="22"/>
    </row>
    <row r="410" spans="7:41">
      <c r="G410" s="45"/>
      <c r="I410" s="30"/>
      <c r="AC410" s="45"/>
      <c r="AD410" s="49"/>
      <c r="AE410" s="49"/>
      <c r="AF410" s="49"/>
      <c r="AG410" s="49"/>
      <c r="AH410" s="49"/>
      <c r="AI410" s="49"/>
      <c r="AJ410" s="49"/>
      <c r="AK410" s="49"/>
      <c r="AL410" s="45"/>
      <c r="AM410" s="22"/>
      <c r="AN410" s="22"/>
      <c r="AO410" s="22"/>
    </row>
    <row r="411" spans="7:41">
      <c r="G411" s="45"/>
      <c r="I411" s="30"/>
      <c r="AC411" s="45"/>
      <c r="AD411" s="49"/>
      <c r="AE411" s="49"/>
      <c r="AF411" s="49"/>
      <c r="AG411" s="49"/>
      <c r="AH411" s="49"/>
      <c r="AI411" s="49"/>
      <c r="AJ411" s="49"/>
      <c r="AK411" s="49"/>
      <c r="AL411" s="45"/>
      <c r="AM411" s="22"/>
      <c r="AN411" s="22"/>
      <c r="AO411" s="22"/>
    </row>
    <row r="412" spans="7:41">
      <c r="G412" s="45"/>
      <c r="I412" s="30"/>
      <c r="AC412" s="45"/>
      <c r="AD412" s="49"/>
      <c r="AE412" s="49"/>
      <c r="AF412" s="49"/>
      <c r="AG412" s="49"/>
      <c r="AH412" s="49"/>
      <c r="AI412" s="49"/>
      <c r="AJ412" s="49"/>
      <c r="AK412" s="49"/>
      <c r="AL412" s="45"/>
      <c r="AM412" s="22"/>
      <c r="AN412" s="22"/>
      <c r="AO412" s="22"/>
    </row>
    <row r="413" spans="7:41">
      <c r="G413" s="45"/>
      <c r="I413" s="30"/>
      <c r="AC413" s="45"/>
      <c r="AD413" s="49"/>
      <c r="AE413" s="49"/>
      <c r="AF413" s="49"/>
      <c r="AG413" s="49"/>
      <c r="AH413" s="49"/>
      <c r="AI413" s="49"/>
      <c r="AJ413" s="49"/>
      <c r="AK413" s="49"/>
      <c r="AL413" s="45"/>
      <c r="AM413" s="22"/>
      <c r="AN413" s="22"/>
      <c r="AO413" s="22"/>
    </row>
    <row r="414" spans="7:41">
      <c r="G414" s="45"/>
      <c r="I414" s="30"/>
      <c r="AC414" s="45"/>
      <c r="AD414" s="49"/>
      <c r="AE414" s="49"/>
      <c r="AF414" s="49"/>
      <c r="AG414" s="49"/>
      <c r="AH414" s="49"/>
      <c r="AI414" s="49"/>
      <c r="AJ414" s="49"/>
      <c r="AK414" s="49"/>
      <c r="AL414" s="45"/>
      <c r="AM414" s="22"/>
      <c r="AN414" s="22"/>
      <c r="AO414" s="22"/>
    </row>
    <row r="415" spans="7:41">
      <c r="G415" s="45"/>
      <c r="I415" s="30"/>
      <c r="AC415" s="45"/>
      <c r="AD415" s="49"/>
      <c r="AE415" s="49"/>
      <c r="AF415" s="49"/>
      <c r="AG415" s="49"/>
      <c r="AH415" s="49"/>
      <c r="AI415" s="49"/>
      <c r="AJ415" s="49"/>
      <c r="AK415" s="49"/>
      <c r="AL415" s="45"/>
      <c r="AM415" s="22"/>
      <c r="AN415" s="22"/>
      <c r="AO415" s="22"/>
    </row>
    <row r="416" spans="7:41">
      <c r="G416" s="45"/>
      <c r="I416" s="30"/>
      <c r="AC416" s="45"/>
      <c r="AD416" s="49"/>
      <c r="AE416" s="49"/>
      <c r="AF416" s="49"/>
      <c r="AG416" s="49"/>
      <c r="AH416" s="49"/>
      <c r="AI416" s="49"/>
      <c r="AJ416" s="49"/>
      <c r="AK416" s="49"/>
      <c r="AL416" s="45"/>
      <c r="AM416" s="22"/>
      <c r="AN416" s="22"/>
      <c r="AO416" s="22"/>
    </row>
    <row r="417" spans="7:53">
      <c r="G417" s="45"/>
      <c r="I417" s="30"/>
      <c r="AC417" s="45"/>
      <c r="AD417" s="49"/>
      <c r="AE417" s="49"/>
      <c r="AF417" s="49"/>
      <c r="AG417" s="49"/>
      <c r="AH417" s="49"/>
      <c r="AI417" s="49"/>
      <c r="AJ417" s="49"/>
      <c r="AK417" s="49"/>
      <c r="AL417" s="45"/>
      <c r="AM417" s="22"/>
      <c r="AN417" s="22"/>
      <c r="AO417" s="22"/>
    </row>
    <row r="418" spans="7:53">
      <c r="G418" s="45"/>
      <c r="I418" s="30"/>
      <c r="AC418" s="45"/>
      <c r="AD418" s="49"/>
      <c r="AE418" s="49"/>
      <c r="AF418" s="49"/>
      <c r="AG418" s="49"/>
      <c r="AH418" s="49"/>
      <c r="AI418" s="49"/>
      <c r="AJ418" s="49"/>
      <c r="AK418" s="49"/>
      <c r="AL418" s="45"/>
      <c r="AM418" s="22"/>
      <c r="AN418" s="22"/>
      <c r="AO418" s="22"/>
    </row>
    <row r="419" spans="7:53">
      <c r="G419" s="45"/>
      <c r="I419" s="30"/>
      <c r="AC419" s="45"/>
      <c r="AD419" s="49"/>
      <c r="AE419" s="49"/>
      <c r="AF419" s="49"/>
      <c r="AG419" s="49"/>
      <c r="AH419" s="49"/>
      <c r="AI419" s="49"/>
      <c r="AJ419" s="49"/>
      <c r="AK419" s="49"/>
      <c r="AL419" s="45"/>
      <c r="AM419" s="22"/>
      <c r="AN419" s="22"/>
      <c r="AO419" s="22"/>
    </row>
    <row r="420" spans="7:53">
      <c r="G420" s="45"/>
      <c r="I420" s="30"/>
      <c r="AC420" s="45"/>
      <c r="AD420" s="49"/>
      <c r="AE420" s="49"/>
      <c r="AF420" s="49"/>
      <c r="AG420" s="49"/>
      <c r="AH420" s="49"/>
      <c r="AI420" s="49"/>
      <c r="AJ420" s="49"/>
      <c r="AK420" s="49"/>
      <c r="AL420" s="45"/>
      <c r="AM420" s="22"/>
      <c r="AN420" s="22"/>
      <c r="AO420" s="22"/>
    </row>
    <row r="421" spans="7:53">
      <c r="G421" s="45"/>
      <c r="I421" s="30"/>
      <c r="AC421" s="45"/>
      <c r="AD421" s="49"/>
      <c r="AE421" s="49"/>
      <c r="AF421" s="49"/>
      <c r="AG421" s="49"/>
      <c r="AH421" s="49"/>
      <c r="AI421" s="49"/>
      <c r="AJ421" s="49"/>
      <c r="AK421" s="49"/>
      <c r="AL421" s="45"/>
      <c r="AM421" s="22"/>
      <c r="AN421" s="22"/>
      <c r="AO421" s="22"/>
    </row>
    <row r="422" spans="7:53">
      <c r="G422" s="45"/>
      <c r="I422" s="30"/>
      <c r="AC422" s="45"/>
      <c r="AD422" s="49"/>
      <c r="AE422" s="49"/>
      <c r="AF422" s="49"/>
      <c r="AG422" s="49"/>
      <c r="AH422" s="49"/>
      <c r="AI422" s="49"/>
      <c r="AJ422" s="49"/>
      <c r="AK422" s="49"/>
      <c r="AL422" s="45"/>
      <c r="AM422" s="22"/>
      <c r="AN422" s="22"/>
      <c r="AO422" s="22"/>
    </row>
    <row r="423" spans="7:53">
      <c r="G423" s="45"/>
      <c r="I423" s="30"/>
      <c r="AC423" s="45"/>
      <c r="AD423" s="49"/>
      <c r="AE423" s="49"/>
      <c r="AF423" s="49"/>
      <c r="AG423" s="49"/>
      <c r="AH423" s="49"/>
      <c r="AI423" s="49"/>
      <c r="AJ423" s="49"/>
      <c r="AK423" s="49"/>
      <c r="AL423" s="45"/>
      <c r="AM423" s="22"/>
      <c r="AN423" s="22"/>
      <c r="AO423" s="22"/>
    </row>
    <row r="424" spans="7:53">
      <c r="G424" s="45"/>
      <c r="I424" s="30"/>
      <c r="AC424" s="45"/>
      <c r="AD424" s="49"/>
      <c r="AE424" s="49"/>
      <c r="AF424" s="49"/>
      <c r="AG424" s="49"/>
      <c r="AH424" s="49"/>
      <c r="AI424" s="49"/>
      <c r="AJ424" s="49"/>
      <c r="AK424" s="49"/>
      <c r="AL424" s="45"/>
      <c r="AM424" s="22"/>
      <c r="AN424" s="22"/>
      <c r="AO424" s="22"/>
    </row>
    <row r="425" spans="7:53">
      <c r="G425" s="45"/>
      <c r="I425" s="30"/>
      <c r="AC425" s="45"/>
      <c r="AD425" s="49"/>
      <c r="AE425" s="49"/>
      <c r="AF425" s="49"/>
      <c r="AG425" s="49"/>
      <c r="AH425" s="49"/>
      <c r="AI425" s="49"/>
      <c r="AJ425" s="49"/>
      <c r="AK425" s="49"/>
      <c r="AL425" s="45"/>
      <c r="AM425" s="22"/>
      <c r="AN425" s="22"/>
      <c r="AO425" s="22"/>
      <c r="AP425" s="22"/>
    </row>
    <row r="426" spans="7:53">
      <c r="G426" s="45"/>
      <c r="I426" s="30"/>
      <c r="AK426" s="45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/>
      <c r="AV426" s="49"/>
      <c r="AW426" s="49"/>
      <c r="AX426" s="45"/>
      <c r="AY426" s="22"/>
      <c r="AZ426" s="22"/>
      <c r="BA426" s="22"/>
    </row>
    <row r="427" spans="7:53">
      <c r="G427" s="45"/>
      <c r="I427" s="30"/>
      <c r="AK427" s="45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5"/>
      <c r="AY427" s="22"/>
      <c r="AZ427" s="22"/>
      <c r="BA427" s="22"/>
    </row>
    <row r="428" spans="7:53">
      <c r="G428" s="45"/>
      <c r="I428" s="30"/>
      <c r="AK428" s="45"/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/>
      <c r="AW428" s="49"/>
      <c r="AX428" s="45"/>
      <c r="AY428" s="22"/>
      <c r="AZ428" s="22"/>
      <c r="BA428" s="22"/>
    </row>
    <row r="429" spans="7:53">
      <c r="G429" s="45"/>
      <c r="I429" s="30"/>
      <c r="AK429" s="45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5"/>
      <c r="AY429" s="22"/>
      <c r="AZ429" s="22"/>
      <c r="BA429" s="22"/>
    </row>
    <row r="430" spans="7:53">
      <c r="G430" s="45"/>
      <c r="I430" s="30"/>
      <c r="AK430" s="45"/>
      <c r="AL430" s="49"/>
      <c r="AM430" s="49"/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5"/>
      <c r="AY430" s="22"/>
      <c r="AZ430" s="22"/>
      <c r="BA430" s="22"/>
    </row>
    <row r="431" spans="7:53">
      <c r="G431" s="45"/>
      <c r="I431" s="30"/>
      <c r="AK431" s="45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5"/>
      <c r="AY431" s="22"/>
      <c r="AZ431" s="22"/>
      <c r="BA431" s="22"/>
    </row>
    <row r="432" spans="7:53">
      <c r="G432" s="45"/>
      <c r="I432" s="30"/>
      <c r="AK432" s="45"/>
      <c r="AL432" s="49"/>
      <c r="AM432" s="49"/>
      <c r="AN432" s="49"/>
      <c r="AO432" s="49"/>
      <c r="AP432" s="49"/>
      <c r="AQ432" s="49"/>
      <c r="AR432" s="49"/>
      <c r="AS432" s="49"/>
      <c r="AT432" s="49"/>
      <c r="AU432" s="49"/>
      <c r="AV432" s="49"/>
      <c r="AW432" s="49"/>
      <c r="AX432" s="45"/>
      <c r="AY432" s="22"/>
      <c r="AZ432" s="22"/>
      <c r="BA432" s="22"/>
    </row>
    <row r="433" spans="7:53">
      <c r="G433" s="45"/>
      <c r="I433" s="30"/>
      <c r="AK433" s="45"/>
      <c r="AL433" s="49"/>
      <c r="AM433" s="49"/>
      <c r="AN433" s="49"/>
      <c r="AO433" s="49"/>
      <c r="AP433" s="49"/>
      <c r="AQ433" s="49"/>
      <c r="AR433" s="49"/>
      <c r="AS433" s="49"/>
      <c r="AT433" s="49"/>
      <c r="AU433" s="49"/>
      <c r="AV433" s="49"/>
      <c r="AW433" s="49"/>
      <c r="AX433" s="45"/>
      <c r="AY433" s="22"/>
      <c r="AZ433" s="22"/>
      <c r="BA433" s="22"/>
    </row>
    <row r="434" spans="7:53">
      <c r="G434" s="45"/>
      <c r="I434" s="30"/>
      <c r="AK434" s="45"/>
      <c r="AL434" s="49"/>
      <c r="AM434" s="49"/>
      <c r="AN434" s="49"/>
      <c r="AO434" s="49"/>
      <c r="AP434" s="49"/>
      <c r="AQ434" s="49"/>
      <c r="AR434" s="49"/>
      <c r="AS434" s="49"/>
      <c r="AT434" s="49"/>
      <c r="AU434" s="49"/>
      <c r="AV434" s="49"/>
      <c r="AW434" s="49"/>
      <c r="AX434" s="45"/>
      <c r="AY434" s="22"/>
      <c r="AZ434" s="22"/>
      <c r="BA434" s="22"/>
    </row>
    <row r="435" spans="7:53">
      <c r="G435" s="45"/>
      <c r="I435" s="30"/>
      <c r="AK435" s="45"/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5"/>
      <c r="AY435" s="22"/>
      <c r="AZ435" s="22"/>
      <c r="BA435" s="22"/>
    </row>
    <row r="436" spans="7:53">
      <c r="G436" s="45"/>
      <c r="I436" s="30"/>
      <c r="AK436" s="45"/>
      <c r="AL436" s="49"/>
      <c r="AM436" s="49"/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5"/>
      <c r="AY436" s="22"/>
      <c r="AZ436" s="22"/>
      <c r="BA436" s="22"/>
    </row>
    <row r="437" spans="7:53">
      <c r="G437" s="45"/>
      <c r="I437" s="30"/>
      <c r="AK437" s="45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5"/>
      <c r="AY437" s="22"/>
      <c r="AZ437" s="22"/>
      <c r="BA437" s="22"/>
    </row>
    <row r="438" spans="7:53">
      <c r="G438" s="45"/>
      <c r="I438" s="30"/>
      <c r="AK438" s="45"/>
      <c r="AL438" s="49"/>
      <c r="AM438" s="49"/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5"/>
      <c r="AY438" s="22"/>
      <c r="AZ438" s="22"/>
      <c r="BA438" s="22"/>
    </row>
    <row r="439" spans="7:53">
      <c r="G439" s="45"/>
      <c r="I439" s="30"/>
      <c r="AK439" s="45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5"/>
      <c r="AY439" s="22"/>
      <c r="AZ439" s="22"/>
      <c r="BA439" s="22"/>
    </row>
    <row r="440" spans="7:53">
      <c r="G440" s="45"/>
      <c r="I440" s="30"/>
      <c r="AK440" s="45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5"/>
      <c r="AY440" s="22"/>
      <c r="AZ440" s="22"/>
      <c r="BA440" s="22"/>
    </row>
    <row r="441" spans="7:53">
      <c r="G441" s="45"/>
      <c r="I441" s="30"/>
      <c r="AK441" s="45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  <c r="AV441" s="49"/>
      <c r="AW441" s="49"/>
      <c r="AX441" s="45"/>
      <c r="AY441" s="22"/>
      <c r="AZ441" s="22"/>
      <c r="BA441" s="22"/>
    </row>
    <row r="442" spans="7:53">
      <c r="G442" s="45"/>
      <c r="I442" s="30"/>
      <c r="AK442" s="45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5"/>
      <c r="AY442" s="22"/>
      <c r="AZ442" s="22"/>
      <c r="BA442" s="22"/>
    </row>
    <row r="443" spans="7:53">
      <c r="G443" s="45"/>
      <c r="I443" s="30"/>
      <c r="AK443" s="45"/>
      <c r="AL443" s="49"/>
      <c r="AM443" s="49"/>
      <c r="AN443" s="49"/>
      <c r="AO443" s="49"/>
      <c r="AP443" s="49"/>
      <c r="AQ443" s="49"/>
      <c r="AR443" s="49"/>
      <c r="AS443" s="49"/>
      <c r="AT443" s="49"/>
      <c r="AU443" s="49"/>
      <c r="AV443" s="49"/>
      <c r="AW443" s="49"/>
      <c r="AX443" s="45"/>
      <c r="AY443" s="22"/>
      <c r="AZ443" s="22"/>
      <c r="BA443" s="22"/>
    </row>
    <row r="444" spans="7:53">
      <c r="G444" s="45"/>
      <c r="I444" s="30"/>
      <c r="AK444" s="45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5"/>
      <c r="AY444" s="22"/>
      <c r="AZ444" s="22"/>
      <c r="BA444" s="22"/>
    </row>
    <row r="445" spans="7:53">
      <c r="G445" s="45"/>
      <c r="I445" s="30"/>
      <c r="AK445" s="45"/>
      <c r="AL445" s="49"/>
      <c r="AM445" s="49"/>
      <c r="AN445" s="49"/>
      <c r="AO445" s="49"/>
      <c r="AP445" s="49"/>
      <c r="AQ445" s="49"/>
      <c r="AR445" s="49"/>
      <c r="AS445" s="49"/>
      <c r="AT445" s="49"/>
      <c r="AU445" s="49"/>
      <c r="AV445" s="49"/>
      <c r="AW445" s="49"/>
      <c r="AX445" s="45"/>
      <c r="AY445" s="22"/>
      <c r="AZ445" s="22"/>
      <c r="BA445" s="22"/>
    </row>
    <row r="446" spans="7:53">
      <c r="G446" s="45"/>
      <c r="I446" s="30"/>
      <c r="AK446" s="45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5"/>
      <c r="AY446" s="22"/>
      <c r="AZ446" s="22"/>
      <c r="BA446" s="22"/>
    </row>
    <row r="447" spans="7:53">
      <c r="G447" s="45"/>
      <c r="I447" s="30"/>
      <c r="AK447" s="45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5"/>
      <c r="AY447" s="22"/>
      <c r="AZ447" s="22"/>
      <c r="BA447" s="22"/>
    </row>
    <row r="448" spans="7:53">
      <c r="G448" s="45"/>
      <c r="I448" s="30"/>
      <c r="AK448" s="45"/>
      <c r="AL448" s="49"/>
      <c r="AM448" s="49"/>
      <c r="AN448" s="49"/>
      <c r="AO448" s="49"/>
      <c r="AP448" s="49"/>
      <c r="AQ448" s="49"/>
      <c r="AR448" s="49"/>
      <c r="AS448" s="49"/>
      <c r="AT448" s="49"/>
      <c r="AU448" s="49"/>
      <c r="AV448" s="49"/>
      <c r="AW448" s="49"/>
      <c r="AX448" s="45"/>
      <c r="AY448" s="22"/>
      <c r="AZ448" s="22"/>
      <c r="BA448" s="22"/>
    </row>
    <row r="449" spans="7:53">
      <c r="G449" s="45"/>
      <c r="I449" s="30"/>
      <c r="AK449" s="45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5"/>
      <c r="AY449" s="22"/>
      <c r="AZ449" s="22"/>
      <c r="BA449" s="22"/>
    </row>
    <row r="450" spans="7:53">
      <c r="G450" s="45"/>
      <c r="I450" s="30"/>
      <c r="AK450" s="45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5"/>
      <c r="AY450" s="22"/>
      <c r="AZ450" s="22"/>
      <c r="BA450" s="22"/>
    </row>
    <row r="451" spans="7:53">
      <c r="G451" s="45"/>
      <c r="I451" s="30"/>
      <c r="AK451" s="45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5"/>
      <c r="AY451" s="22"/>
      <c r="AZ451" s="22"/>
      <c r="BA451" s="22"/>
    </row>
    <row r="452" spans="7:53">
      <c r="G452" s="45"/>
      <c r="I452" s="30"/>
      <c r="AK452" s="45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  <c r="AV452" s="49"/>
      <c r="AW452" s="49"/>
      <c r="AX452" s="45"/>
      <c r="AY452" s="22"/>
      <c r="AZ452" s="22"/>
      <c r="BA452" s="22"/>
    </row>
    <row r="453" spans="7:53">
      <c r="G453" s="45"/>
      <c r="I453" s="30"/>
      <c r="AK453" s="45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5"/>
      <c r="AY453" s="22"/>
      <c r="AZ453" s="22"/>
      <c r="BA453" s="22"/>
    </row>
    <row r="454" spans="7:53">
      <c r="G454" s="45"/>
      <c r="I454" s="30"/>
      <c r="AK454" s="45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5"/>
      <c r="AY454" s="22"/>
      <c r="AZ454" s="22"/>
      <c r="BA454" s="22"/>
    </row>
    <row r="455" spans="7:53">
      <c r="G455" s="45"/>
      <c r="I455" s="30"/>
      <c r="AK455" s="45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5"/>
      <c r="AY455" s="22"/>
      <c r="AZ455" s="22"/>
      <c r="BA455" s="22"/>
    </row>
    <row r="456" spans="7:53">
      <c r="G456" s="45"/>
      <c r="I456" s="30"/>
      <c r="AK456" s="45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5"/>
      <c r="AY456" s="22"/>
      <c r="AZ456" s="22"/>
      <c r="BA456" s="22"/>
    </row>
    <row r="457" spans="7:53">
      <c r="G457" s="45"/>
      <c r="I457" s="30"/>
      <c r="AK457" s="45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5"/>
      <c r="AY457" s="22"/>
      <c r="AZ457" s="22"/>
      <c r="BA457" s="22"/>
    </row>
    <row r="458" spans="7:53">
      <c r="G458" s="45"/>
      <c r="I458" s="30"/>
      <c r="AK458" s="45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5"/>
      <c r="AY458" s="22"/>
      <c r="AZ458" s="22"/>
      <c r="BA458" s="22"/>
    </row>
    <row r="459" spans="7:53">
      <c r="G459" s="45"/>
      <c r="I459" s="30"/>
      <c r="AK459" s="45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  <c r="AV459" s="49"/>
      <c r="AW459" s="49"/>
      <c r="AX459" s="45"/>
      <c r="AY459" s="22"/>
      <c r="AZ459" s="22"/>
      <c r="BA459" s="22"/>
    </row>
    <row r="460" spans="7:53">
      <c r="G460" s="45"/>
      <c r="I460" s="30"/>
      <c r="AK460" s="45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  <c r="AV460" s="49"/>
      <c r="AW460" s="49"/>
      <c r="AX460" s="45"/>
      <c r="AY460" s="22"/>
      <c r="AZ460" s="22"/>
      <c r="BA460" s="22"/>
    </row>
    <row r="461" spans="7:53">
      <c r="G461" s="45"/>
      <c r="I461" s="30"/>
      <c r="AK461" s="45"/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  <c r="AV461" s="49"/>
      <c r="AW461" s="49"/>
      <c r="AX461" s="45"/>
      <c r="AY461" s="22"/>
      <c r="AZ461" s="22"/>
      <c r="BA461" s="22"/>
    </row>
    <row r="462" spans="7:53">
      <c r="G462" s="45"/>
      <c r="I462" s="30"/>
      <c r="AK462" s="45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5"/>
      <c r="AY462" s="22"/>
      <c r="AZ462" s="22"/>
      <c r="BA462" s="22"/>
    </row>
    <row r="463" spans="7:53">
      <c r="G463" s="45"/>
      <c r="I463" s="30"/>
      <c r="AK463" s="45"/>
      <c r="AL463" s="49"/>
      <c r="AM463" s="49"/>
      <c r="AN463" s="49"/>
      <c r="AO463" s="49"/>
      <c r="AP463" s="49"/>
      <c r="AQ463" s="49"/>
      <c r="AR463" s="49"/>
      <c r="AS463" s="49"/>
      <c r="AT463" s="49"/>
      <c r="AU463" s="49"/>
      <c r="AV463" s="49"/>
      <c r="AW463" s="49"/>
      <c r="AX463" s="45"/>
      <c r="AY463" s="22"/>
      <c r="AZ463" s="22"/>
      <c r="BA463" s="22"/>
    </row>
    <row r="464" spans="7:53">
      <c r="G464" s="45"/>
      <c r="I464" s="30"/>
      <c r="AK464" s="45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5"/>
      <c r="AY464" s="22"/>
      <c r="AZ464" s="22"/>
      <c r="BA464" s="22"/>
    </row>
    <row r="465" spans="7:53">
      <c r="G465" s="45"/>
      <c r="I465" s="30"/>
      <c r="AK465" s="45"/>
      <c r="AL465" s="49"/>
      <c r="AM465" s="49"/>
      <c r="AN465" s="49"/>
      <c r="AO465" s="49"/>
      <c r="AP465" s="49"/>
      <c r="AQ465" s="49"/>
      <c r="AR465" s="49"/>
      <c r="AS465" s="49"/>
      <c r="AT465" s="49"/>
      <c r="AU465" s="49"/>
      <c r="AV465" s="49"/>
      <c r="AW465" s="49"/>
      <c r="AX465" s="45"/>
      <c r="AY465" s="22"/>
      <c r="AZ465" s="22"/>
      <c r="BA465" s="22"/>
    </row>
    <row r="466" spans="7:53">
      <c r="G466" s="45"/>
      <c r="I466" s="30"/>
      <c r="AK466" s="45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5"/>
      <c r="AY466" s="22"/>
      <c r="AZ466" s="22"/>
      <c r="BA466" s="22"/>
    </row>
    <row r="467" spans="7:53">
      <c r="G467" s="45"/>
      <c r="I467" s="30"/>
      <c r="AK467" s="45"/>
      <c r="AL467" s="49"/>
      <c r="AM467" s="49"/>
      <c r="AN467" s="49"/>
      <c r="AO467" s="49"/>
      <c r="AP467" s="49"/>
      <c r="AQ467" s="49"/>
      <c r="AR467" s="49"/>
      <c r="AS467" s="49"/>
      <c r="AT467" s="49"/>
      <c r="AU467" s="49"/>
      <c r="AV467" s="49"/>
      <c r="AW467" s="49"/>
      <c r="AX467" s="45"/>
      <c r="AY467" s="22"/>
      <c r="AZ467" s="22"/>
      <c r="BA467" s="22"/>
    </row>
    <row r="468" spans="7:53">
      <c r="G468" s="45"/>
      <c r="I468" s="30"/>
      <c r="AK468" s="45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5"/>
      <c r="AY468" s="22"/>
      <c r="AZ468" s="22"/>
      <c r="BA468" s="22"/>
    </row>
    <row r="469" spans="7:53">
      <c r="G469" s="45"/>
      <c r="I469" s="30"/>
      <c r="AK469" s="45"/>
      <c r="AL469" s="49"/>
      <c r="AM469" s="49"/>
      <c r="AN469" s="49"/>
      <c r="AO469" s="49"/>
      <c r="AP469" s="49"/>
      <c r="AQ469" s="49"/>
      <c r="AR469" s="49"/>
      <c r="AS469" s="49"/>
      <c r="AT469" s="49"/>
      <c r="AU469" s="49"/>
      <c r="AV469" s="49"/>
      <c r="AW469" s="49"/>
      <c r="AX469" s="45"/>
      <c r="AY469" s="22"/>
      <c r="AZ469" s="22"/>
      <c r="BA469" s="22"/>
    </row>
    <row r="470" spans="7:53">
      <c r="G470" s="45"/>
      <c r="I470" s="30"/>
      <c r="AK470" s="45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  <c r="AV470" s="49"/>
      <c r="AW470" s="49"/>
      <c r="AX470" s="45"/>
      <c r="AY470" s="22"/>
      <c r="AZ470" s="22"/>
      <c r="BA470" s="22"/>
    </row>
    <row r="471" spans="7:53">
      <c r="G471" s="45"/>
      <c r="I471" s="30"/>
      <c r="AK471" s="45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5"/>
      <c r="AY471" s="22"/>
      <c r="AZ471" s="22"/>
      <c r="BA471" s="22"/>
    </row>
    <row r="472" spans="7:53">
      <c r="G472" s="45"/>
      <c r="I472" s="30"/>
      <c r="AK472" s="45"/>
      <c r="AL472" s="49"/>
      <c r="AM472" s="49"/>
      <c r="AN472" s="49"/>
      <c r="AO472" s="49"/>
      <c r="AP472" s="49"/>
      <c r="AQ472" s="49"/>
      <c r="AR472" s="49"/>
      <c r="AS472" s="49"/>
      <c r="AT472" s="49"/>
      <c r="AU472" s="49"/>
      <c r="AV472" s="49"/>
      <c r="AW472" s="49"/>
      <c r="AX472" s="45"/>
      <c r="AY472" s="22"/>
      <c r="AZ472" s="22"/>
      <c r="BA472" s="22"/>
    </row>
    <row r="473" spans="7:53">
      <c r="G473" s="45"/>
      <c r="I473" s="30"/>
      <c r="AK473" s="45"/>
      <c r="AL473" s="49"/>
      <c r="AM473" s="49"/>
      <c r="AN473" s="49"/>
      <c r="AO473" s="49"/>
      <c r="AP473" s="49"/>
      <c r="AQ473" s="49"/>
      <c r="AR473" s="49"/>
      <c r="AS473" s="49"/>
      <c r="AT473" s="49"/>
      <c r="AU473" s="49"/>
      <c r="AV473" s="49"/>
      <c r="AW473" s="49"/>
      <c r="AX473" s="45"/>
      <c r="AY473" s="22"/>
      <c r="AZ473" s="22"/>
      <c r="BA473" s="22"/>
    </row>
    <row r="474" spans="7:53">
      <c r="G474" s="45"/>
      <c r="I474" s="30"/>
      <c r="AK474" s="45"/>
      <c r="AL474" s="49"/>
      <c r="AM474" s="49"/>
      <c r="AN474" s="49"/>
      <c r="AO474" s="49"/>
      <c r="AP474" s="49"/>
      <c r="AQ474" s="49"/>
      <c r="AR474" s="49"/>
      <c r="AS474" s="49"/>
      <c r="AT474" s="49"/>
      <c r="AU474" s="49"/>
      <c r="AV474" s="49"/>
      <c r="AW474" s="49"/>
      <c r="AX474" s="45"/>
      <c r="AY474" s="22"/>
      <c r="AZ474" s="22"/>
      <c r="BA474" s="22"/>
    </row>
    <row r="475" spans="7:53">
      <c r="G475" s="45"/>
      <c r="I475" s="30"/>
      <c r="AK475" s="45"/>
      <c r="AL475" s="49"/>
      <c r="AM475" s="49"/>
      <c r="AN475" s="49"/>
      <c r="AO475" s="49"/>
      <c r="AP475" s="49"/>
      <c r="AQ475" s="49"/>
      <c r="AR475" s="49"/>
      <c r="AS475" s="49"/>
      <c r="AT475" s="49"/>
      <c r="AU475" s="49"/>
      <c r="AV475" s="49"/>
      <c r="AW475" s="49"/>
      <c r="AX475" s="45"/>
      <c r="AY475" s="22"/>
      <c r="AZ475" s="22"/>
      <c r="BA475" s="22"/>
    </row>
    <row r="476" spans="7:53">
      <c r="G476" s="45"/>
      <c r="I476" s="30"/>
      <c r="AK476" s="45"/>
      <c r="AL476" s="49"/>
      <c r="AM476" s="49"/>
      <c r="AN476" s="49"/>
      <c r="AO476" s="49"/>
      <c r="AP476" s="49"/>
      <c r="AQ476" s="49"/>
      <c r="AR476" s="49"/>
      <c r="AS476" s="49"/>
      <c r="AT476" s="49"/>
      <c r="AU476" s="49"/>
      <c r="AV476" s="49"/>
      <c r="AW476" s="49"/>
      <c r="AX476" s="45"/>
      <c r="AY476" s="22"/>
      <c r="AZ476" s="22"/>
      <c r="BA476" s="22"/>
    </row>
    <row r="477" spans="7:53">
      <c r="G477" s="45"/>
      <c r="I477" s="30"/>
      <c r="AK477" s="45"/>
      <c r="AL477" s="49"/>
      <c r="AM477" s="49"/>
      <c r="AN477" s="49"/>
      <c r="AO477" s="49"/>
      <c r="AP477" s="49"/>
      <c r="AQ477" s="49"/>
      <c r="AR477" s="49"/>
      <c r="AS477" s="49"/>
      <c r="AT477" s="49"/>
      <c r="AU477" s="49"/>
      <c r="AV477" s="49"/>
      <c r="AW477" s="49"/>
      <c r="AX477" s="45"/>
      <c r="AY477" s="22"/>
      <c r="AZ477" s="22"/>
      <c r="BA477" s="22"/>
    </row>
    <row r="478" spans="7:53">
      <c r="G478" s="45"/>
      <c r="I478" s="30"/>
      <c r="AK478" s="45"/>
      <c r="AL478" s="49"/>
      <c r="AM478" s="49"/>
      <c r="AN478" s="49"/>
      <c r="AO478" s="49"/>
      <c r="AP478" s="49"/>
      <c r="AQ478" s="49"/>
      <c r="AR478" s="49"/>
      <c r="AS478" s="49"/>
      <c r="AT478" s="49"/>
      <c r="AU478" s="49"/>
      <c r="AV478" s="49"/>
      <c r="AW478" s="49"/>
      <c r="AX478" s="45"/>
      <c r="AY478" s="22"/>
      <c r="AZ478" s="22"/>
      <c r="BA478" s="22"/>
    </row>
    <row r="479" spans="7:53">
      <c r="G479" s="45"/>
      <c r="I479" s="30"/>
      <c r="AK479" s="45"/>
      <c r="AL479" s="49"/>
      <c r="AM479" s="49"/>
      <c r="AN479" s="49"/>
      <c r="AO479" s="49"/>
      <c r="AP479" s="49"/>
      <c r="AQ479" s="49"/>
      <c r="AR479" s="49"/>
      <c r="AS479" s="49"/>
      <c r="AT479" s="49"/>
      <c r="AU479" s="49"/>
      <c r="AV479" s="49"/>
      <c r="AW479" s="49"/>
      <c r="AX479" s="45"/>
      <c r="AY479" s="22"/>
      <c r="AZ479" s="22"/>
      <c r="BA479" s="22"/>
    </row>
    <row r="480" spans="7:53">
      <c r="G480" s="45"/>
      <c r="I480" s="30"/>
      <c r="AK480" s="45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  <c r="AV480" s="49"/>
      <c r="AW480" s="49"/>
      <c r="AX480" s="45"/>
      <c r="AY480" s="22"/>
      <c r="AZ480" s="22"/>
      <c r="BA480" s="22"/>
    </row>
    <row r="481" spans="7:53">
      <c r="G481" s="45"/>
      <c r="I481" s="30"/>
      <c r="AK481" s="45"/>
      <c r="AL481" s="49"/>
      <c r="AM481" s="49"/>
      <c r="AN481" s="49"/>
      <c r="AO481" s="49"/>
      <c r="AP481" s="49"/>
      <c r="AQ481" s="49"/>
      <c r="AR481" s="49"/>
      <c r="AS481" s="49"/>
      <c r="AT481" s="49"/>
      <c r="AU481" s="49"/>
      <c r="AV481" s="49"/>
      <c r="AW481" s="49"/>
      <c r="AX481" s="45"/>
      <c r="AY481" s="22"/>
      <c r="AZ481" s="22"/>
      <c r="BA481" s="22"/>
    </row>
    <row r="482" spans="7:53">
      <c r="G482" s="45"/>
      <c r="I482" s="30"/>
      <c r="AK482" s="45"/>
      <c r="AL482" s="49"/>
      <c r="AM482" s="49"/>
      <c r="AN482" s="49"/>
      <c r="AO482" s="49"/>
      <c r="AP482" s="49"/>
      <c r="AQ482" s="49"/>
      <c r="AR482" s="49"/>
      <c r="AS482" s="49"/>
      <c r="AT482" s="49"/>
      <c r="AU482" s="49"/>
      <c r="AV482" s="49"/>
      <c r="AW482" s="49"/>
      <c r="AX482" s="45"/>
      <c r="AY482" s="22"/>
      <c r="AZ482" s="22"/>
      <c r="BA482" s="22"/>
    </row>
    <row r="483" spans="7:53">
      <c r="G483" s="45"/>
      <c r="I483" s="30"/>
      <c r="AK483" s="45"/>
      <c r="AL483" s="49"/>
      <c r="AM483" s="49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5"/>
      <c r="AY483" s="22"/>
      <c r="AZ483" s="22"/>
      <c r="BA483" s="22"/>
    </row>
    <row r="484" spans="7:53">
      <c r="G484" s="45"/>
      <c r="I484" s="30"/>
      <c r="AK484" s="45"/>
      <c r="AL484" s="49"/>
      <c r="AM484" s="49"/>
      <c r="AN484" s="49"/>
      <c r="AO484" s="49"/>
      <c r="AP484" s="49"/>
      <c r="AQ484" s="49"/>
      <c r="AR484" s="49"/>
      <c r="AS484" s="49"/>
      <c r="AT484" s="49"/>
      <c r="AU484" s="49"/>
      <c r="AV484" s="49"/>
      <c r="AW484" s="49"/>
      <c r="AX484" s="45"/>
      <c r="AY484" s="22"/>
      <c r="AZ484" s="22"/>
      <c r="BA484" s="22"/>
    </row>
    <row r="485" spans="7:53">
      <c r="G485" s="45"/>
      <c r="I485" s="30"/>
      <c r="AK485" s="45"/>
      <c r="AL485" s="49"/>
      <c r="AM485" s="49"/>
      <c r="AN485" s="49"/>
      <c r="AO485" s="49"/>
      <c r="AP485" s="49"/>
      <c r="AQ485" s="49"/>
      <c r="AR485" s="49"/>
      <c r="AS485" s="49"/>
      <c r="AT485" s="49"/>
      <c r="AU485" s="49"/>
      <c r="AV485" s="49"/>
      <c r="AW485" s="49"/>
      <c r="AX485" s="45"/>
      <c r="AY485" s="22"/>
      <c r="AZ485" s="22"/>
      <c r="BA485" s="22"/>
    </row>
    <row r="486" spans="7:53">
      <c r="G486" s="45"/>
      <c r="I486" s="30"/>
      <c r="AK486" s="45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5"/>
      <c r="AY486" s="22"/>
      <c r="AZ486" s="22"/>
      <c r="BA486" s="22"/>
    </row>
    <row r="487" spans="7:53">
      <c r="G487" s="45"/>
      <c r="I487" s="30"/>
      <c r="AK487" s="45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5"/>
      <c r="AY487" s="22"/>
      <c r="AZ487" s="22"/>
      <c r="BA487" s="22"/>
    </row>
    <row r="488" spans="7:53">
      <c r="G488" s="45"/>
      <c r="I488" s="30"/>
      <c r="AK488" s="45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5"/>
      <c r="AY488" s="22"/>
      <c r="AZ488" s="22"/>
      <c r="BA488" s="22"/>
    </row>
    <row r="489" spans="7:53">
      <c r="G489" s="45"/>
      <c r="I489" s="30"/>
      <c r="AK489" s="45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5"/>
      <c r="AY489" s="22"/>
      <c r="AZ489" s="22"/>
      <c r="BA489" s="22"/>
    </row>
    <row r="490" spans="7:53">
      <c r="G490" s="45"/>
      <c r="I490" s="30"/>
      <c r="AK490" s="45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  <c r="AV490" s="49"/>
      <c r="AW490" s="49"/>
      <c r="AX490" s="45"/>
      <c r="AY490" s="22"/>
      <c r="AZ490" s="22"/>
      <c r="BA490" s="22"/>
    </row>
    <row r="491" spans="7:53">
      <c r="G491" s="45"/>
      <c r="I491" s="30"/>
      <c r="AK491" s="45"/>
      <c r="AL491" s="49"/>
      <c r="AM491" s="49"/>
      <c r="AN491" s="49"/>
      <c r="AO491" s="49"/>
      <c r="AP491" s="49"/>
      <c r="AQ491" s="49"/>
      <c r="AR491" s="49"/>
      <c r="AS491" s="49"/>
      <c r="AT491" s="49"/>
      <c r="AU491" s="49"/>
      <c r="AV491" s="49"/>
      <c r="AW491" s="49"/>
      <c r="AX491" s="45"/>
      <c r="AY491" s="22"/>
      <c r="AZ491" s="22"/>
      <c r="BA491" s="22"/>
    </row>
    <row r="492" spans="7:53">
      <c r="G492" s="45"/>
      <c r="I492" s="30"/>
      <c r="AK492" s="45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5"/>
      <c r="AY492" s="22"/>
      <c r="AZ492" s="22"/>
      <c r="BA492" s="22"/>
    </row>
    <row r="493" spans="7:53">
      <c r="G493" s="45"/>
      <c r="I493" s="30"/>
      <c r="AK493" s="45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5"/>
      <c r="AY493" s="22"/>
      <c r="AZ493" s="22"/>
      <c r="BA493" s="22"/>
    </row>
    <row r="494" spans="7:53">
      <c r="G494" s="45"/>
      <c r="I494" s="30"/>
      <c r="AK494" s="45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5"/>
      <c r="AY494" s="22"/>
      <c r="AZ494" s="22"/>
      <c r="BA494" s="22"/>
    </row>
    <row r="495" spans="7:53">
      <c r="G495" s="45"/>
      <c r="I495" s="30"/>
      <c r="AK495" s="45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5"/>
      <c r="AY495" s="22"/>
      <c r="AZ495" s="22"/>
      <c r="BA495" s="22"/>
    </row>
    <row r="496" spans="7:53">
      <c r="G496" s="45"/>
      <c r="I496" s="30"/>
      <c r="AK496" s="45"/>
      <c r="AL496" s="49"/>
      <c r="AM496" s="49"/>
      <c r="AN496" s="49"/>
      <c r="AO496" s="49"/>
      <c r="AP496" s="49"/>
      <c r="AQ496" s="49"/>
      <c r="AR496" s="49"/>
      <c r="AS496" s="49"/>
      <c r="AT496" s="49"/>
      <c r="AU496" s="49"/>
      <c r="AV496" s="49"/>
      <c r="AW496" s="49"/>
      <c r="AX496" s="45"/>
      <c r="AY496" s="22"/>
      <c r="AZ496" s="22"/>
      <c r="BA496" s="22"/>
    </row>
    <row r="497" spans="7:53">
      <c r="G497" s="45"/>
      <c r="I497" s="30"/>
      <c r="AK497" s="45"/>
      <c r="AL497" s="49"/>
      <c r="AM497" s="49"/>
      <c r="AN497" s="49"/>
      <c r="AO497" s="49"/>
      <c r="AP497" s="49"/>
      <c r="AQ497" s="49"/>
      <c r="AR497" s="49"/>
      <c r="AS497" s="49"/>
      <c r="AT497" s="49"/>
      <c r="AU497" s="49"/>
      <c r="AV497" s="49"/>
      <c r="AW497" s="49"/>
      <c r="AX497" s="45"/>
      <c r="AY497" s="22"/>
      <c r="AZ497" s="22"/>
      <c r="BA497" s="22"/>
    </row>
    <row r="498" spans="7:53">
      <c r="G498" s="45"/>
      <c r="I498" s="30"/>
      <c r="AK498" s="45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5"/>
      <c r="AY498" s="22"/>
      <c r="AZ498" s="22"/>
      <c r="BA498" s="22"/>
    </row>
    <row r="499" spans="7:53">
      <c r="G499" s="45"/>
      <c r="I499" s="30"/>
      <c r="AK499" s="45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5"/>
      <c r="AY499" s="22"/>
      <c r="AZ499" s="22"/>
      <c r="BA499" s="22"/>
    </row>
    <row r="500" spans="7:53">
      <c r="G500" s="45"/>
      <c r="I500" s="30"/>
      <c r="AK500" s="45"/>
      <c r="AL500" s="49"/>
      <c r="AM500" s="49"/>
      <c r="AN500" s="49"/>
      <c r="AO500" s="49"/>
      <c r="AP500" s="49"/>
      <c r="AQ500" s="49"/>
      <c r="AR500" s="49"/>
      <c r="AS500" s="49"/>
      <c r="AT500" s="49"/>
      <c r="AU500" s="49"/>
      <c r="AV500" s="49"/>
      <c r="AW500" s="49"/>
      <c r="AX500" s="45"/>
      <c r="AY500" s="22"/>
      <c r="AZ500" s="22"/>
      <c r="BA500" s="22"/>
    </row>
    <row r="501" spans="7:53">
      <c r="G501" s="45"/>
      <c r="I501" s="30"/>
      <c r="AK501" s="45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5"/>
      <c r="AY501" s="22"/>
      <c r="AZ501" s="22"/>
      <c r="BA501" s="22"/>
    </row>
    <row r="502" spans="7:53">
      <c r="G502" s="45"/>
      <c r="I502" s="30"/>
      <c r="AK502" s="45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5"/>
      <c r="AY502" s="22"/>
      <c r="AZ502" s="22"/>
      <c r="BA502" s="22"/>
    </row>
    <row r="503" spans="7:53">
      <c r="G503" s="45"/>
      <c r="I503" s="30"/>
      <c r="AK503" s="45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5"/>
      <c r="AY503" s="22"/>
      <c r="AZ503" s="22"/>
      <c r="BA503" s="22"/>
    </row>
    <row r="504" spans="7:53">
      <c r="G504" s="45"/>
      <c r="I504" s="30"/>
      <c r="AK504" s="45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  <c r="AV504" s="49"/>
      <c r="AW504" s="49"/>
      <c r="AX504" s="45"/>
      <c r="AY504" s="22"/>
      <c r="AZ504" s="22"/>
      <c r="BA504" s="22"/>
    </row>
    <row r="505" spans="7:53">
      <c r="G505" s="45"/>
      <c r="I505" s="30"/>
      <c r="AK505" s="45"/>
      <c r="AL505" s="49"/>
      <c r="AM505" s="49"/>
      <c r="AN505" s="49"/>
      <c r="AO505" s="49"/>
      <c r="AP505" s="49"/>
      <c r="AQ505" s="49"/>
      <c r="AR505" s="49"/>
      <c r="AS505" s="49"/>
      <c r="AT505" s="49"/>
      <c r="AU505" s="49"/>
      <c r="AV505" s="49"/>
      <c r="AW505" s="49"/>
      <c r="AX505" s="45"/>
      <c r="AY505" s="22"/>
      <c r="AZ505" s="22"/>
      <c r="BA505" s="22"/>
    </row>
    <row r="506" spans="7:53">
      <c r="G506" s="45"/>
      <c r="I506" s="30"/>
      <c r="AK506" s="45"/>
      <c r="AL506" s="49"/>
      <c r="AM506" s="49"/>
      <c r="AN506" s="49"/>
      <c r="AO506" s="49"/>
      <c r="AP506" s="49"/>
      <c r="AQ506" s="49"/>
      <c r="AR506" s="49"/>
      <c r="AS506" s="49"/>
      <c r="AT506" s="49"/>
      <c r="AU506" s="49"/>
      <c r="AV506" s="49"/>
      <c r="AW506" s="49"/>
      <c r="AX506" s="45"/>
      <c r="AY506" s="22"/>
      <c r="AZ506" s="22"/>
      <c r="BA506" s="22"/>
    </row>
    <row r="507" spans="7:53">
      <c r="G507" s="45"/>
      <c r="I507" s="30"/>
      <c r="AK507" s="45"/>
      <c r="AL507" s="49"/>
      <c r="AM507" s="49"/>
      <c r="AN507" s="49"/>
      <c r="AO507" s="49"/>
      <c r="AP507" s="49"/>
      <c r="AQ507" s="49"/>
      <c r="AR507" s="49"/>
      <c r="AS507" s="49"/>
      <c r="AT507" s="49"/>
      <c r="AU507" s="49"/>
      <c r="AV507" s="49"/>
      <c r="AW507" s="49"/>
      <c r="AX507" s="45"/>
      <c r="AY507" s="22"/>
      <c r="AZ507" s="22"/>
      <c r="BA507" s="22"/>
    </row>
    <row r="508" spans="7:53">
      <c r="G508" s="45"/>
      <c r="I508" s="30"/>
      <c r="AK508" s="45"/>
      <c r="AL508" s="49"/>
      <c r="AM508" s="49"/>
      <c r="AN508" s="49"/>
      <c r="AO508" s="49"/>
      <c r="AP508" s="49"/>
      <c r="AQ508" s="49"/>
      <c r="AR508" s="49"/>
      <c r="AS508" s="49"/>
      <c r="AT508" s="49"/>
      <c r="AU508" s="49"/>
      <c r="AV508" s="49"/>
      <c r="AW508" s="49"/>
      <c r="AX508" s="45"/>
      <c r="AY508" s="22"/>
      <c r="AZ508" s="22"/>
      <c r="BA508" s="22"/>
    </row>
    <row r="509" spans="7:53">
      <c r="G509" s="45"/>
      <c r="I509" s="30"/>
      <c r="AK509" s="45"/>
      <c r="AL509" s="49"/>
      <c r="AM509" s="49"/>
      <c r="AN509" s="49"/>
      <c r="AO509" s="49"/>
      <c r="AP509" s="49"/>
      <c r="AQ509" s="49"/>
      <c r="AR509" s="49"/>
      <c r="AS509" s="49"/>
      <c r="AT509" s="49"/>
      <c r="AU509" s="49"/>
      <c r="AV509" s="49"/>
      <c r="AW509" s="49"/>
      <c r="AX509" s="45"/>
      <c r="AY509" s="22"/>
      <c r="AZ509" s="22"/>
      <c r="BA509" s="22"/>
    </row>
    <row r="510" spans="7:53">
      <c r="G510" s="45"/>
      <c r="I510" s="30"/>
      <c r="AK510" s="45"/>
      <c r="AL510" s="49"/>
      <c r="AM510" s="49"/>
      <c r="AN510" s="49"/>
      <c r="AO510" s="49"/>
      <c r="AP510" s="49"/>
      <c r="AQ510" s="49"/>
      <c r="AR510" s="49"/>
      <c r="AS510" s="49"/>
      <c r="AT510" s="49"/>
      <c r="AU510" s="49"/>
      <c r="AV510" s="49"/>
      <c r="AW510" s="49"/>
      <c r="AX510" s="45"/>
      <c r="AY510" s="22"/>
      <c r="AZ510" s="22"/>
      <c r="BA510" s="22"/>
    </row>
    <row r="511" spans="7:53">
      <c r="G511" s="45"/>
      <c r="I511" s="30"/>
      <c r="AK511" s="45"/>
      <c r="AL511" s="49"/>
      <c r="AM511" s="49"/>
      <c r="AN511" s="49"/>
      <c r="AO511" s="49"/>
      <c r="AP511" s="49"/>
      <c r="AQ511" s="49"/>
      <c r="AR511" s="49"/>
      <c r="AS511" s="49"/>
      <c r="AT511" s="49"/>
      <c r="AU511" s="49"/>
      <c r="AV511" s="49"/>
      <c r="AW511" s="49"/>
      <c r="AX511" s="45"/>
      <c r="AY511" s="22"/>
      <c r="AZ511" s="22"/>
      <c r="BA511" s="22"/>
    </row>
    <row r="512" spans="7:53">
      <c r="G512" s="45"/>
      <c r="I512" s="30"/>
      <c r="AK512" s="45"/>
      <c r="AL512" s="49"/>
      <c r="AM512" s="49"/>
      <c r="AN512" s="49"/>
      <c r="AO512" s="49"/>
      <c r="AP512" s="49"/>
      <c r="AQ512" s="49"/>
      <c r="AR512" s="49"/>
      <c r="AS512" s="49"/>
      <c r="AT512" s="49"/>
      <c r="AU512" s="49"/>
      <c r="AV512" s="49"/>
      <c r="AW512" s="49"/>
      <c r="AX512" s="45"/>
      <c r="AY512" s="22"/>
      <c r="AZ512" s="22"/>
      <c r="BA512" s="22"/>
    </row>
    <row r="513" spans="7:53">
      <c r="G513" s="45"/>
      <c r="I513" s="30"/>
      <c r="AK513" s="45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  <c r="AV513" s="49"/>
      <c r="AW513" s="49"/>
      <c r="AX513" s="45"/>
      <c r="AY513" s="22"/>
      <c r="AZ513" s="22"/>
      <c r="BA513" s="22"/>
    </row>
    <row r="514" spans="7:53">
      <c r="G514" s="45"/>
      <c r="I514" s="30"/>
      <c r="AK514" s="45"/>
      <c r="AL514" s="49"/>
      <c r="AM514" s="49"/>
      <c r="AN514" s="49"/>
      <c r="AO514" s="49"/>
      <c r="AP514" s="49"/>
      <c r="AQ514" s="49"/>
      <c r="AR514" s="49"/>
      <c r="AS514" s="49"/>
      <c r="AT514" s="49"/>
      <c r="AU514" s="49"/>
      <c r="AV514" s="49"/>
      <c r="AW514" s="49"/>
      <c r="AX514" s="45"/>
      <c r="AY514" s="22"/>
      <c r="AZ514" s="22"/>
      <c r="BA514" s="22"/>
    </row>
    <row r="515" spans="7:53">
      <c r="G515" s="45"/>
      <c r="I515" s="30"/>
      <c r="AK515" s="45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5"/>
      <c r="AY515" s="22"/>
      <c r="AZ515" s="22"/>
      <c r="BA515" s="22"/>
    </row>
    <row r="516" spans="7:53">
      <c r="G516" s="45"/>
      <c r="I516" s="30"/>
      <c r="AK516" s="45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5"/>
      <c r="AY516" s="22"/>
      <c r="AZ516" s="22"/>
      <c r="BA516" s="22"/>
    </row>
    <row r="517" spans="7:53">
      <c r="G517" s="45"/>
      <c r="I517" s="30"/>
      <c r="AK517" s="45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5"/>
      <c r="AY517" s="22"/>
      <c r="AZ517" s="22"/>
      <c r="BA517" s="22"/>
    </row>
    <row r="518" spans="7:53">
      <c r="G518" s="45"/>
      <c r="I518" s="30"/>
      <c r="AK518" s="45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5"/>
      <c r="AY518" s="22"/>
      <c r="AZ518" s="22"/>
      <c r="BA518" s="22"/>
    </row>
    <row r="519" spans="7:53">
      <c r="G519" s="45"/>
      <c r="I519" s="30"/>
      <c r="AK519" s="45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5"/>
      <c r="AY519" s="22"/>
      <c r="AZ519" s="22"/>
      <c r="BA519" s="22"/>
    </row>
    <row r="520" spans="7:53">
      <c r="G520" s="45"/>
      <c r="I520" s="30"/>
      <c r="AK520" s="45"/>
      <c r="AL520" s="49"/>
      <c r="AM520" s="49"/>
      <c r="AN520" s="49"/>
      <c r="AO520" s="49"/>
      <c r="AP520" s="49"/>
      <c r="AQ520" s="49"/>
      <c r="AR520" s="49"/>
      <c r="AS520" s="49"/>
      <c r="AT520" s="49"/>
      <c r="AU520" s="49"/>
      <c r="AV520" s="49"/>
      <c r="AW520" s="49"/>
      <c r="AX520" s="45"/>
      <c r="AY520" s="22"/>
      <c r="AZ520" s="22"/>
      <c r="BA520" s="22"/>
    </row>
    <row r="521" spans="7:53">
      <c r="G521" s="45"/>
      <c r="I521" s="30"/>
      <c r="AK521" s="45"/>
      <c r="AL521" s="49"/>
      <c r="AM521" s="49"/>
      <c r="AN521" s="49"/>
      <c r="AO521" s="49"/>
      <c r="AP521" s="49"/>
      <c r="AQ521" s="49"/>
      <c r="AR521" s="49"/>
      <c r="AS521" s="49"/>
      <c r="AT521" s="49"/>
      <c r="AU521" s="49"/>
      <c r="AV521" s="49"/>
      <c r="AW521" s="49"/>
      <c r="AX521" s="45"/>
      <c r="AY521" s="22"/>
      <c r="AZ521" s="22"/>
      <c r="BA521" s="22"/>
    </row>
    <row r="522" spans="7:53">
      <c r="G522" s="45"/>
      <c r="I522" s="30"/>
      <c r="AK522" s="45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5"/>
      <c r="AY522" s="22"/>
      <c r="AZ522" s="22"/>
      <c r="BA522" s="22"/>
    </row>
    <row r="523" spans="7:53">
      <c r="G523" s="45"/>
      <c r="I523" s="30"/>
      <c r="AK523" s="45"/>
      <c r="AL523" s="49"/>
      <c r="AM523" s="49"/>
      <c r="AN523" s="49"/>
      <c r="AO523" s="49"/>
      <c r="AP523" s="49"/>
      <c r="AQ523" s="49"/>
      <c r="AR523" s="49"/>
      <c r="AS523" s="49"/>
      <c r="AT523" s="49"/>
      <c r="AU523" s="49"/>
      <c r="AV523" s="49"/>
      <c r="AW523" s="49"/>
      <c r="AX523" s="45"/>
      <c r="AY523" s="22"/>
      <c r="AZ523" s="22"/>
      <c r="BA523" s="22"/>
    </row>
    <row r="524" spans="7:53">
      <c r="G524" s="45"/>
      <c r="I524" s="30"/>
      <c r="AK524" s="45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  <c r="AV524" s="49"/>
      <c r="AW524" s="49"/>
      <c r="AX524" s="45"/>
      <c r="AY524" s="22"/>
      <c r="AZ524" s="22"/>
      <c r="BA524" s="22"/>
    </row>
    <row r="525" spans="7:53">
      <c r="G525" s="45"/>
      <c r="I525" s="30"/>
      <c r="AK525" s="45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  <c r="AV525" s="49"/>
      <c r="AW525" s="49"/>
      <c r="AX525" s="45"/>
      <c r="AY525" s="22"/>
      <c r="AZ525" s="22"/>
      <c r="BA525" s="22"/>
    </row>
    <row r="526" spans="7:53">
      <c r="G526" s="45"/>
      <c r="I526" s="30"/>
      <c r="AK526" s="45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  <c r="AV526" s="49"/>
      <c r="AW526" s="49"/>
      <c r="AX526" s="45"/>
      <c r="AY526" s="22"/>
      <c r="AZ526" s="22"/>
      <c r="BA526" s="22"/>
    </row>
    <row r="527" spans="7:53">
      <c r="G527" s="45"/>
      <c r="I527" s="30"/>
      <c r="AK527" s="45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5"/>
      <c r="AY527" s="22"/>
      <c r="AZ527" s="22"/>
      <c r="BA527" s="22"/>
    </row>
    <row r="528" spans="7:53">
      <c r="G528" s="45"/>
      <c r="I528" s="30"/>
      <c r="AK528" s="45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5"/>
      <c r="AY528" s="22"/>
      <c r="AZ528" s="22"/>
      <c r="BA528" s="22"/>
    </row>
    <row r="529" spans="7:53">
      <c r="G529" s="45"/>
      <c r="I529" s="30"/>
      <c r="AK529" s="45"/>
      <c r="AL529" s="49"/>
      <c r="AM529" s="49"/>
      <c r="AN529" s="49"/>
      <c r="AO529" s="49"/>
      <c r="AP529" s="49"/>
      <c r="AQ529" s="49"/>
      <c r="AR529" s="49"/>
      <c r="AS529" s="49"/>
      <c r="AT529" s="49"/>
      <c r="AU529" s="49"/>
      <c r="AV529" s="49"/>
      <c r="AW529" s="49"/>
      <c r="AX529" s="45"/>
      <c r="AY529" s="22"/>
      <c r="AZ529" s="22"/>
      <c r="BA529" s="22"/>
    </row>
    <row r="530" spans="7:53">
      <c r="G530" s="45"/>
      <c r="I530" s="30"/>
      <c r="AK530" s="45"/>
      <c r="AL530" s="49"/>
      <c r="AM530" s="49"/>
      <c r="AN530" s="49"/>
      <c r="AO530" s="49"/>
      <c r="AP530" s="49"/>
      <c r="AQ530" s="49"/>
      <c r="AR530" s="49"/>
      <c r="AS530" s="49"/>
      <c r="AT530" s="49"/>
      <c r="AU530" s="49"/>
      <c r="AV530" s="49"/>
      <c r="AW530" s="49"/>
      <c r="AX530" s="45"/>
      <c r="AY530" s="22"/>
      <c r="AZ530" s="22"/>
      <c r="BA530" s="22"/>
    </row>
    <row r="531" spans="7:53">
      <c r="G531" s="45"/>
      <c r="I531" s="30"/>
      <c r="AK531" s="45"/>
      <c r="AL531" s="49"/>
      <c r="AM531" s="49"/>
      <c r="AN531" s="49"/>
      <c r="AO531" s="49"/>
      <c r="AP531" s="49"/>
      <c r="AQ531" s="49"/>
      <c r="AR531" s="49"/>
      <c r="AS531" s="49"/>
      <c r="AT531" s="49"/>
      <c r="AU531" s="49"/>
      <c r="AV531" s="49"/>
      <c r="AW531" s="49"/>
      <c r="AX531" s="45"/>
      <c r="AY531" s="22"/>
      <c r="AZ531" s="22"/>
      <c r="BA531" s="22"/>
    </row>
    <row r="532" spans="7:53">
      <c r="G532" s="45"/>
      <c r="I532" s="30"/>
      <c r="AK532" s="45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5"/>
      <c r="AY532" s="22"/>
      <c r="AZ532" s="22"/>
      <c r="BA532" s="22"/>
    </row>
    <row r="533" spans="7:53">
      <c r="G533" s="45"/>
      <c r="I533" s="30"/>
      <c r="AK533" s="45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5"/>
      <c r="AY533" s="22"/>
      <c r="AZ533" s="22"/>
      <c r="BA533" s="22"/>
    </row>
    <row r="534" spans="7:53">
      <c r="G534" s="45"/>
      <c r="I534" s="30"/>
      <c r="AK534" s="45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5"/>
      <c r="AY534" s="22"/>
      <c r="AZ534" s="22"/>
      <c r="BA534" s="22"/>
    </row>
    <row r="535" spans="7:53">
      <c r="G535" s="45"/>
      <c r="I535" s="30"/>
      <c r="AK535" s="45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5"/>
      <c r="AY535" s="22"/>
      <c r="AZ535" s="22"/>
      <c r="BA535" s="22"/>
    </row>
    <row r="536" spans="7:53">
      <c r="G536" s="45"/>
      <c r="I536" s="30"/>
      <c r="AK536" s="45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5"/>
      <c r="AY536" s="22"/>
      <c r="AZ536" s="22"/>
      <c r="BA536" s="22"/>
    </row>
    <row r="537" spans="7:53">
      <c r="G537" s="45"/>
      <c r="I537" s="30"/>
      <c r="AK537" s="45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5"/>
      <c r="AY537" s="22"/>
      <c r="AZ537" s="22"/>
      <c r="BA537" s="22"/>
    </row>
    <row r="538" spans="7:53">
      <c r="G538" s="45"/>
      <c r="I538" s="30"/>
      <c r="AK538" s="45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5"/>
      <c r="AY538" s="22"/>
      <c r="AZ538" s="22"/>
      <c r="BA538" s="22"/>
    </row>
    <row r="539" spans="7:53">
      <c r="G539" s="45"/>
      <c r="I539" s="30"/>
      <c r="AK539" s="45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5"/>
      <c r="AY539" s="22"/>
      <c r="AZ539" s="22"/>
      <c r="BA539" s="22"/>
    </row>
    <row r="540" spans="7:53">
      <c r="G540" s="45"/>
      <c r="I540" s="30"/>
      <c r="AK540" s="45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5"/>
      <c r="AY540" s="22"/>
      <c r="AZ540" s="22"/>
      <c r="BA540" s="22"/>
    </row>
    <row r="541" spans="7:53">
      <c r="G541" s="45"/>
      <c r="I541" s="30"/>
      <c r="AK541" s="45"/>
      <c r="AL541" s="49"/>
      <c r="AM541" s="49"/>
      <c r="AN541" s="49"/>
      <c r="AO541" s="49"/>
      <c r="AP541" s="49"/>
      <c r="AQ541" s="49"/>
      <c r="AR541" s="49"/>
      <c r="AS541" s="49"/>
      <c r="AT541" s="49"/>
      <c r="AU541" s="49"/>
      <c r="AV541" s="49"/>
      <c r="AW541" s="49"/>
      <c r="AX541" s="45"/>
      <c r="AY541" s="22"/>
      <c r="AZ541" s="22"/>
      <c r="BA541" s="22"/>
    </row>
    <row r="542" spans="7:53">
      <c r="G542" s="45"/>
      <c r="I542" s="30"/>
      <c r="AK542" s="45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5"/>
      <c r="AY542" s="22"/>
      <c r="AZ542" s="22"/>
      <c r="BA542" s="22"/>
    </row>
    <row r="543" spans="7:53">
      <c r="G543" s="45"/>
      <c r="I543" s="30"/>
      <c r="AK543" s="45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5"/>
      <c r="AY543" s="22"/>
      <c r="AZ543" s="22"/>
      <c r="BA543" s="22"/>
    </row>
    <row r="544" spans="7:53">
      <c r="G544" s="45"/>
      <c r="I544" s="30"/>
      <c r="AK544" s="45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5"/>
      <c r="AY544" s="22"/>
      <c r="AZ544" s="22"/>
      <c r="BA544" s="22"/>
    </row>
    <row r="545" spans="7:53">
      <c r="G545" s="45"/>
      <c r="I545" s="30"/>
      <c r="AK545" s="45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5"/>
      <c r="AY545" s="22"/>
      <c r="AZ545" s="22"/>
      <c r="BA545" s="22"/>
    </row>
    <row r="546" spans="7:53">
      <c r="G546" s="45"/>
      <c r="I546" s="30"/>
      <c r="AK546" s="45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5"/>
      <c r="AY546" s="22"/>
      <c r="AZ546" s="22"/>
      <c r="BA546" s="22"/>
    </row>
    <row r="547" spans="7:53">
      <c r="G547" s="45"/>
      <c r="I547" s="30"/>
      <c r="AK547" s="45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  <c r="AV547" s="49"/>
      <c r="AW547" s="49"/>
      <c r="AX547" s="45"/>
      <c r="AY547" s="22"/>
      <c r="AZ547" s="22"/>
      <c r="BA547" s="22"/>
    </row>
    <row r="548" spans="7:53">
      <c r="G548" s="45"/>
      <c r="I548" s="30"/>
      <c r="AK548" s="45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  <c r="AV548" s="49"/>
      <c r="AW548" s="49"/>
      <c r="AX548" s="45"/>
      <c r="AY548" s="22"/>
      <c r="AZ548" s="22"/>
      <c r="BA548" s="22"/>
    </row>
    <row r="549" spans="7:53">
      <c r="G549" s="45"/>
      <c r="I549" s="30"/>
      <c r="AK549" s="45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  <c r="AV549" s="49"/>
      <c r="AW549" s="49"/>
      <c r="AX549" s="45"/>
      <c r="AY549" s="22"/>
      <c r="AZ549" s="22"/>
      <c r="BA549" s="22"/>
    </row>
    <row r="550" spans="7:53">
      <c r="G550" s="45"/>
      <c r="I550" s="30"/>
      <c r="AK550" s="45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  <c r="AV550" s="49"/>
      <c r="AW550" s="49"/>
      <c r="AX550" s="45"/>
      <c r="AY550" s="22"/>
      <c r="AZ550" s="22"/>
      <c r="BA550" s="22"/>
    </row>
    <row r="551" spans="7:53">
      <c r="G551" s="45"/>
      <c r="I551" s="30"/>
      <c r="AK551" s="45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49"/>
      <c r="AW551" s="49"/>
      <c r="AX551" s="45"/>
      <c r="AY551" s="22"/>
      <c r="AZ551" s="22"/>
      <c r="BA551" s="22"/>
    </row>
    <row r="552" spans="7:53">
      <c r="G552" s="45"/>
      <c r="I552" s="30"/>
      <c r="AK552" s="45"/>
      <c r="AL552" s="49"/>
      <c r="AM552" s="49"/>
      <c r="AN552" s="49"/>
      <c r="AO552" s="49"/>
      <c r="AP552" s="49"/>
      <c r="AQ552" s="49"/>
      <c r="AR552" s="49"/>
      <c r="AS552" s="49"/>
      <c r="AT552" s="49"/>
      <c r="AU552" s="49"/>
      <c r="AV552" s="49"/>
      <c r="AW552" s="49"/>
      <c r="AX552" s="45"/>
      <c r="AY552" s="22"/>
      <c r="AZ552" s="22"/>
      <c r="BA552" s="22"/>
    </row>
    <row r="553" spans="7:53">
      <c r="G553" s="45"/>
      <c r="I553" s="30"/>
      <c r="AK553" s="45"/>
      <c r="AL553" s="49"/>
      <c r="AM553" s="49"/>
      <c r="AN553" s="49"/>
      <c r="AO553" s="49"/>
      <c r="AP553" s="49"/>
      <c r="AQ553" s="49"/>
      <c r="AR553" s="49"/>
      <c r="AS553" s="49"/>
      <c r="AT553" s="49"/>
      <c r="AU553" s="49"/>
      <c r="AV553" s="49"/>
      <c r="AW553" s="49"/>
      <c r="AX553" s="45"/>
      <c r="AY553" s="22"/>
      <c r="AZ553" s="22"/>
      <c r="BA553" s="22"/>
    </row>
    <row r="554" spans="7:53">
      <c r="G554" s="45"/>
      <c r="I554" s="30"/>
      <c r="AK554" s="45"/>
      <c r="AL554" s="49"/>
      <c r="AM554" s="49"/>
      <c r="AN554" s="49"/>
      <c r="AO554" s="49"/>
      <c r="AP554" s="49"/>
      <c r="AQ554" s="49"/>
      <c r="AR554" s="49"/>
      <c r="AS554" s="49"/>
      <c r="AT554" s="49"/>
      <c r="AU554" s="49"/>
      <c r="AV554" s="49"/>
      <c r="AW554" s="49"/>
      <c r="AX554" s="45"/>
      <c r="AY554" s="22"/>
      <c r="AZ554" s="22"/>
      <c r="BA554" s="22"/>
    </row>
    <row r="555" spans="7:53">
      <c r="G555" s="45"/>
      <c r="I555" s="30"/>
      <c r="AK555" s="45"/>
      <c r="AL555" s="49"/>
      <c r="AM555" s="49"/>
      <c r="AN555" s="49"/>
      <c r="AO555" s="49"/>
      <c r="AP555" s="49"/>
      <c r="AQ555" s="49"/>
      <c r="AR555" s="49"/>
      <c r="AS555" s="49"/>
      <c r="AT555" s="49"/>
      <c r="AU555" s="49"/>
      <c r="AV555" s="49"/>
      <c r="AW555" s="49"/>
      <c r="AX555" s="45"/>
      <c r="AY555" s="22"/>
      <c r="AZ555" s="22"/>
      <c r="BA555" s="22"/>
    </row>
    <row r="556" spans="7:53">
      <c r="G556" s="45"/>
      <c r="I556" s="30"/>
      <c r="AK556" s="45"/>
      <c r="AL556" s="49"/>
      <c r="AM556" s="49"/>
      <c r="AN556" s="49"/>
      <c r="AO556" s="49"/>
      <c r="AP556" s="49"/>
      <c r="AQ556" s="49"/>
      <c r="AR556" s="49"/>
      <c r="AS556" s="49"/>
      <c r="AT556" s="49"/>
      <c r="AU556" s="49"/>
      <c r="AV556" s="49"/>
      <c r="AW556" s="49"/>
      <c r="AX556" s="45"/>
      <c r="AY556" s="22"/>
      <c r="AZ556" s="22"/>
      <c r="BA556" s="22"/>
    </row>
    <row r="557" spans="7:53">
      <c r="G557" s="45"/>
      <c r="I557" s="30"/>
      <c r="AK557" s="45"/>
      <c r="AL557" s="49"/>
      <c r="AM557" s="49"/>
      <c r="AN557" s="49"/>
      <c r="AO557" s="49"/>
      <c r="AP557" s="49"/>
      <c r="AQ557" s="49"/>
      <c r="AR557" s="49"/>
      <c r="AS557" s="49"/>
      <c r="AT557" s="49"/>
      <c r="AU557" s="49"/>
      <c r="AV557" s="49"/>
      <c r="AW557" s="49"/>
      <c r="AX557" s="45"/>
      <c r="AY557" s="22"/>
      <c r="AZ557" s="22"/>
      <c r="BA557" s="22"/>
    </row>
    <row r="558" spans="7:53">
      <c r="G558" s="45"/>
      <c r="I558" s="30"/>
      <c r="AK558" s="45"/>
      <c r="AL558" s="49"/>
      <c r="AM558" s="49"/>
      <c r="AN558" s="49"/>
      <c r="AO558" s="49"/>
      <c r="AP558" s="49"/>
      <c r="AQ558" s="49"/>
      <c r="AR558" s="49"/>
      <c r="AS558" s="49"/>
      <c r="AT558" s="49"/>
      <c r="AU558" s="49"/>
      <c r="AV558" s="49"/>
      <c r="AW558" s="49"/>
      <c r="AX558" s="45"/>
      <c r="AY558" s="22"/>
      <c r="AZ558" s="22"/>
      <c r="BA558" s="22"/>
    </row>
    <row r="559" spans="7:53">
      <c r="G559" s="45"/>
      <c r="I559" s="30"/>
      <c r="AK559" s="45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5"/>
      <c r="AY559" s="22"/>
      <c r="AZ559" s="22"/>
      <c r="BA559" s="22"/>
    </row>
    <row r="560" spans="7:53">
      <c r="G560" s="45"/>
      <c r="I560" s="30"/>
      <c r="AK560" s="45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5"/>
      <c r="AY560" s="22"/>
      <c r="AZ560" s="22"/>
      <c r="BA560" s="22"/>
    </row>
    <row r="561" spans="7:53">
      <c r="G561" s="45"/>
      <c r="I561" s="30"/>
      <c r="AK561" s="45"/>
      <c r="AL561" s="49"/>
      <c r="AM561" s="49"/>
      <c r="AN561" s="49"/>
      <c r="AO561" s="49"/>
      <c r="AP561" s="49"/>
      <c r="AQ561" s="49"/>
      <c r="AR561" s="49"/>
      <c r="AS561" s="49"/>
      <c r="AT561" s="49"/>
      <c r="AU561" s="49"/>
      <c r="AV561" s="49"/>
      <c r="AW561" s="49"/>
      <c r="AX561" s="45"/>
      <c r="AY561" s="22"/>
      <c r="AZ561" s="22"/>
      <c r="BA561" s="22"/>
    </row>
    <row r="562" spans="7:53">
      <c r="G562" s="45"/>
      <c r="I562" s="30"/>
      <c r="AK562" s="45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5"/>
      <c r="AY562" s="22"/>
      <c r="AZ562" s="22"/>
      <c r="BA562" s="22"/>
    </row>
    <row r="563" spans="7:53">
      <c r="G563" s="45"/>
      <c r="I563" s="30"/>
      <c r="AK563" s="45"/>
      <c r="AL563" s="49"/>
      <c r="AM563" s="49"/>
      <c r="AN563" s="49"/>
      <c r="AO563" s="49"/>
      <c r="AP563" s="49"/>
      <c r="AQ563" s="49"/>
      <c r="AR563" s="49"/>
      <c r="AS563" s="49"/>
      <c r="AT563" s="49"/>
      <c r="AU563" s="49"/>
      <c r="AV563" s="49"/>
      <c r="AW563" s="49"/>
      <c r="AX563" s="45"/>
      <c r="AY563" s="22"/>
      <c r="AZ563" s="22"/>
      <c r="BA563" s="22"/>
    </row>
    <row r="564" spans="7:53">
      <c r="G564" s="45"/>
      <c r="I564" s="30"/>
      <c r="AK564" s="45"/>
      <c r="AL564" s="49"/>
      <c r="AM564" s="49"/>
      <c r="AN564" s="49"/>
      <c r="AO564" s="49"/>
      <c r="AP564" s="49"/>
      <c r="AQ564" s="49"/>
      <c r="AR564" s="49"/>
      <c r="AS564" s="49"/>
      <c r="AT564" s="49"/>
      <c r="AU564" s="49"/>
      <c r="AV564" s="49"/>
      <c r="AW564" s="49"/>
      <c r="AX564" s="45"/>
      <c r="AY564" s="22"/>
      <c r="AZ564" s="22"/>
      <c r="BA564" s="22"/>
    </row>
    <row r="565" spans="7:53">
      <c r="G565" s="45"/>
      <c r="I565" s="30"/>
      <c r="AK565" s="45"/>
      <c r="AL565" s="49"/>
      <c r="AM565" s="49"/>
      <c r="AN565" s="49"/>
      <c r="AO565" s="49"/>
      <c r="AP565" s="49"/>
      <c r="AQ565" s="49"/>
      <c r="AR565" s="49"/>
      <c r="AS565" s="49"/>
      <c r="AT565" s="49"/>
      <c r="AU565" s="49"/>
      <c r="AV565" s="49"/>
      <c r="AW565" s="49"/>
      <c r="AX565" s="45"/>
      <c r="AY565" s="22"/>
      <c r="AZ565" s="22"/>
      <c r="BA565" s="22"/>
    </row>
    <row r="566" spans="7:53">
      <c r="G566" s="45"/>
      <c r="I566" s="30"/>
      <c r="AK566" s="45"/>
      <c r="AL566" s="49"/>
      <c r="AM566" s="49"/>
      <c r="AN566" s="49"/>
      <c r="AO566" s="49"/>
      <c r="AP566" s="49"/>
      <c r="AQ566" s="49"/>
      <c r="AR566" s="49"/>
      <c r="AS566" s="49"/>
      <c r="AT566" s="49"/>
      <c r="AU566" s="49"/>
      <c r="AV566" s="49"/>
      <c r="AW566" s="49"/>
      <c r="AX566" s="45"/>
      <c r="AY566" s="22"/>
      <c r="AZ566" s="22"/>
      <c r="BA566" s="22"/>
    </row>
    <row r="567" spans="7:53">
      <c r="G567" s="45"/>
      <c r="I567" s="30"/>
      <c r="AK567" s="45"/>
      <c r="AL567" s="49"/>
      <c r="AM567" s="49"/>
      <c r="AN567" s="49"/>
      <c r="AO567" s="49"/>
      <c r="AP567" s="49"/>
      <c r="AQ567" s="49"/>
      <c r="AR567" s="49"/>
      <c r="AS567" s="49"/>
      <c r="AT567" s="49"/>
      <c r="AU567" s="49"/>
      <c r="AV567" s="49"/>
      <c r="AW567" s="49"/>
      <c r="AX567" s="45"/>
      <c r="AY567" s="22"/>
      <c r="AZ567" s="22"/>
      <c r="BA567" s="22"/>
    </row>
    <row r="568" spans="7:53">
      <c r="G568" s="45"/>
      <c r="I568" s="30"/>
      <c r="AK568" s="45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5"/>
      <c r="AY568" s="22"/>
      <c r="AZ568" s="22"/>
      <c r="BA568" s="22"/>
    </row>
    <row r="569" spans="7:53">
      <c r="G569" s="45"/>
      <c r="I569" s="30"/>
      <c r="AK569" s="45"/>
      <c r="AL569" s="49"/>
      <c r="AM569" s="49"/>
      <c r="AN569" s="49"/>
      <c r="AO569" s="49"/>
      <c r="AP569" s="49"/>
      <c r="AQ569" s="49"/>
      <c r="AR569" s="49"/>
      <c r="AS569" s="49"/>
      <c r="AT569" s="49"/>
      <c r="AU569" s="49"/>
      <c r="AV569" s="49"/>
      <c r="AW569" s="49"/>
      <c r="AX569" s="45"/>
      <c r="AY569" s="22"/>
      <c r="AZ569" s="22"/>
      <c r="BA569" s="22"/>
    </row>
    <row r="570" spans="7:53">
      <c r="G570" s="45"/>
      <c r="I570" s="30"/>
      <c r="AK570" s="45"/>
      <c r="AL570" s="49"/>
      <c r="AM570" s="49"/>
      <c r="AN570" s="49"/>
      <c r="AO570" s="49"/>
      <c r="AP570" s="49"/>
      <c r="AQ570" s="49"/>
      <c r="AR570" s="49"/>
      <c r="AS570" s="49"/>
      <c r="AT570" s="49"/>
      <c r="AU570" s="49"/>
      <c r="AV570" s="49"/>
      <c r="AW570" s="49"/>
      <c r="AX570" s="45"/>
      <c r="AY570" s="22"/>
      <c r="AZ570" s="22"/>
      <c r="BA570" s="22"/>
    </row>
    <row r="571" spans="7:53">
      <c r="G571" s="45"/>
      <c r="I571" s="30"/>
      <c r="AK571" s="45"/>
      <c r="AL571" s="49"/>
      <c r="AM571" s="49"/>
      <c r="AN571" s="49"/>
      <c r="AO571" s="49"/>
      <c r="AP571" s="49"/>
      <c r="AQ571" s="49"/>
      <c r="AR571" s="49"/>
      <c r="AS571" s="49"/>
      <c r="AT571" s="49"/>
      <c r="AU571" s="49"/>
      <c r="AV571" s="49"/>
      <c r="AW571" s="49"/>
      <c r="AX571" s="45"/>
      <c r="AY571" s="22"/>
      <c r="AZ571" s="22"/>
      <c r="BA571" s="22"/>
    </row>
    <row r="572" spans="7:53">
      <c r="G572" s="45"/>
      <c r="I572" s="30"/>
      <c r="AK572" s="45"/>
      <c r="AL572" s="49"/>
      <c r="AM572" s="49"/>
      <c r="AN572" s="49"/>
      <c r="AO572" s="49"/>
      <c r="AP572" s="49"/>
      <c r="AQ572" s="49"/>
      <c r="AR572" s="49"/>
      <c r="AS572" s="49"/>
      <c r="AT572" s="49"/>
      <c r="AU572" s="49"/>
      <c r="AV572" s="49"/>
      <c r="AW572" s="49"/>
      <c r="AX572" s="45"/>
      <c r="AY572" s="22"/>
      <c r="AZ572" s="22"/>
      <c r="BA572" s="22"/>
    </row>
    <row r="573" spans="7:53">
      <c r="G573" s="45"/>
      <c r="I573" s="30"/>
      <c r="AK573" s="45"/>
      <c r="AL573" s="49"/>
      <c r="AM573" s="49"/>
      <c r="AN573" s="49"/>
      <c r="AO573" s="49"/>
      <c r="AP573" s="49"/>
      <c r="AQ573" s="49"/>
      <c r="AR573" s="49"/>
      <c r="AS573" s="49"/>
      <c r="AT573" s="49"/>
      <c r="AU573" s="49"/>
      <c r="AV573" s="49"/>
      <c r="AW573" s="49"/>
      <c r="AX573" s="45"/>
      <c r="AY573" s="22"/>
      <c r="AZ573" s="22"/>
      <c r="BA573" s="22"/>
    </row>
    <row r="574" spans="7:53">
      <c r="G574" s="45"/>
      <c r="I574" s="30"/>
      <c r="AK574" s="45"/>
      <c r="AL574" s="49"/>
      <c r="AM574" s="49"/>
      <c r="AN574" s="49"/>
      <c r="AO574" s="49"/>
      <c r="AP574" s="49"/>
      <c r="AQ574" s="49"/>
      <c r="AR574" s="49"/>
      <c r="AS574" s="49"/>
      <c r="AT574" s="49"/>
      <c r="AU574" s="49"/>
      <c r="AV574" s="49"/>
      <c r="AW574" s="49"/>
      <c r="AX574" s="45"/>
      <c r="AY574" s="22"/>
      <c r="AZ574" s="22"/>
      <c r="BA574" s="22"/>
    </row>
    <row r="575" spans="7:53">
      <c r="G575" s="45"/>
      <c r="I575" s="30"/>
      <c r="AK575" s="45"/>
      <c r="AL575" s="49"/>
      <c r="AM575" s="49"/>
      <c r="AN575" s="49"/>
      <c r="AO575" s="49"/>
      <c r="AP575" s="49"/>
      <c r="AQ575" s="49"/>
      <c r="AR575" s="49"/>
      <c r="AS575" s="49"/>
      <c r="AT575" s="49"/>
      <c r="AU575" s="49"/>
      <c r="AV575" s="49"/>
      <c r="AW575" s="49"/>
      <c r="AX575" s="45"/>
      <c r="AY575" s="22"/>
      <c r="AZ575" s="22"/>
      <c r="BA575" s="22"/>
    </row>
    <row r="576" spans="7:53">
      <c r="G576" s="45"/>
      <c r="I576" s="30"/>
      <c r="AK576" s="45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/>
      <c r="AV576" s="49"/>
      <c r="AW576" s="49"/>
      <c r="AX576" s="45"/>
      <c r="AY576" s="22"/>
      <c r="AZ576" s="22"/>
      <c r="BA576" s="22"/>
    </row>
    <row r="577" spans="7:53">
      <c r="G577" s="45"/>
      <c r="I577" s="30"/>
      <c r="AK577" s="45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5"/>
      <c r="AY577" s="22"/>
      <c r="AZ577" s="22"/>
      <c r="BA577" s="22"/>
    </row>
    <row r="578" spans="7:53">
      <c r="G578" s="45"/>
      <c r="I578" s="30"/>
      <c r="AK578" s="45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  <c r="AV578" s="49"/>
      <c r="AW578" s="49"/>
      <c r="AX578" s="45"/>
      <c r="AY578" s="22"/>
      <c r="AZ578" s="22"/>
      <c r="BA578" s="22"/>
    </row>
    <row r="579" spans="7:53">
      <c r="G579" s="45"/>
      <c r="I579" s="30"/>
      <c r="AK579" s="45"/>
      <c r="AL579" s="49"/>
      <c r="AM579" s="49"/>
      <c r="AN579" s="49"/>
      <c r="AO579" s="49"/>
      <c r="AP579" s="49"/>
      <c r="AQ579" s="49"/>
      <c r="AR579" s="49"/>
      <c r="AS579" s="49"/>
      <c r="AT579" s="49"/>
      <c r="AU579" s="49"/>
      <c r="AV579" s="49"/>
      <c r="AW579" s="49"/>
      <c r="AX579" s="45"/>
      <c r="AY579" s="22"/>
      <c r="AZ579" s="22"/>
      <c r="BA579" s="22"/>
    </row>
    <row r="580" spans="7:53">
      <c r="G580" s="45"/>
      <c r="I580" s="30"/>
      <c r="AK580" s="45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5"/>
      <c r="AY580" s="22"/>
      <c r="AZ580" s="22"/>
      <c r="BA580" s="22"/>
    </row>
    <row r="581" spans="7:53">
      <c r="G581" s="45"/>
      <c r="I581" s="30"/>
      <c r="AK581" s="45"/>
      <c r="AL581" s="49"/>
      <c r="AM581" s="49"/>
      <c r="AN581" s="49"/>
      <c r="AO581" s="49"/>
      <c r="AP581" s="49"/>
      <c r="AQ581" s="49"/>
      <c r="AR581" s="49"/>
      <c r="AS581" s="49"/>
      <c r="AT581" s="49"/>
      <c r="AU581" s="49"/>
      <c r="AV581" s="49"/>
      <c r="AW581" s="49"/>
      <c r="AX581" s="45"/>
      <c r="AY581" s="22"/>
      <c r="AZ581" s="22"/>
      <c r="BA581" s="22"/>
    </row>
    <row r="582" spans="7:53">
      <c r="G582" s="45"/>
      <c r="I582" s="30"/>
      <c r="AK582" s="45"/>
      <c r="AL582" s="49"/>
      <c r="AM582" s="49"/>
      <c r="AN582" s="49"/>
      <c r="AO582" s="49"/>
      <c r="AP582" s="49"/>
      <c r="AQ582" s="49"/>
      <c r="AR582" s="49"/>
      <c r="AS582" s="49"/>
      <c r="AT582" s="49"/>
      <c r="AU582" s="49"/>
      <c r="AV582" s="49"/>
      <c r="AW582" s="49"/>
      <c r="AX582" s="45"/>
      <c r="AY582" s="22"/>
      <c r="AZ582" s="22"/>
      <c r="BA582" s="22"/>
    </row>
    <row r="583" spans="7:53">
      <c r="G583" s="45"/>
      <c r="I583" s="30"/>
      <c r="AK583" s="45"/>
      <c r="AL583" s="49"/>
      <c r="AM583" s="49"/>
      <c r="AN583" s="49"/>
      <c r="AO583" s="49"/>
      <c r="AP583" s="49"/>
      <c r="AQ583" s="49"/>
      <c r="AR583" s="49"/>
      <c r="AS583" s="49"/>
      <c r="AT583" s="49"/>
      <c r="AU583" s="49"/>
      <c r="AV583" s="49"/>
      <c r="AW583" s="49"/>
      <c r="AX583" s="45"/>
      <c r="AY583" s="22"/>
      <c r="AZ583" s="22"/>
      <c r="BA583" s="22"/>
    </row>
    <row r="584" spans="7:53">
      <c r="G584" s="45"/>
      <c r="I584" s="30"/>
      <c r="AK584" s="45"/>
      <c r="AL584" s="49"/>
      <c r="AM584" s="49"/>
      <c r="AN584" s="49"/>
      <c r="AO584" s="49"/>
      <c r="AP584" s="49"/>
      <c r="AQ584" s="49"/>
      <c r="AR584" s="49"/>
      <c r="AS584" s="49"/>
      <c r="AT584" s="49"/>
      <c r="AU584" s="49"/>
      <c r="AV584" s="49"/>
      <c r="AW584" s="49"/>
      <c r="AX584" s="45"/>
      <c r="AY584" s="22"/>
      <c r="AZ584" s="22"/>
      <c r="BA584" s="22"/>
    </row>
    <row r="585" spans="7:53">
      <c r="G585" s="45"/>
      <c r="I585" s="30"/>
      <c r="AK585" s="45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5"/>
      <c r="AY585" s="22"/>
      <c r="AZ585" s="22"/>
      <c r="BA585" s="22"/>
    </row>
    <row r="586" spans="7:53">
      <c r="G586" s="45"/>
      <c r="I586" s="30"/>
      <c r="AK586" s="45"/>
      <c r="AL586" s="49"/>
      <c r="AM586" s="49"/>
      <c r="AN586" s="49"/>
      <c r="AO586" s="49"/>
      <c r="AP586" s="49"/>
      <c r="AQ586" s="49"/>
      <c r="AR586" s="49"/>
      <c r="AS586" s="49"/>
      <c r="AT586" s="49"/>
      <c r="AU586" s="49"/>
      <c r="AV586" s="49"/>
      <c r="AW586" s="49"/>
      <c r="AX586" s="45"/>
      <c r="AY586" s="22"/>
      <c r="AZ586" s="22"/>
      <c r="BA586" s="22"/>
    </row>
    <row r="587" spans="7:53">
      <c r="G587" s="45"/>
      <c r="I587" s="30"/>
      <c r="AK587" s="45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5"/>
      <c r="AY587" s="22"/>
      <c r="AZ587" s="22"/>
      <c r="BA587" s="22"/>
    </row>
    <row r="588" spans="7:53">
      <c r="G588" s="45"/>
      <c r="I588" s="30"/>
      <c r="AK588" s="45"/>
      <c r="AL588" s="49"/>
      <c r="AM588" s="49"/>
      <c r="AN588" s="49"/>
      <c r="AO588" s="49"/>
      <c r="AP588" s="49"/>
      <c r="AQ588" s="49"/>
      <c r="AR588" s="49"/>
      <c r="AS588" s="49"/>
      <c r="AT588" s="49"/>
      <c r="AU588" s="49"/>
      <c r="AV588" s="49"/>
      <c r="AW588" s="49"/>
      <c r="AX588" s="45"/>
      <c r="AY588" s="22"/>
      <c r="AZ588" s="22"/>
      <c r="BA588" s="22"/>
    </row>
    <row r="589" spans="7:53">
      <c r="G589" s="45"/>
      <c r="I589" s="30"/>
      <c r="AK589" s="45"/>
      <c r="AL589" s="49"/>
      <c r="AM589" s="49"/>
      <c r="AN589" s="49"/>
      <c r="AO589" s="49"/>
      <c r="AP589" s="49"/>
      <c r="AQ589" s="49"/>
      <c r="AR589" s="49"/>
      <c r="AS589" s="49"/>
      <c r="AT589" s="49"/>
      <c r="AU589" s="49"/>
      <c r="AV589" s="49"/>
      <c r="AW589" s="49"/>
      <c r="AX589" s="45"/>
      <c r="AY589" s="22"/>
      <c r="AZ589" s="22"/>
      <c r="BA589" s="22"/>
    </row>
    <row r="590" spans="7:53">
      <c r="G590" s="45"/>
      <c r="I590" s="30"/>
      <c r="AK590" s="45"/>
      <c r="AL590" s="49"/>
      <c r="AM590" s="49"/>
      <c r="AN590" s="49"/>
      <c r="AO590" s="49"/>
      <c r="AP590" s="49"/>
      <c r="AQ590" s="49"/>
      <c r="AR590" s="49"/>
      <c r="AS590" s="49"/>
      <c r="AT590" s="49"/>
      <c r="AU590" s="49"/>
      <c r="AV590" s="49"/>
      <c r="AW590" s="49"/>
      <c r="AX590" s="45"/>
      <c r="AY590" s="22"/>
      <c r="AZ590" s="22"/>
      <c r="BA590" s="22"/>
    </row>
    <row r="591" spans="7:53">
      <c r="G591" s="45"/>
      <c r="I591" s="30"/>
      <c r="AK591" s="45"/>
      <c r="AL591" s="49"/>
      <c r="AM591" s="49"/>
      <c r="AN591" s="49"/>
      <c r="AO591" s="49"/>
      <c r="AP591" s="49"/>
      <c r="AQ591" s="49"/>
      <c r="AR591" s="49"/>
      <c r="AS591" s="49"/>
      <c r="AT591" s="49"/>
      <c r="AU591" s="49"/>
      <c r="AV591" s="49"/>
      <c r="AW591" s="49"/>
      <c r="AX591" s="45"/>
      <c r="AY591" s="22"/>
      <c r="AZ591" s="22"/>
      <c r="BA591" s="22"/>
    </row>
    <row r="592" spans="7:53">
      <c r="G592" s="45"/>
      <c r="I592" s="30"/>
      <c r="AK592" s="45"/>
      <c r="AL592" s="49"/>
      <c r="AM592" s="49"/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5"/>
      <c r="AY592" s="22"/>
      <c r="AZ592" s="22"/>
      <c r="BA592" s="22"/>
    </row>
    <row r="593" spans="7:53">
      <c r="G593" s="45"/>
      <c r="I593" s="30"/>
      <c r="AK593" s="45"/>
      <c r="AL593" s="49"/>
      <c r="AM593" s="49"/>
      <c r="AN593" s="49"/>
      <c r="AO593" s="49"/>
      <c r="AP593" s="49"/>
      <c r="AQ593" s="49"/>
      <c r="AR593" s="49"/>
      <c r="AS593" s="49"/>
      <c r="AT593" s="49"/>
      <c r="AU593" s="49"/>
      <c r="AV593" s="49"/>
      <c r="AW593" s="49"/>
      <c r="AX593" s="45"/>
      <c r="AY593" s="22"/>
      <c r="AZ593" s="22"/>
      <c r="BA593" s="22"/>
    </row>
    <row r="594" spans="7:53">
      <c r="G594" s="45"/>
      <c r="I594" s="30"/>
      <c r="AK594" s="45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/>
      <c r="AV594" s="49"/>
      <c r="AW594" s="49"/>
      <c r="AX594" s="45"/>
      <c r="AY594" s="22"/>
      <c r="AZ594" s="22"/>
      <c r="BA594" s="22"/>
    </row>
    <row r="595" spans="7:53">
      <c r="G595" s="45"/>
      <c r="I595" s="30"/>
      <c r="AK595" s="45"/>
      <c r="AL595" s="49"/>
      <c r="AM595" s="49"/>
      <c r="AN595" s="49"/>
      <c r="AO595" s="49"/>
      <c r="AP595" s="49"/>
      <c r="AQ595" s="49"/>
      <c r="AR595" s="49"/>
      <c r="AS595" s="49"/>
      <c r="AT595" s="49"/>
      <c r="AU595" s="49"/>
      <c r="AV595" s="49"/>
      <c r="AW595" s="49"/>
      <c r="AX595" s="45"/>
      <c r="AY595" s="22"/>
      <c r="AZ595" s="22"/>
      <c r="BA595" s="22"/>
    </row>
    <row r="596" spans="7:53">
      <c r="G596" s="45"/>
      <c r="I596" s="30"/>
      <c r="AK596" s="45"/>
      <c r="AL596" s="49"/>
      <c r="AM596" s="49"/>
      <c r="AN596" s="49"/>
      <c r="AO596" s="49"/>
      <c r="AP596" s="49"/>
      <c r="AQ596" s="49"/>
      <c r="AR596" s="49"/>
      <c r="AS596" s="49"/>
      <c r="AT596" s="49"/>
      <c r="AU596" s="49"/>
      <c r="AV596" s="49"/>
      <c r="AW596" s="49"/>
      <c r="AX596" s="45"/>
      <c r="AY596" s="22"/>
      <c r="AZ596" s="22"/>
      <c r="BA596" s="22"/>
    </row>
    <row r="597" spans="7:53">
      <c r="G597" s="45"/>
      <c r="I597" s="30"/>
      <c r="AK597" s="45"/>
      <c r="AL597" s="49"/>
      <c r="AM597" s="49"/>
      <c r="AN597" s="49"/>
      <c r="AO597" s="49"/>
      <c r="AP597" s="49"/>
      <c r="AQ597" s="49"/>
      <c r="AR597" s="49"/>
      <c r="AS597" s="49"/>
      <c r="AT597" s="49"/>
      <c r="AU597" s="49"/>
      <c r="AV597" s="49"/>
      <c r="AW597" s="49"/>
      <c r="AX597" s="45"/>
      <c r="AY597" s="22"/>
      <c r="AZ597" s="22"/>
      <c r="BA597" s="22"/>
    </row>
    <row r="598" spans="7:53">
      <c r="G598" s="45"/>
      <c r="I598" s="30"/>
      <c r="AK598" s="45"/>
      <c r="AL598" s="49"/>
      <c r="AM598" s="49"/>
      <c r="AN598" s="49"/>
      <c r="AO598" s="49"/>
      <c r="AP598" s="49"/>
      <c r="AQ598" s="49"/>
      <c r="AR598" s="49"/>
      <c r="AS598" s="49"/>
      <c r="AT598" s="49"/>
      <c r="AU598" s="49"/>
      <c r="AV598" s="49"/>
      <c r="AW598" s="49"/>
      <c r="AX598" s="45"/>
      <c r="AY598" s="22"/>
      <c r="AZ598" s="22"/>
      <c r="BA598" s="22"/>
    </row>
    <row r="599" spans="7:53">
      <c r="G599" s="45"/>
      <c r="I599" s="30"/>
      <c r="AK599" s="45"/>
      <c r="AL599" s="49"/>
      <c r="AM599" s="49"/>
      <c r="AN599" s="49"/>
      <c r="AO599" s="49"/>
      <c r="AP599" s="49"/>
      <c r="AQ599" s="49"/>
      <c r="AR599" s="49"/>
      <c r="AS599" s="49"/>
      <c r="AT599" s="49"/>
      <c r="AU599" s="49"/>
      <c r="AV599" s="49"/>
      <c r="AW599" s="49"/>
      <c r="AX599" s="45"/>
      <c r="AY599" s="22"/>
      <c r="AZ599" s="22"/>
      <c r="BA599" s="22"/>
    </row>
    <row r="600" spans="7:53">
      <c r="G600" s="45"/>
      <c r="I600" s="30"/>
      <c r="AK600" s="45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5"/>
      <c r="AY600" s="22"/>
      <c r="AZ600" s="22"/>
      <c r="BA600" s="22"/>
    </row>
    <row r="601" spans="7:53">
      <c r="G601" s="45"/>
      <c r="I601" s="30"/>
      <c r="AK601" s="45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  <c r="AV601" s="49"/>
      <c r="AW601" s="49"/>
      <c r="AX601" s="45"/>
      <c r="AY601" s="22"/>
      <c r="AZ601" s="22"/>
      <c r="BA601" s="22"/>
    </row>
    <row r="602" spans="7:53">
      <c r="G602" s="45"/>
      <c r="I602" s="30"/>
      <c r="AK602" s="45"/>
      <c r="AL602" s="49"/>
      <c r="AM602" s="49"/>
      <c r="AN602" s="49"/>
      <c r="AO602" s="49"/>
      <c r="AP602" s="49"/>
      <c r="AQ602" s="49"/>
      <c r="AR602" s="49"/>
      <c r="AS602" s="49"/>
      <c r="AT602" s="49"/>
      <c r="AU602" s="49"/>
      <c r="AV602" s="49"/>
      <c r="AW602" s="49"/>
      <c r="AX602" s="45"/>
      <c r="AY602" s="22"/>
      <c r="AZ602" s="22"/>
      <c r="BA602" s="22"/>
    </row>
    <row r="603" spans="7:53">
      <c r="G603" s="45"/>
      <c r="I603" s="30"/>
      <c r="AK603" s="45"/>
      <c r="AL603" s="49"/>
      <c r="AM603" s="49"/>
      <c r="AN603" s="49"/>
      <c r="AO603" s="49"/>
      <c r="AP603" s="49"/>
      <c r="AQ603" s="49"/>
      <c r="AR603" s="49"/>
      <c r="AS603" s="49"/>
      <c r="AT603" s="49"/>
      <c r="AU603" s="49"/>
      <c r="AV603" s="49"/>
      <c r="AW603" s="49"/>
      <c r="AX603" s="45"/>
      <c r="AY603" s="22"/>
      <c r="AZ603" s="22"/>
      <c r="BA603" s="22"/>
    </row>
    <row r="604" spans="7:53">
      <c r="G604" s="45"/>
      <c r="I604" s="30"/>
      <c r="AK604" s="45"/>
      <c r="AL604" s="49"/>
      <c r="AM604" s="49"/>
      <c r="AN604" s="49"/>
      <c r="AO604" s="49"/>
      <c r="AP604" s="49"/>
      <c r="AQ604" s="49"/>
      <c r="AR604" s="49"/>
      <c r="AS604" s="49"/>
      <c r="AT604" s="49"/>
      <c r="AU604" s="49"/>
      <c r="AV604" s="49"/>
      <c r="AW604" s="49"/>
      <c r="AX604" s="45"/>
      <c r="AY604" s="22"/>
      <c r="AZ604" s="22"/>
      <c r="BA604" s="22"/>
    </row>
    <row r="605" spans="7:53">
      <c r="G605" s="45"/>
      <c r="I605" s="30"/>
      <c r="AK605" s="45"/>
      <c r="AL605" s="49"/>
      <c r="AM605" s="49"/>
      <c r="AN605" s="49"/>
      <c r="AO605" s="49"/>
      <c r="AP605" s="49"/>
      <c r="AQ605" s="49"/>
      <c r="AR605" s="49"/>
      <c r="AS605" s="49"/>
      <c r="AT605" s="49"/>
      <c r="AU605" s="49"/>
      <c r="AV605" s="49"/>
      <c r="AW605" s="49"/>
      <c r="AX605" s="45"/>
      <c r="AY605" s="22"/>
      <c r="AZ605" s="22"/>
      <c r="BA605" s="22"/>
    </row>
    <row r="606" spans="7:53">
      <c r="G606" s="45"/>
      <c r="I606" s="30"/>
      <c r="AK606" s="45"/>
      <c r="AL606" s="49"/>
      <c r="AM606" s="49"/>
      <c r="AN606" s="49"/>
      <c r="AO606" s="49"/>
      <c r="AP606" s="49"/>
      <c r="AQ606" s="49"/>
      <c r="AR606" s="49"/>
      <c r="AS606" s="49"/>
      <c r="AT606" s="49"/>
      <c r="AU606" s="49"/>
      <c r="AV606" s="49"/>
      <c r="AW606" s="49"/>
      <c r="AX606" s="45"/>
      <c r="AY606" s="22"/>
      <c r="AZ606" s="22"/>
      <c r="BA606" s="22"/>
    </row>
    <row r="607" spans="7:53">
      <c r="G607" s="45"/>
      <c r="I607" s="30"/>
      <c r="AK607" s="45"/>
      <c r="AL607" s="49"/>
      <c r="AM607" s="49"/>
      <c r="AN607" s="49"/>
      <c r="AO607" s="49"/>
      <c r="AP607" s="49"/>
      <c r="AQ607" s="49"/>
      <c r="AR607" s="49"/>
      <c r="AS607" s="49"/>
      <c r="AT607" s="49"/>
      <c r="AU607" s="49"/>
      <c r="AV607" s="49"/>
      <c r="AW607" s="49"/>
      <c r="AX607" s="45"/>
      <c r="AY607" s="22"/>
      <c r="AZ607" s="22"/>
      <c r="BA607" s="22"/>
    </row>
    <row r="608" spans="7:53">
      <c r="G608" s="45"/>
      <c r="I608" s="30"/>
      <c r="AK608" s="45"/>
      <c r="AL608" s="49"/>
      <c r="AM608" s="49"/>
      <c r="AN608" s="49"/>
      <c r="AO608" s="49"/>
      <c r="AP608" s="49"/>
      <c r="AQ608" s="49"/>
      <c r="AR608" s="49"/>
      <c r="AS608" s="49"/>
      <c r="AT608" s="49"/>
      <c r="AU608" s="49"/>
      <c r="AV608" s="49"/>
      <c r="AW608" s="49"/>
      <c r="AX608" s="45"/>
      <c r="AY608" s="22"/>
      <c r="AZ608" s="22"/>
      <c r="BA608" s="22"/>
    </row>
    <row r="609" spans="7:53">
      <c r="G609" s="45"/>
      <c r="I609" s="30"/>
      <c r="AK609" s="45"/>
      <c r="AL609" s="49"/>
      <c r="AM609" s="49"/>
      <c r="AN609" s="49"/>
      <c r="AO609" s="49"/>
      <c r="AP609" s="49"/>
      <c r="AQ609" s="49"/>
      <c r="AR609" s="49"/>
      <c r="AS609" s="49"/>
      <c r="AT609" s="49"/>
      <c r="AU609" s="49"/>
      <c r="AV609" s="49"/>
      <c r="AW609" s="49"/>
      <c r="AX609" s="45"/>
      <c r="AY609" s="22"/>
      <c r="AZ609" s="22"/>
      <c r="BA609" s="22"/>
    </row>
    <row r="610" spans="7:53">
      <c r="G610" s="45"/>
      <c r="I610" s="30"/>
      <c r="AK610" s="45"/>
      <c r="AL610" s="49"/>
      <c r="AM610" s="49"/>
      <c r="AN610" s="49"/>
      <c r="AO610" s="49"/>
      <c r="AP610" s="49"/>
      <c r="AQ610" s="49"/>
      <c r="AR610" s="49"/>
      <c r="AS610" s="49"/>
      <c r="AT610" s="49"/>
      <c r="AU610" s="49"/>
      <c r="AV610" s="49"/>
      <c r="AW610" s="49"/>
      <c r="AX610" s="45"/>
      <c r="AY610" s="22"/>
      <c r="AZ610" s="22"/>
      <c r="BA610" s="22"/>
    </row>
    <row r="611" spans="7:53">
      <c r="G611" s="45"/>
      <c r="I611" s="30"/>
      <c r="AK611" s="45"/>
      <c r="AL611" s="49"/>
      <c r="AM611" s="49"/>
      <c r="AN611" s="49"/>
      <c r="AO611" s="49"/>
      <c r="AP611" s="49"/>
      <c r="AQ611" s="49"/>
      <c r="AR611" s="49"/>
      <c r="AS611" s="49"/>
      <c r="AT611" s="49"/>
      <c r="AU611" s="49"/>
      <c r="AV611" s="49"/>
      <c r="AW611" s="49"/>
      <c r="AX611" s="45"/>
      <c r="AY611" s="22"/>
      <c r="AZ611" s="22"/>
      <c r="BA611" s="22"/>
    </row>
    <row r="612" spans="7:53">
      <c r="G612" s="45"/>
      <c r="I612" s="30"/>
      <c r="AK612" s="45"/>
      <c r="AL612" s="49"/>
      <c r="AM612" s="49"/>
      <c r="AN612" s="49"/>
      <c r="AO612" s="49"/>
      <c r="AP612" s="49"/>
      <c r="AQ612" s="49"/>
      <c r="AR612" s="49"/>
      <c r="AS612" s="49"/>
      <c r="AT612" s="49"/>
      <c r="AU612" s="49"/>
      <c r="AV612" s="49"/>
      <c r="AW612" s="49"/>
      <c r="AX612" s="45"/>
      <c r="AY612" s="22"/>
      <c r="AZ612" s="22"/>
      <c r="BA612" s="22"/>
    </row>
    <row r="613" spans="7:53">
      <c r="G613" s="45"/>
      <c r="I613" s="30"/>
      <c r="AK613" s="45"/>
      <c r="AL613" s="49"/>
      <c r="AM613" s="49"/>
      <c r="AN613" s="49"/>
      <c r="AO613" s="49"/>
      <c r="AP613" s="49"/>
      <c r="AQ613" s="49"/>
      <c r="AR613" s="49"/>
      <c r="AS613" s="49"/>
      <c r="AT613" s="49"/>
      <c r="AU613" s="49"/>
      <c r="AV613" s="49"/>
      <c r="AW613" s="49"/>
      <c r="AX613" s="45"/>
      <c r="AY613" s="22"/>
      <c r="AZ613" s="22"/>
      <c r="BA613" s="22"/>
    </row>
    <row r="614" spans="7:53">
      <c r="G614" s="45"/>
      <c r="I614" s="30"/>
      <c r="AK614" s="45"/>
      <c r="AL614" s="49"/>
      <c r="AM614" s="49"/>
      <c r="AN614" s="49"/>
      <c r="AO614" s="49"/>
      <c r="AP614" s="49"/>
      <c r="AQ614" s="49"/>
      <c r="AR614" s="49"/>
      <c r="AS614" s="49"/>
      <c r="AT614" s="49"/>
      <c r="AU614" s="49"/>
      <c r="AV614" s="49"/>
      <c r="AW614" s="49"/>
      <c r="AX614" s="45"/>
      <c r="AY614" s="22"/>
      <c r="AZ614" s="22"/>
      <c r="BA614" s="22"/>
    </row>
    <row r="615" spans="7:53">
      <c r="G615" s="45"/>
      <c r="I615" s="30"/>
      <c r="AK615" s="45"/>
      <c r="AL615" s="49"/>
      <c r="AM615" s="49"/>
      <c r="AN615" s="49"/>
      <c r="AO615" s="49"/>
      <c r="AP615" s="49"/>
      <c r="AQ615" s="49"/>
      <c r="AR615" s="49"/>
      <c r="AS615" s="49"/>
      <c r="AT615" s="49"/>
      <c r="AU615" s="49"/>
      <c r="AV615" s="49"/>
      <c r="AW615" s="49"/>
      <c r="AX615" s="45"/>
      <c r="AY615" s="22"/>
      <c r="AZ615" s="22"/>
      <c r="BA615" s="22"/>
    </row>
    <row r="616" spans="7:53">
      <c r="G616" s="45"/>
      <c r="I616" s="30"/>
      <c r="AK616" s="45"/>
      <c r="AL616" s="49"/>
      <c r="AM616" s="49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5"/>
      <c r="AY616" s="22"/>
      <c r="AZ616" s="22"/>
      <c r="BA616" s="22"/>
    </row>
    <row r="617" spans="7:53">
      <c r="G617" s="45"/>
      <c r="I617" s="30"/>
      <c r="AK617" s="45"/>
      <c r="AL617" s="49"/>
      <c r="AM617" s="49"/>
      <c r="AN617" s="49"/>
      <c r="AO617" s="49"/>
      <c r="AP617" s="49"/>
      <c r="AQ617" s="49"/>
      <c r="AR617" s="49"/>
      <c r="AS617" s="49"/>
      <c r="AT617" s="49"/>
      <c r="AU617" s="49"/>
      <c r="AV617" s="49"/>
      <c r="AW617" s="49"/>
      <c r="AX617" s="45"/>
      <c r="AY617" s="22"/>
      <c r="AZ617" s="22"/>
      <c r="BA617" s="22"/>
    </row>
    <row r="618" spans="7:53">
      <c r="G618" s="45"/>
      <c r="I618" s="30"/>
      <c r="AK618" s="45"/>
      <c r="AL618" s="49"/>
      <c r="AM618" s="49"/>
      <c r="AN618" s="49"/>
      <c r="AO618" s="49"/>
      <c r="AP618" s="49"/>
      <c r="AQ618" s="49"/>
      <c r="AR618" s="49"/>
      <c r="AS618" s="49"/>
      <c r="AT618" s="49"/>
      <c r="AU618" s="49"/>
      <c r="AV618" s="49"/>
      <c r="AW618" s="49"/>
      <c r="AX618" s="45"/>
      <c r="AY618" s="22"/>
      <c r="AZ618" s="22"/>
      <c r="BA618" s="22"/>
    </row>
    <row r="619" spans="7:53">
      <c r="G619" s="45"/>
      <c r="I619" s="30"/>
      <c r="AK619" s="45"/>
      <c r="AL619" s="49"/>
      <c r="AM619" s="49"/>
      <c r="AN619" s="49"/>
      <c r="AO619" s="49"/>
      <c r="AP619" s="49"/>
      <c r="AQ619" s="49"/>
      <c r="AR619" s="49"/>
      <c r="AS619" s="49"/>
      <c r="AT619" s="49"/>
      <c r="AU619" s="49"/>
      <c r="AV619" s="49"/>
      <c r="AW619" s="49"/>
      <c r="AX619" s="45"/>
      <c r="AY619" s="22"/>
      <c r="AZ619" s="22"/>
      <c r="BA619" s="22"/>
    </row>
    <row r="620" spans="7:53">
      <c r="G620" s="45"/>
      <c r="I620" s="30"/>
      <c r="AK620" s="45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5"/>
      <c r="AY620" s="22"/>
      <c r="AZ620" s="22"/>
      <c r="BA620" s="22"/>
    </row>
    <row r="621" spans="7:53">
      <c r="G621" s="45"/>
      <c r="I621" s="30"/>
      <c r="AK621" s="45"/>
      <c r="AL621" s="49"/>
      <c r="AM621" s="49"/>
      <c r="AN621" s="49"/>
      <c r="AO621" s="49"/>
      <c r="AP621" s="49"/>
      <c r="AQ621" s="49"/>
      <c r="AR621" s="49"/>
      <c r="AS621" s="49"/>
      <c r="AT621" s="49"/>
      <c r="AU621" s="49"/>
      <c r="AV621" s="49"/>
      <c r="AW621" s="49"/>
      <c r="AX621" s="45"/>
      <c r="AY621" s="22"/>
      <c r="AZ621" s="22"/>
      <c r="BA621" s="22"/>
    </row>
    <row r="622" spans="7:53">
      <c r="G622" s="45"/>
      <c r="I622" s="30"/>
      <c r="AK622" s="45"/>
      <c r="AL622" s="49"/>
      <c r="AM622" s="49"/>
      <c r="AN622" s="49"/>
      <c r="AO622" s="49"/>
      <c r="AP622" s="49"/>
      <c r="AQ622" s="49"/>
      <c r="AR622" s="49"/>
      <c r="AS622" s="49"/>
      <c r="AT622" s="49"/>
      <c r="AU622" s="49"/>
      <c r="AV622" s="49"/>
      <c r="AW622" s="49"/>
      <c r="AX622" s="45"/>
      <c r="AY622" s="22"/>
      <c r="AZ622" s="22"/>
      <c r="BA622" s="22"/>
    </row>
    <row r="623" spans="7:53">
      <c r="G623" s="45"/>
      <c r="I623" s="30"/>
      <c r="AK623" s="45"/>
      <c r="AL623" s="49"/>
      <c r="AM623" s="49"/>
      <c r="AN623" s="49"/>
      <c r="AO623" s="49"/>
      <c r="AP623" s="49"/>
      <c r="AQ623" s="49"/>
      <c r="AR623" s="49"/>
      <c r="AS623" s="49"/>
      <c r="AT623" s="49"/>
      <c r="AU623" s="49"/>
      <c r="AV623" s="49"/>
      <c r="AW623" s="49"/>
      <c r="AX623" s="45"/>
      <c r="AY623" s="22"/>
      <c r="AZ623" s="22"/>
      <c r="BA623" s="22"/>
    </row>
    <row r="624" spans="7:53">
      <c r="G624" s="45"/>
      <c r="I624" s="30"/>
      <c r="AK624" s="45"/>
      <c r="AL624" s="49"/>
      <c r="AM624" s="49"/>
      <c r="AN624" s="49"/>
      <c r="AO624" s="49"/>
      <c r="AP624" s="49"/>
      <c r="AQ624" s="49"/>
      <c r="AR624" s="49"/>
      <c r="AS624" s="49"/>
      <c r="AT624" s="49"/>
      <c r="AU624" s="49"/>
      <c r="AV624" s="49"/>
      <c r="AW624" s="49"/>
      <c r="AX624" s="45"/>
      <c r="AY624" s="22"/>
      <c r="AZ624" s="22"/>
      <c r="BA624" s="22"/>
    </row>
    <row r="625" spans="7:53">
      <c r="G625" s="45"/>
      <c r="I625" s="30"/>
      <c r="AK625" s="45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5"/>
      <c r="AY625" s="22"/>
      <c r="AZ625" s="22"/>
      <c r="BA625" s="22"/>
    </row>
    <row r="626" spans="7:53">
      <c r="G626" s="45"/>
      <c r="I626" s="30"/>
      <c r="AK626" s="45"/>
      <c r="AL626" s="49"/>
      <c r="AM626" s="49"/>
      <c r="AN626" s="49"/>
      <c r="AO626" s="49"/>
      <c r="AP626" s="49"/>
      <c r="AQ626" s="49"/>
      <c r="AR626" s="49"/>
      <c r="AS626" s="49"/>
      <c r="AT626" s="49"/>
      <c r="AU626" s="49"/>
      <c r="AV626" s="49"/>
      <c r="AW626" s="49"/>
      <c r="AX626" s="45"/>
      <c r="AY626" s="22"/>
      <c r="AZ626" s="22"/>
      <c r="BA626" s="22"/>
    </row>
    <row r="627" spans="7:53">
      <c r="G627" s="45"/>
      <c r="I627" s="30"/>
      <c r="AK627" s="45"/>
      <c r="AL627" s="49"/>
      <c r="AM627" s="49"/>
      <c r="AN627" s="49"/>
      <c r="AO627" s="49"/>
      <c r="AP627" s="49"/>
      <c r="AQ627" s="49"/>
      <c r="AR627" s="49"/>
      <c r="AS627" s="49"/>
      <c r="AT627" s="49"/>
      <c r="AU627" s="49"/>
      <c r="AV627" s="49"/>
      <c r="AW627" s="49"/>
      <c r="AX627" s="45"/>
      <c r="AY627" s="22"/>
      <c r="AZ627" s="22"/>
      <c r="BA627" s="22"/>
    </row>
    <row r="628" spans="7:53">
      <c r="G628" s="45"/>
      <c r="I628" s="30"/>
      <c r="AK628" s="45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5"/>
      <c r="AY628" s="22"/>
      <c r="AZ628" s="22"/>
      <c r="BA628" s="22"/>
    </row>
    <row r="629" spans="7:53">
      <c r="G629" s="45"/>
      <c r="I629" s="30"/>
      <c r="AK629" s="45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  <c r="AV629" s="49"/>
      <c r="AW629" s="49"/>
      <c r="AX629" s="45"/>
      <c r="AY629" s="22"/>
      <c r="AZ629" s="22"/>
      <c r="BA629" s="22"/>
    </row>
    <row r="630" spans="7:53">
      <c r="G630" s="45"/>
      <c r="I630" s="30"/>
      <c r="AK630" s="45"/>
      <c r="AL630" s="49"/>
      <c r="AM630" s="49"/>
      <c r="AN630" s="49"/>
      <c r="AO630" s="49"/>
      <c r="AP630" s="49"/>
      <c r="AQ630" s="49"/>
      <c r="AR630" s="49"/>
      <c r="AS630" s="49"/>
      <c r="AT630" s="49"/>
      <c r="AU630" s="49"/>
      <c r="AV630" s="49"/>
      <c r="AW630" s="49"/>
      <c r="AX630" s="45"/>
      <c r="AY630" s="22"/>
      <c r="AZ630" s="22"/>
      <c r="BA630" s="22"/>
    </row>
    <row r="631" spans="7:53">
      <c r="G631" s="45"/>
      <c r="I631" s="30"/>
      <c r="AK631" s="45"/>
      <c r="AL631" s="49"/>
      <c r="AM631" s="49"/>
      <c r="AN631" s="49"/>
      <c r="AO631" s="49"/>
      <c r="AP631" s="49"/>
      <c r="AQ631" s="49"/>
      <c r="AR631" s="49"/>
      <c r="AS631" s="49"/>
      <c r="AT631" s="49"/>
      <c r="AU631" s="49"/>
      <c r="AV631" s="49"/>
      <c r="AW631" s="49"/>
      <c r="AX631" s="45"/>
      <c r="AY631" s="22"/>
      <c r="AZ631" s="22"/>
      <c r="BA631" s="22"/>
    </row>
    <row r="632" spans="7:53">
      <c r="G632" s="45"/>
      <c r="I632" s="30"/>
      <c r="AK632" s="45"/>
      <c r="AL632" s="49"/>
      <c r="AM632" s="49"/>
      <c r="AN632" s="49"/>
      <c r="AO632" s="49"/>
      <c r="AP632" s="49"/>
      <c r="AQ632" s="49"/>
      <c r="AR632" s="49"/>
      <c r="AS632" s="49"/>
      <c r="AT632" s="49"/>
      <c r="AU632" s="49"/>
      <c r="AV632" s="49"/>
      <c r="AW632" s="49"/>
      <c r="AX632" s="45"/>
      <c r="AY632" s="22"/>
      <c r="AZ632" s="22"/>
      <c r="BA632" s="22"/>
    </row>
    <row r="633" spans="7:53">
      <c r="G633" s="45"/>
      <c r="I633" s="30"/>
      <c r="AK633" s="45"/>
      <c r="AL633" s="49"/>
      <c r="AM633" s="49"/>
      <c r="AN633" s="49"/>
      <c r="AO633" s="49"/>
      <c r="AP633" s="49"/>
      <c r="AQ633" s="49"/>
      <c r="AR633" s="49"/>
      <c r="AS633" s="49"/>
      <c r="AT633" s="49"/>
      <c r="AU633" s="49"/>
      <c r="AV633" s="49"/>
      <c r="AW633" s="49"/>
      <c r="AX633" s="45"/>
      <c r="AY633" s="22"/>
      <c r="AZ633" s="22"/>
      <c r="BA633" s="22"/>
    </row>
    <row r="634" spans="7:53">
      <c r="G634" s="45"/>
      <c r="I634" s="30"/>
      <c r="AK634" s="45"/>
      <c r="AL634" s="49"/>
      <c r="AM634" s="49"/>
      <c r="AN634" s="49"/>
      <c r="AO634" s="49"/>
      <c r="AP634" s="49"/>
      <c r="AQ634" s="49"/>
      <c r="AR634" s="49"/>
      <c r="AS634" s="49"/>
      <c r="AT634" s="49"/>
      <c r="AU634" s="49"/>
      <c r="AV634" s="49"/>
      <c r="AW634" s="49"/>
      <c r="AX634" s="45"/>
      <c r="AY634" s="22"/>
      <c r="AZ634" s="22"/>
      <c r="BA634" s="22"/>
    </row>
    <row r="635" spans="7:53">
      <c r="G635" s="45"/>
      <c r="I635" s="30"/>
      <c r="AK635" s="45"/>
      <c r="AL635" s="49"/>
      <c r="AM635" s="49"/>
      <c r="AN635" s="49"/>
      <c r="AO635" s="49"/>
      <c r="AP635" s="49"/>
      <c r="AQ635" s="49"/>
      <c r="AR635" s="49"/>
      <c r="AS635" s="49"/>
      <c r="AT635" s="49"/>
      <c r="AU635" s="49"/>
      <c r="AV635" s="49"/>
      <c r="AW635" s="49"/>
      <c r="AX635" s="45"/>
      <c r="AY635" s="22"/>
      <c r="AZ635" s="22"/>
      <c r="BA635" s="22"/>
    </row>
    <row r="636" spans="7:53">
      <c r="G636" s="45"/>
      <c r="I636" s="30"/>
      <c r="AK636" s="45"/>
      <c r="AL636" s="49"/>
      <c r="AM636" s="49"/>
      <c r="AN636" s="49"/>
      <c r="AO636" s="49"/>
      <c r="AP636" s="49"/>
      <c r="AQ636" s="49"/>
      <c r="AR636" s="49"/>
      <c r="AS636" s="49"/>
      <c r="AT636" s="49"/>
      <c r="AU636" s="49"/>
      <c r="AV636" s="49"/>
      <c r="AW636" s="49"/>
      <c r="AX636" s="45"/>
      <c r="AY636" s="22"/>
      <c r="AZ636" s="22"/>
      <c r="BA636" s="22"/>
    </row>
    <row r="637" spans="7:53">
      <c r="G637" s="45"/>
      <c r="I637" s="30"/>
      <c r="AK637" s="45"/>
      <c r="AL637" s="49"/>
      <c r="AM637" s="49"/>
      <c r="AN637" s="49"/>
      <c r="AO637" s="49"/>
      <c r="AP637" s="49"/>
      <c r="AQ637" s="49"/>
      <c r="AR637" s="49"/>
      <c r="AS637" s="49"/>
      <c r="AT637" s="49"/>
      <c r="AU637" s="49"/>
      <c r="AV637" s="49"/>
      <c r="AW637" s="49"/>
      <c r="AX637" s="45"/>
      <c r="AY637" s="22"/>
      <c r="AZ637" s="22"/>
      <c r="BA637" s="22"/>
    </row>
    <row r="638" spans="7:53">
      <c r="G638" s="45"/>
      <c r="I638" s="30"/>
      <c r="AK638" s="45"/>
      <c r="AL638" s="49"/>
      <c r="AM638" s="49"/>
      <c r="AN638" s="49"/>
      <c r="AO638" s="49"/>
      <c r="AP638" s="49"/>
      <c r="AQ638" s="49"/>
      <c r="AR638" s="49"/>
      <c r="AS638" s="49"/>
      <c r="AT638" s="49"/>
      <c r="AU638" s="49"/>
      <c r="AV638" s="49"/>
      <c r="AW638" s="49"/>
      <c r="AX638" s="45"/>
      <c r="AY638" s="22"/>
      <c r="AZ638" s="22"/>
      <c r="BA638" s="22"/>
    </row>
    <row r="639" spans="7:53">
      <c r="G639" s="45"/>
      <c r="I639" s="30"/>
      <c r="AK639" s="45"/>
      <c r="AL639" s="49"/>
      <c r="AM639" s="49"/>
      <c r="AN639" s="49"/>
      <c r="AO639" s="49"/>
      <c r="AP639" s="49"/>
      <c r="AQ639" s="49"/>
      <c r="AR639" s="49"/>
      <c r="AS639" s="49"/>
      <c r="AT639" s="49"/>
      <c r="AU639" s="49"/>
      <c r="AV639" s="49"/>
      <c r="AW639" s="49"/>
      <c r="AX639" s="45"/>
      <c r="AY639" s="22"/>
      <c r="AZ639" s="22"/>
      <c r="BA639" s="22"/>
    </row>
    <row r="640" spans="7:53">
      <c r="G640" s="45"/>
      <c r="I640" s="30"/>
      <c r="AK640" s="45"/>
      <c r="AL640" s="49"/>
      <c r="AM640" s="49"/>
      <c r="AN640" s="49"/>
      <c r="AO640" s="49"/>
      <c r="AP640" s="49"/>
      <c r="AQ640" s="49"/>
      <c r="AR640" s="49"/>
      <c r="AS640" s="49"/>
      <c r="AT640" s="49"/>
      <c r="AU640" s="49"/>
      <c r="AV640" s="49"/>
      <c r="AW640" s="49"/>
      <c r="AX640" s="45"/>
      <c r="AY640" s="22"/>
      <c r="AZ640" s="22"/>
      <c r="BA640" s="22"/>
    </row>
    <row r="641" spans="7:53">
      <c r="G641" s="45"/>
      <c r="I641" s="30"/>
      <c r="AK641" s="45"/>
      <c r="AL641" s="49"/>
      <c r="AM641" s="49"/>
      <c r="AN641" s="49"/>
      <c r="AO641" s="49"/>
      <c r="AP641" s="49"/>
      <c r="AQ641" s="49"/>
      <c r="AR641" s="49"/>
      <c r="AS641" s="49"/>
      <c r="AT641" s="49"/>
      <c r="AU641" s="49"/>
      <c r="AV641" s="49"/>
      <c r="AW641" s="49"/>
      <c r="AX641" s="45"/>
      <c r="AY641" s="22"/>
      <c r="AZ641" s="22"/>
      <c r="BA641" s="22"/>
    </row>
    <row r="642" spans="7:53">
      <c r="G642" s="45"/>
      <c r="I642" s="30"/>
      <c r="AK642" s="45"/>
      <c r="AL642" s="49"/>
      <c r="AM642" s="49"/>
      <c r="AN642" s="49"/>
      <c r="AO642" s="49"/>
      <c r="AP642" s="49"/>
      <c r="AQ642" s="49"/>
      <c r="AR642" s="49"/>
      <c r="AS642" s="49"/>
      <c r="AT642" s="49"/>
      <c r="AU642" s="49"/>
      <c r="AV642" s="49"/>
      <c r="AW642" s="49"/>
      <c r="AX642" s="45"/>
      <c r="AY642" s="22"/>
      <c r="AZ642" s="22"/>
      <c r="BA642" s="22"/>
    </row>
    <row r="643" spans="7:53">
      <c r="G643" s="45"/>
      <c r="I643" s="30"/>
      <c r="AK643" s="45"/>
      <c r="AL643" s="49"/>
      <c r="AM643" s="49"/>
      <c r="AN643" s="49"/>
      <c r="AO643" s="49"/>
      <c r="AP643" s="49"/>
      <c r="AQ643" s="49"/>
      <c r="AR643" s="49"/>
      <c r="AS643" s="49"/>
      <c r="AT643" s="49"/>
      <c r="AU643" s="49"/>
      <c r="AV643" s="49"/>
      <c r="AW643" s="49"/>
      <c r="AX643" s="45"/>
      <c r="AY643" s="22"/>
      <c r="AZ643" s="22"/>
      <c r="BA643" s="22"/>
    </row>
    <row r="644" spans="7:53">
      <c r="G644" s="45"/>
      <c r="I644" s="30"/>
      <c r="AK644" s="45"/>
      <c r="AL644" s="49"/>
      <c r="AM644" s="49"/>
      <c r="AN644" s="49"/>
      <c r="AO644" s="49"/>
      <c r="AP644" s="49"/>
      <c r="AQ644" s="49"/>
      <c r="AR644" s="49"/>
      <c r="AS644" s="49"/>
      <c r="AT644" s="49"/>
      <c r="AU644" s="49"/>
      <c r="AV644" s="49"/>
      <c r="AW644" s="49"/>
      <c r="AX644" s="45"/>
      <c r="AY644" s="22"/>
      <c r="AZ644" s="22"/>
      <c r="BA644" s="22"/>
    </row>
    <row r="645" spans="7:53">
      <c r="G645" s="45"/>
      <c r="I645" s="30"/>
      <c r="AK645" s="45"/>
      <c r="AL645" s="49"/>
      <c r="AM645" s="49"/>
      <c r="AN645" s="49"/>
      <c r="AO645" s="49"/>
      <c r="AP645" s="49"/>
      <c r="AQ645" s="49"/>
      <c r="AR645" s="49"/>
      <c r="AS645" s="49"/>
      <c r="AT645" s="49"/>
      <c r="AU645" s="49"/>
      <c r="AV645" s="49"/>
      <c r="AW645" s="49"/>
      <c r="AX645" s="45"/>
      <c r="AY645" s="22"/>
      <c r="AZ645" s="22"/>
      <c r="BA645" s="22"/>
    </row>
    <row r="646" spans="7:53">
      <c r="G646" s="45"/>
      <c r="I646" s="30"/>
      <c r="AK646" s="45"/>
      <c r="AL646" s="49"/>
      <c r="AM646" s="49"/>
      <c r="AN646" s="49"/>
      <c r="AO646" s="49"/>
      <c r="AP646" s="49"/>
      <c r="AQ646" s="49"/>
      <c r="AR646" s="49"/>
      <c r="AS646" s="49"/>
      <c r="AT646" s="49"/>
      <c r="AU646" s="49"/>
      <c r="AV646" s="49"/>
      <c r="AW646" s="49"/>
      <c r="AX646" s="45"/>
      <c r="AY646" s="22"/>
      <c r="AZ646" s="22"/>
      <c r="BA646" s="22"/>
    </row>
    <row r="647" spans="7:53">
      <c r="G647" s="45"/>
      <c r="I647" s="30"/>
      <c r="AK647" s="45"/>
      <c r="AL647" s="49"/>
      <c r="AM647" s="49"/>
      <c r="AN647" s="49"/>
      <c r="AO647" s="49"/>
      <c r="AP647" s="49"/>
      <c r="AQ647" s="49"/>
      <c r="AR647" s="49"/>
      <c r="AS647" s="49"/>
      <c r="AT647" s="49"/>
      <c r="AU647" s="49"/>
      <c r="AV647" s="49"/>
      <c r="AW647" s="49"/>
      <c r="AX647" s="45"/>
      <c r="AY647" s="22"/>
      <c r="AZ647" s="22"/>
      <c r="BA647" s="22"/>
    </row>
    <row r="648" spans="7:53">
      <c r="G648" s="45"/>
      <c r="I648" s="30"/>
      <c r="AK648" s="45"/>
      <c r="AL648" s="49"/>
      <c r="AM648" s="49"/>
      <c r="AN648" s="49"/>
      <c r="AO648" s="49"/>
      <c r="AP648" s="49"/>
      <c r="AQ648" s="49"/>
      <c r="AR648" s="49"/>
      <c r="AS648" s="49"/>
      <c r="AT648" s="49"/>
      <c r="AU648" s="49"/>
      <c r="AV648" s="49"/>
      <c r="AW648" s="49"/>
      <c r="AX648" s="45"/>
      <c r="AY648" s="22"/>
      <c r="AZ648" s="22"/>
      <c r="BA648" s="22"/>
    </row>
    <row r="649" spans="7:53">
      <c r="G649" s="45"/>
      <c r="I649" s="30"/>
      <c r="AK649" s="45"/>
      <c r="AL649" s="49"/>
      <c r="AM649" s="49"/>
      <c r="AN649" s="49"/>
      <c r="AO649" s="49"/>
      <c r="AP649" s="49"/>
      <c r="AQ649" s="49"/>
      <c r="AR649" s="49"/>
      <c r="AS649" s="49"/>
      <c r="AT649" s="49"/>
      <c r="AU649" s="49"/>
      <c r="AV649" s="49"/>
      <c r="AW649" s="49"/>
      <c r="AX649" s="45"/>
      <c r="AY649" s="22"/>
      <c r="AZ649" s="22"/>
      <c r="BA649" s="22"/>
    </row>
    <row r="650" spans="7:53">
      <c r="G650" s="45"/>
      <c r="I650" s="30"/>
      <c r="AK650" s="45"/>
      <c r="AL650" s="49"/>
      <c r="AM650" s="49"/>
      <c r="AN650" s="49"/>
      <c r="AO650" s="49"/>
      <c r="AP650" s="49"/>
      <c r="AQ650" s="49"/>
      <c r="AR650" s="49"/>
      <c r="AS650" s="49"/>
      <c r="AT650" s="49"/>
      <c r="AU650" s="49"/>
      <c r="AV650" s="49"/>
      <c r="AW650" s="49"/>
      <c r="AX650" s="45"/>
      <c r="AY650" s="22"/>
      <c r="AZ650" s="22"/>
      <c r="BA650" s="22"/>
    </row>
    <row r="651" spans="7:53">
      <c r="G651" s="45"/>
      <c r="I651" s="30"/>
      <c r="AK651" s="45"/>
      <c r="AL651" s="49"/>
      <c r="AM651" s="49"/>
      <c r="AN651" s="49"/>
      <c r="AO651" s="49"/>
      <c r="AP651" s="49"/>
      <c r="AQ651" s="49"/>
      <c r="AR651" s="49"/>
      <c r="AS651" s="49"/>
      <c r="AT651" s="49"/>
      <c r="AU651" s="49"/>
      <c r="AV651" s="49"/>
      <c r="AW651" s="49"/>
      <c r="AX651" s="45"/>
      <c r="AY651" s="22"/>
      <c r="AZ651" s="22"/>
      <c r="BA651" s="22"/>
    </row>
    <row r="652" spans="7:53">
      <c r="G652" s="45"/>
      <c r="I652" s="30"/>
      <c r="AK652" s="45"/>
      <c r="AL652" s="49"/>
      <c r="AM652" s="49"/>
      <c r="AN652" s="49"/>
      <c r="AO652" s="49"/>
      <c r="AP652" s="49"/>
      <c r="AQ652" s="49"/>
      <c r="AR652" s="49"/>
      <c r="AS652" s="49"/>
      <c r="AT652" s="49"/>
      <c r="AU652" s="49"/>
      <c r="AV652" s="49"/>
      <c r="AW652" s="49"/>
      <c r="AX652" s="45"/>
      <c r="AY652" s="22"/>
      <c r="AZ652" s="22"/>
      <c r="BA652" s="22"/>
    </row>
    <row r="653" spans="7:53">
      <c r="G653" s="45"/>
      <c r="I653" s="30"/>
      <c r="AK653" s="45"/>
      <c r="AL653" s="49"/>
      <c r="AM653" s="49"/>
      <c r="AN653" s="49"/>
      <c r="AO653" s="49"/>
      <c r="AP653" s="49"/>
      <c r="AQ653" s="49"/>
      <c r="AR653" s="49"/>
      <c r="AS653" s="49"/>
      <c r="AT653" s="49"/>
      <c r="AU653" s="49"/>
      <c r="AV653" s="49"/>
      <c r="AW653" s="49"/>
      <c r="AX653" s="45"/>
      <c r="AY653" s="22"/>
      <c r="AZ653" s="22"/>
      <c r="BA653" s="22"/>
    </row>
    <row r="654" spans="7:53">
      <c r="G654" s="45"/>
      <c r="I654" s="30"/>
      <c r="AK654" s="45"/>
      <c r="AL654" s="49"/>
      <c r="AM654" s="49"/>
      <c r="AN654" s="49"/>
      <c r="AO654" s="49"/>
      <c r="AP654" s="49"/>
      <c r="AQ654" s="49"/>
      <c r="AR654" s="49"/>
      <c r="AS654" s="49"/>
      <c r="AT654" s="49"/>
      <c r="AU654" s="49"/>
      <c r="AV654" s="49"/>
      <c r="AW654" s="49"/>
      <c r="AX654" s="45"/>
      <c r="AY654" s="22"/>
      <c r="AZ654" s="22"/>
      <c r="BA654" s="22"/>
    </row>
    <row r="655" spans="7:53">
      <c r="G655" s="45"/>
      <c r="I655" s="30"/>
      <c r="AK655" s="45"/>
      <c r="AL655" s="49"/>
      <c r="AM655" s="49"/>
      <c r="AN655" s="49"/>
      <c r="AO655" s="49"/>
      <c r="AP655" s="49"/>
      <c r="AQ655" s="49"/>
      <c r="AR655" s="49"/>
      <c r="AS655" s="49"/>
      <c r="AT655" s="49"/>
      <c r="AU655" s="49"/>
      <c r="AV655" s="49"/>
      <c r="AW655" s="49"/>
      <c r="AX655" s="45"/>
      <c r="AY655" s="22"/>
      <c r="AZ655" s="22"/>
      <c r="BA655" s="22"/>
    </row>
    <row r="656" spans="7:53">
      <c r="G656" s="45"/>
      <c r="I656" s="30"/>
      <c r="AK656" s="45"/>
      <c r="AL656" s="49"/>
      <c r="AM656" s="49"/>
      <c r="AN656" s="49"/>
      <c r="AO656" s="49"/>
      <c r="AP656" s="49"/>
      <c r="AQ656" s="49"/>
      <c r="AR656" s="49"/>
      <c r="AS656" s="49"/>
      <c r="AT656" s="49"/>
      <c r="AU656" s="49"/>
      <c r="AV656" s="49"/>
      <c r="AW656" s="49"/>
      <c r="AX656" s="45"/>
      <c r="AY656" s="22"/>
      <c r="AZ656" s="22"/>
      <c r="BA656" s="22"/>
    </row>
    <row r="657" spans="7:53">
      <c r="G657" s="45"/>
      <c r="I657" s="30"/>
      <c r="AK657" s="45"/>
      <c r="AL657" s="49"/>
      <c r="AM657" s="49"/>
      <c r="AN657" s="49"/>
      <c r="AO657" s="49"/>
      <c r="AP657" s="49"/>
      <c r="AQ657" s="49"/>
      <c r="AR657" s="49"/>
      <c r="AS657" s="49"/>
      <c r="AT657" s="49"/>
      <c r="AU657" s="49"/>
      <c r="AV657" s="49"/>
      <c r="AW657" s="49"/>
      <c r="AX657" s="45"/>
      <c r="AY657" s="22"/>
      <c r="AZ657" s="22"/>
      <c r="BA657" s="22"/>
    </row>
    <row r="658" spans="7:53">
      <c r="G658" s="45"/>
      <c r="I658" s="30"/>
      <c r="AK658" s="45"/>
      <c r="AL658" s="49"/>
      <c r="AM658" s="49"/>
      <c r="AN658" s="49"/>
      <c r="AO658" s="49"/>
      <c r="AP658" s="49"/>
      <c r="AQ658" s="49"/>
      <c r="AR658" s="49"/>
      <c r="AS658" s="49"/>
      <c r="AT658" s="49"/>
      <c r="AU658" s="49"/>
      <c r="AV658" s="49"/>
      <c r="AW658" s="49"/>
      <c r="AX658" s="45"/>
      <c r="AY658" s="22"/>
      <c r="AZ658" s="22"/>
      <c r="BA658" s="22"/>
    </row>
    <row r="659" spans="7:53">
      <c r="G659" s="45"/>
      <c r="I659" s="30"/>
      <c r="AK659" s="45"/>
      <c r="AL659" s="49"/>
      <c r="AM659" s="49"/>
      <c r="AN659" s="49"/>
      <c r="AO659" s="49"/>
      <c r="AP659" s="49"/>
      <c r="AQ659" s="49"/>
      <c r="AR659" s="49"/>
      <c r="AS659" s="49"/>
      <c r="AT659" s="49"/>
      <c r="AU659" s="49"/>
      <c r="AV659" s="49"/>
      <c r="AW659" s="49"/>
      <c r="AX659" s="45"/>
      <c r="AY659" s="22"/>
      <c r="AZ659" s="22"/>
      <c r="BA659" s="22"/>
    </row>
    <row r="660" spans="7:53">
      <c r="G660" s="45"/>
      <c r="I660" s="30"/>
      <c r="AK660" s="45"/>
      <c r="AL660" s="49"/>
      <c r="AM660" s="49"/>
      <c r="AN660" s="49"/>
      <c r="AO660" s="49"/>
      <c r="AP660" s="49"/>
      <c r="AQ660" s="49"/>
      <c r="AR660" s="49"/>
      <c r="AS660" s="49"/>
      <c r="AT660" s="49"/>
      <c r="AU660" s="49"/>
      <c r="AV660" s="49"/>
      <c r="AW660" s="49"/>
      <c r="AX660" s="45"/>
      <c r="AY660" s="22"/>
      <c r="AZ660" s="22"/>
      <c r="BA660" s="22"/>
    </row>
    <row r="661" spans="7:53">
      <c r="G661" s="45"/>
      <c r="I661" s="30"/>
      <c r="AK661" s="45"/>
      <c r="AL661" s="49"/>
      <c r="AM661" s="49"/>
      <c r="AN661" s="49"/>
      <c r="AO661" s="49"/>
      <c r="AP661" s="49"/>
      <c r="AQ661" s="49"/>
      <c r="AR661" s="49"/>
      <c r="AS661" s="49"/>
      <c r="AT661" s="49"/>
      <c r="AU661" s="49"/>
      <c r="AV661" s="49"/>
      <c r="AW661" s="49"/>
      <c r="AX661" s="45"/>
      <c r="AY661" s="22"/>
      <c r="AZ661" s="22"/>
      <c r="BA661" s="22"/>
    </row>
    <row r="662" spans="7:53">
      <c r="G662" s="45"/>
      <c r="I662" s="30"/>
      <c r="AK662" s="45"/>
      <c r="AL662" s="49"/>
      <c r="AM662" s="49"/>
      <c r="AN662" s="49"/>
      <c r="AO662" s="49"/>
      <c r="AP662" s="49"/>
      <c r="AQ662" s="49"/>
      <c r="AR662" s="49"/>
      <c r="AS662" s="49"/>
      <c r="AT662" s="49"/>
      <c r="AU662" s="49"/>
      <c r="AV662" s="49"/>
      <c r="AW662" s="49"/>
      <c r="AX662" s="45"/>
      <c r="AY662" s="22"/>
      <c r="AZ662" s="22"/>
      <c r="BA662" s="22"/>
    </row>
    <row r="663" spans="7:53">
      <c r="G663" s="45"/>
      <c r="I663" s="30"/>
      <c r="AK663" s="45"/>
      <c r="AL663" s="49"/>
      <c r="AM663" s="49"/>
      <c r="AN663" s="49"/>
      <c r="AO663" s="49"/>
      <c r="AP663" s="49"/>
      <c r="AQ663" s="49"/>
      <c r="AR663" s="49"/>
      <c r="AS663" s="49"/>
      <c r="AT663" s="49"/>
      <c r="AU663" s="49"/>
      <c r="AV663" s="49"/>
      <c r="AW663" s="49"/>
      <c r="AX663" s="45"/>
      <c r="AY663" s="22"/>
      <c r="AZ663" s="22"/>
      <c r="BA663" s="22"/>
    </row>
    <row r="664" spans="7:53">
      <c r="G664" s="45"/>
      <c r="I664" s="30"/>
      <c r="AK664" s="45"/>
      <c r="AL664" s="49"/>
      <c r="AM664" s="49"/>
      <c r="AN664" s="49"/>
      <c r="AO664" s="49"/>
      <c r="AP664" s="49"/>
      <c r="AQ664" s="49"/>
      <c r="AR664" s="49"/>
      <c r="AS664" s="49"/>
      <c r="AT664" s="49"/>
      <c r="AU664" s="49"/>
      <c r="AV664" s="49"/>
      <c r="AW664" s="49"/>
      <c r="AX664" s="45"/>
      <c r="AY664" s="22"/>
      <c r="AZ664" s="22"/>
      <c r="BA664" s="22"/>
    </row>
    <row r="665" spans="7:53">
      <c r="G665" s="45"/>
      <c r="I665" s="30"/>
      <c r="AK665" s="45"/>
      <c r="AL665" s="49"/>
      <c r="AM665" s="49"/>
      <c r="AN665" s="49"/>
      <c r="AO665" s="49"/>
      <c r="AP665" s="49"/>
      <c r="AQ665" s="49"/>
      <c r="AR665" s="49"/>
      <c r="AS665" s="49"/>
      <c r="AT665" s="49"/>
      <c r="AU665" s="49"/>
      <c r="AV665" s="49"/>
      <c r="AW665" s="49"/>
      <c r="AX665" s="45"/>
      <c r="AY665" s="22"/>
      <c r="AZ665" s="22"/>
      <c r="BA665" s="22"/>
    </row>
    <row r="666" spans="7:53">
      <c r="G666" s="45"/>
      <c r="I666" s="30"/>
      <c r="AK666" s="45"/>
      <c r="AL666" s="49"/>
      <c r="AM666" s="49"/>
      <c r="AN666" s="49"/>
      <c r="AO666" s="49"/>
      <c r="AP666" s="49"/>
      <c r="AQ666" s="49"/>
      <c r="AR666" s="49"/>
      <c r="AS666" s="49"/>
      <c r="AT666" s="49"/>
      <c r="AU666" s="49"/>
      <c r="AV666" s="49"/>
      <c r="AW666" s="49"/>
      <c r="AX666" s="45"/>
      <c r="AY666" s="22"/>
      <c r="AZ666" s="22"/>
      <c r="BA666" s="22"/>
    </row>
    <row r="667" spans="7:53">
      <c r="G667" s="45"/>
      <c r="I667" s="30"/>
      <c r="AK667" s="45"/>
      <c r="AL667" s="49"/>
      <c r="AM667" s="49"/>
      <c r="AN667" s="49"/>
      <c r="AO667" s="49"/>
      <c r="AP667" s="49"/>
      <c r="AQ667" s="49"/>
      <c r="AR667" s="49"/>
      <c r="AS667" s="49"/>
      <c r="AT667" s="49"/>
      <c r="AU667" s="49"/>
      <c r="AV667" s="49"/>
      <c r="AW667" s="49"/>
      <c r="AX667" s="45"/>
      <c r="AY667" s="22"/>
      <c r="AZ667" s="22"/>
      <c r="BA667" s="22"/>
    </row>
    <row r="668" spans="7:53">
      <c r="G668" s="45"/>
      <c r="I668" s="30"/>
      <c r="AK668" s="45"/>
      <c r="AL668" s="49"/>
      <c r="AM668" s="49"/>
      <c r="AN668" s="49"/>
      <c r="AO668" s="49"/>
      <c r="AP668" s="49"/>
      <c r="AQ668" s="49"/>
      <c r="AR668" s="49"/>
      <c r="AS668" s="49"/>
      <c r="AT668" s="49"/>
      <c r="AU668" s="49"/>
      <c r="AV668" s="49"/>
      <c r="AW668" s="49"/>
      <c r="AX668" s="45"/>
      <c r="AY668" s="22"/>
      <c r="AZ668" s="22"/>
      <c r="BA668" s="22"/>
    </row>
    <row r="669" spans="7:53">
      <c r="G669" s="45"/>
      <c r="I669" s="30"/>
      <c r="AK669" s="45"/>
      <c r="AL669" s="49"/>
      <c r="AM669" s="49"/>
      <c r="AN669" s="49"/>
      <c r="AO669" s="49"/>
      <c r="AP669" s="49"/>
      <c r="AQ669" s="49"/>
      <c r="AR669" s="49"/>
      <c r="AS669" s="49"/>
      <c r="AT669" s="49"/>
      <c r="AU669" s="49"/>
      <c r="AV669" s="49"/>
      <c r="AW669" s="49"/>
      <c r="AX669" s="45"/>
      <c r="AY669" s="22"/>
      <c r="AZ669" s="22"/>
      <c r="BA669" s="22"/>
    </row>
    <row r="670" spans="7:53">
      <c r="G670" s="45"/>
      <c r="I670" s="30"/>
      <c r="AK670" s="45"/>
      <c r="AL670" s="49"/>
      <c r="AM670" s="49"/>
      <c r="AN670" s="49"/>
      <c r="AO670" s="49"/>
      <c r="AP670" s="49"/>
      <c r="AQ670" s="49"/>
      <c r="AR670" s="49"/>
      <c r="AS670" s="49"/>
      <c r="AT670" s="49"/>
      <c r="AU670" s="49"/>
      <c r="AV670" s="49"/>
      <c r="AW670" s="49"/>
      <c r="AX670" s="45"/>
      <c r="AY670" s="22"/>
      <c r="AZ670" s="22"/>
      <c r="BA670" s="22"/>
    </row>
    <row r="671" spans="7:53">
      <c r="G671" s="45"/>
      <c r="I671" s="30"/>
      <c r="AK671" s="45"/>
      <c r="AL671" s="49"/>
      <c r="AM671" s="49"/>
      <c r="AN671" s="49"/>
      <c r="AO671" s="49"/>
      <c r="AP671" s="49"/>
      <c r="AQ671" s="49"/>
      <c r="AR671" s="49"/>
      <c r="AS671" s="49"/>
      <c r="AT671" s="49"/>
      <c r="AU671" s="49"/>
      <c r="AV671" s="49"/>
      <c r="AW671" s="49"/>
      <c r="AX671" s="45"/>
      <c r="AY671" s="22"/>
      <c r="AZ671" s="22"/>
      <c r="BA671" s="22"/>
    </row>
    <row r="672" spans="7:53">
      <c r="G672" s="45"/>
      <c r="I672" s="30"/>
      <c r="AK672" s="45"/>
      <c r="AL672" s="49"/>
      <c r="AM672" s="49"/>
      <c r="AN672" s="49"/>
      <c r="AO672" s="49"/>
      <c r="AP672" s="49"/>
      <c r="AQ672" s="49"/>
      <c r="AR672" s="49"/>
      <c r="AS672" s="49"/>
      <c r="AT672" s="49"/>
      <c r="AU672" s="49"/>
      <c r="AV672" s="49"/>
      <c r="AW672" s="49"/>
      <c r="AX672" s="45"/>
      <c r="AY672" s="22"/>
      <c r="AZ672" s="22"/>
      <c r="BA672" s="22"/>
    </row>
    <row r="673" spans="7:53">
      <c r="G673" s="45"/>
      <c r="I673" s="30"/>
      <c r="AK673" s="45"/>
      <c r="AL673" s="49"/>
      <c r="AM673" s="49"/>
      <c r="AN673" s="49"/>
      <c r="AO673" s="49"/>
      <c r="AP673" s="49"/>
      <c r="AQ673" s="49"/>
      <c r="AR673" s="49"/>
      <c r="AS673" s="49"/>
      <c r="AT673" s="49"/>
      <c r="AU673" s="49"/>
      <c r="AV673" s="49"/>
      <c r="AW673" s="49"/>
      <c r="AX673" s="45"/>
      <c r="AY673" s="22"/>
      <c r="AZ673" s="22"/>
      <c r="BA673" s="22"/>
    </row>
    <row r="674" spans="7:53">
      <c r="G674" s="45"/>
      <c r="I674" s="30"/>
      <c r="AK674" s="45"/>
      <c r="AL674" s="49"/>
      <c r="AM674" s="49"/>
      <c r="AN674" s="49"/>
      <c r="AO674" s="49"/>
      <c r="AP674" s="49"/>
      <c r="AQ674" s="49"/>
      <c r="AR674" s="49"/>
      <c r="AS674" s="49"/>
      <c r="AT674" s="49"/>
      <c r="AU674" s="49"/>
      <c r="AV674" s="49"/>
      <c r="AW674" s="49"/>
      <c r="AX674" s="45"/>
      <c r="AY674" s="22"/>
      <c r="AZ674" s="22"/>
      <c r="BA674" s="22"/>
    </row>
    <row r="675" spans="7:53">
      <c r="G675" s="45"/>
      <c r="I675" s="30"/>
      <c r="AK675" s="45"/>
      <c r="AL675" s="49"/>
      <c r="AM675" s="49"/>
      <c r="AN675" s="49"/>
      <c r="AO675" s="49"/>
      <c r="AP675" s="49"/>
      <c r="AQ675" s="49"/>
      <c r="AR675" s="49"/>
      <c r="AS675" s="49"/>
      <c r="AT675" s="49"/>
      <c r="AU675" s="49"/>
      <c r="AV675" s="49"/>
      <c r="AW675" s="49"/>
      <c r="AX675" s="45"/>
      <c r="AY675" s="22"/>
      <c r="AZ675" s="22"/>
      <c r="BA675" s="22"/>
    </row>
    <row r="676" spans="7:53">
      <c r="G676" s="45"/>
      <c r="I676" s="30"/>
      <c r="AK676" s="45"/>
      <c r="AL676" s="49"/>
      <c r="AM676" s="49"/>
      <c r="AN676" s="49"/>
      <c r="AO676" s="49"/>
      <c r="AP676" s="49"/>
      <c r="AQ676" s="49"/>
      <c r="AR676" s="49"/>
      <c r="AS676" s="49"/>
      <c r="AT676" s="49"/>
      <c r="AU676" s="49"/>
      <c r="AV676" s="49"/>
      <c r="AW676" s="49"/>
      <c r="AX676" s="45"/>
      <c r="AY676" s="22"/>
      <c r="AZ676" s="22"/>
      <c r="BA676" s="22"/>
    </row>
    <row r="677" spans="7:53">
      <c r="G677" s="45"/>
      <c r="I677" s="30"/>
      <c r="AK677" s="45"/>
      <c r="AL677" s="49"/>
      <c r="AM677" s="49"/>
      <c r="AN677" s="49"/>
      <c r="AO677" s="49"/>
      <c r="AP677" s="49"/>
      <c r="AQ677" s="49"/>
      <c r="AR677" s="49"/>
      <c r="AS677" s="49"/>
      <c r="AT677" s="49"/>
      <c r="AU677" s="49"/>
      <c r="AV677" s="49"/>
      <c r="AW677" s="49"/>
      <c r="AX677" s="45"/>
      <c r="AY677" s="22"/>
      <c r="AZ677" s="22"/>
      <c r="BA677" s="22"/>
    </row>
    <row r="678" spans="7:53">
      <c r="G678" s="45"/>
      <c r="I678" s="30"/>
      <c r="AK678" s="45"/>
      <c r="AL678" s="49"/>
      <c r="AM678" s="49"/>
      <c r="AN678" s="49"/>
      <c r="AO678" s="49"/>
      <c r="AP678" s="49"/>
      <c r="AQ678" s="49"/>
      <c r="AR678" s="49"/>
      <c r="AS678" s="49"/>
      <c r="AT678" s="49"/>
      <c r="AU678" s="49"/>
      <c r="AV678" s="49"/>
      <c r="AW678" s="49"/>
      <c r="AX678" s="45"/>
      <c r="AY678" s="22"/>
      <c r="AZ678" s="22"/>
      <c r="BA678" s="22"/>
    </row>
    <row r="679" spans="7:53">
      <c r="G679" s="45"/>
      <c r="I679" s="30"/>
      <c r="AK679" s="45"/>
      <c r="AL679" s="49"/>
      <c r="AM679" s="49"/>
      <c r="AN679" s="49"/>
      <c r="AO679" s="49"/>
      <c r="AP679" s="49"/>
      <c r="AQ679" s="49"/>
      <c r="AR679" s="49"/>
      <c r="AS679" s="49"/>
      <c r="AT679" s="49"/>
      <c r="AU679" s="49"/>
      <c r="AV679" s="49"/>
      <c r="AW679" s="49"/>
      <c r="AX679" s="45"/>
      <c r="AY679" s="22"/>
      <c r="AZ679" s="22"/>
      <c r="BA679" s="22"/>
    </row>
    <row r="680" spans="7:53">
      <c r="G680" s="45"/>
      <c r="I680" s="30"/>
      <c r="AK680" s="45"/>
      <c r="AL680" s="49"/>
      <c r="AM680" s="49"/>
      <c r="AN680" s="49"/>
      <c r="AO680" s="49"/>
      <c r="AP680" s="49"/>
      <c r="AQ680" s="49"/>
      <c r="AR680" s="49"/>
      <c r="AS680" s="49"/>
      <c r="AT680" s="49"/>
      <c r="AU680" s="49"/>
      <c r="AV680" s="49"/>
      <c r="AW680" s="49"/>
      <c r="AX680" s="45"/>
      <c r="AY680" s="22"/>
      <c r="AZ680" s="22"/>
      <c r="BA680" s="22"/>
    </row>
    <row r="681" spans="7:53">
      <c r="G681" s="45"/>
      <c r="I681" s="30"/>
      <c r="AK681" s="45"/>
      <c r="AL681" s="49"/>
      <c r="AM681" s="49"/>
      <c r="AN681" s="49"/>
      <c r="AO681" s="49"/>
      <c r="AP681" s="49"/>
      <c r="AQ681" s="49"/>
      <c r="AR681" s="49"/>
      <c r="AS681" s="49"/>
      <c r="AT681" s="49"/>
      <c r="AU681" s="49"/>
      <c r="AV681" s="49"/>
      <c r="AW681" s="49"/>
      <c r="AX681" s="45"/>
      <c r="AY681" s="22"/>
      <c r="AZ681" s="22"/>
      <c r="BA681" s="22"/>
    </row>
    <row r="682" spans="7:53">
      <c r="G682" s="45"/>
      <c r="I682" s="30"/>
      <c r="AK682" s="45"/>
      <c r="AL682" s="49"/>
      <c r="AM682" s="49"/>
      <c r="AN682" s="49"/>
      <c r="AO682" s="49"/>
      <c r="AP682" s="49"/>
      <c r="AQ682" s="49"/>
      <c r="AR682" s="49"/>
      <c r="AS682" s="49"/>
      <c r="AT682" s="49"/>
      <c r="AU682" s="49"/>
      <c r="AV682" s="49"/>
      <c r="AW682" s="49"/>
      <c r="AX682" s="45"/>
      <c r="AY682" s="22"/>
      <c r="AZ682" s="22"/>
      <c r="BA682" s="22"/>
    </row>
    <row r="683" spans="7:53">
      <c r="G683" s="45"/>
      <c r="I683" s="30"/>
      <c r="AK683" s="45"/>
      <c r="AL683" s="49"/>
      <c r="AM683" s="49"/>
      <c r="AN683" s="49"/>
      <c r="AO683" s="49"/>
      <c r="AP683" s="49"/>
      <c r="AQ683" s="49"/>
      <c r="AR683" s="49"/>
      <c r="AS683" s="49"/>
      <c r="AT683" s="49"/>
      <c r="AU683" s="49"/>
      <c r="AV683" s="49"/>
      <c r="AW683" s="49"/>
      <c r="AX683" s="45"/>
      <c r="AY683" s="22"/>
      <c r="AZ683" s="22"/>
      <c r="BA683" s="22"/>
    </row>
    <row r="684" spans="7:53">
      <c r="G684" s="45"/>
      <c r="I684" s="30"/>
      <c r="AK684" s="45"/>
      <c r="AL684" s="49"/>
      <c r="AM684" s="49"/>
      <c r="AN684" s="49"/>
      <c r="AO684" s="49"/>
      <c r="AP684" s="49"/>
      <c r="AQ684" s="49"/>
      <c r="AR684" s="49"/>
      <c r="AS684" s="49"/>
      <c r="AT684" s="49"/>
      <c r="AU684" s="49"/>
      <c r="AV684" s="49"/>
      <c r="AW684" s="49"/>
      <c r="AX684" s="45"/>
      <c r="AY684" s="22"/>
      <c r="AZ684" s="22"/>
      <c r="BA684" s="22"/>
    </row>
    <row r="685" spans="7:53">
      <c r="G685" s="45"/>
      <c r="I685" s="30"/>
      <c r="AK685" s="45"/>
      <c r="AL685" s="49"/>
      <c r="AM685" s="49"/>
      <c r="AN685" s="49"/>
      <c r="AO685" s="49"/>
      <c r="AP685" s="49"/>
      <c r="AQ685" s="49"/>
      <c r="AR685" s="49"/>
      <c r="AS685" s="49"/>
      <c r="AT685" s="49"/>
      <c r="AU685" s="49"/>
      <c r="AV685" s="49"/>
      <c r="AW685" s="49"/>
      <c r="AX685" s="45"/>
      <c r="AY685" s="22"/>
      <c r="AZ685" s="22"/>
      <c r="BA685" s="22"/>
    </row>
    <row r="686" spans="7:53">
      <c r="G686" s="45"/>
      <c r="I686" s="30"/>
      <c r="AK686" s="45"/>
      <c r="AL686" s="49"/>
      <c r="AM686" s="49"/>
      <c r="AN686" s="49"/>
      <c r="AO686" s="49"/>
      <c r="AP686" s="49"/>
      <c r="AQ686" s="49"/>
      <c r="AR686" s="49"/>
      <c r="AS686" s="49"/>
      <c r="AT686" s="49"/>
      <c r="AU686" s="49"/>
      <c r="AV686" s="49"/>
      <c r="AW686" s="49"/>
      <c r="AX686" s="45"/>
      <c r="AY686" s="22"/>
      <c r="AZ686" s="22"/>
      <c r="BA686" s="22"/>
    </row>
    <row r="687" spans="7:53">
      <c r="G687" s="45"/>
      <c r="I687" s="30"/>
      <c r="AK687" s="45"/>
      <c r="AL687" s="49"/>
      <c r="AM687" s="49"/>
      <c r="AN687" s="49"/>
      <c r="AO687" s="49"/>
      <c r="AP687" s="49"/>
      <c r="AQ687" s="49"/>
      <c r="AR687" s="49"/>
      <c r="AS687" s="49"/>
      <c r="AT687" s="49"/>
      <c r="AU687" s="49"/>
      <c r="AV687" s="49"/>
      <c r="AW687" s="49"/>
      <c r="AX687" s="45"/>
      <c r="AY687" s="22"/>
      <c r="AZ687" s="22"/>
      <c r="BA687" s="22"/>
    </row>
    <row r="688" spans="7:53">
      <c r="G688" s="45"/>
      <c r="I688" s="30"/>
      <c r="AK688" s="45"/>
      <c r="AL688" s="49"/>
      <c r="AM688" s="49"/>
      <c r="AN688" s="49"/>
      <c r="AO688" s="49"/>
      <c r="AP688" s="49"/>
      <c r="AQ688" s="49"/>
      <c r="AR688" s="49"/>
      <c r="AS688" s="49"/>
      <c r="AT688" s="49"/>
      <c r="AU688" s="49"/>
      <c r="AV688" s="49"/>
      <c r="AW688" s="49"/>
      <c r="AX688" s="45"/>
      <c r="AY688" s="22"/>
      <c r="AZ688" s="22"/>
      <c r="BA688" s="22"/>
    </row>
    <row r="689" spans="7:53">
      <c r="G689" s="45"/>
      <c r="I689" s="30"/>
      <c r="AK689" s="45"/>
      <c r="AL689" s="49"/>
      <c r="AM689" s="49"/>
      <c r="AN689" s="49"/>
      <c r="AO689" s="49"/>
      <c r="AP689" s="49"/>
      <c r="AQ689" s="49"/>
      <c r="AR689" s="49"/>
      <c r="AS689" s="49"/>
      <c r="AT689" s="49"/>
      <c r="AU689" s="49"/>
      <c r="AV689" s="49"/>
      <c r="AW689" s="49"/>
      <c r="AX689" s="45"/>
      <c r="AY689" s="22"/>
      <c r="AZ689" s="22"/>
      <c r="BA689" s="22"/>
    </row>
    <row r="690" spans="7:53">
      <c r="G690" s="45"/>
      <c r="I690" s="30"/>
      <c r="AK690" s="45"/>
      <c r="AL690" s="49"/>
      <c r="AM690" s="49"/>
      <c r="AN690" s="49"/>
      <c r="AO690" s="49"/>
      <c r="AP690" s="49"/>
      <c r="AQ690" s="49"/>
      <c r="AR690" s="49"/>
      <c r="AS690" s="49"/>
      <c r="AT690" s="49"/>
      <c r="AU690" s="49"/>
      <c r="AV690" s="49"/>
      <c r="AW690" s="49"/>
      <c r="AX690" s="45"/>
      <c r="AY690" s="22"/>
      <c r="AZ690" s="22"/>
      <c r="BA690" s="22"/>
    </row>
    <row r="691" spans="7:53">
      <c r="G691" s="45"/>
      <c r="I691" s="30"/>
      <c r="AK691" s="45"/>
      <c r="AL691" s="49"/>
      <c r="AM691" s="49"/>
      <c r="AN691" s="49"/>
      <c r="AO691" s="49"/>
      <c r="AP691" s="49"/>
      <c r="AQ691" s="49"/>
      <c r="AR691" s="49"/>
      <c r="AS691" s="49"/>
      <c r="AT691" s="49"/>
      <c r="AU691" s="49"/>
      <c r="AV691" s="49"/>
      <c r="AW691" s="49"/>
      <c r="AX691" s="45"/>
      <c r="AY691" s="22"/>
      <c r="AZ691" s="22"/>
      <c r="BA691" s="22"/>
    </row>
    <row r="692" spans="7:53">
      <c r="G692" s="45"/>
      <c r="I692" s="30"/>
      <c r="AK692" s="45"/>
      <c r="AL692" s="49"/>
      <c r="AM692" s="49"/>
      <c r="AN692" s="49"/>
      <c r="AO692" s="49"/>
      <c r="AP692" s="49"/>
      <c r="AQ692" s="49"/>
      <c r="AR692" s="49"/>
      <c r="AS692" s="49"/>
      <c r="AT692" s="49"/>
      <c r="AU692" s="49"/>
      <c r="AV692" s="49"/>
      <c r="AW692" s="49"/>
      <c r="AX692" s="45"/>
      <c r="AY692" s="22"/>
      <c r="AZ692" s="22"/>
      <c r="BA692" s="22"/>
    </row>
    <row r="693" spans="7:53">
      <c r="G693" s="45"/>
      <c r="I693" s="30"/>
      <c r="AK693" s="45"/>
      <c r="AL693" s="49"/>
      <c r="AM693" s="49"/>
      <c r="AN693" s="49"/>
      <c r="AO693" s="49"/>
      <c r="AP693" s="49"/>
      <c r="AQ693" s="49"/>
      <c r="AR693" s="49"/>
      <c r="AS693" s="49"/>
      <c r="AT693" s="49"/>
      <c r="AU693" s="49"/>
      <c r="AV693" s="49"/>
      <c r="AW693" s="49"/>
      <c r="AX693" s="45"/>
      <c r="AY693" s="22"/>
      <c r="AZ693" s="22"/>
      <c r="BA693" s="22"/>
    </row>
    <row r="694" spans="7:53">
      <c r="G694" s="45"/>
      <c r="I694" s="30"/>
      <c r="AK694" s="45"/>
      <c r="AL694" s="49"/>
      <c r="AM694" s="49"/>
      <c r="AN694" s="49"/>
      <c r="AO694" s="49"/>
      <c r="AP694" s="49"/>
      <c r="AQ694" s="49"/>
      <c r="AR694" s="49"/>
      <c r="AS694" s="49"/>
      <c r="AT694" s="49"/>
      <c r="AU694" s="49"/>
      <c r="AV694" s="49"/>
      <c r="AW694" s="49"/>
      <c r="AX694" s="45"/>
      <c r="AY694" s="22"/>
      <c r="AZ694" s="22"/>
      <c r="BA694" s="22"/>
    </row>
    <row r="695" spans="7:53">
      <c r="G695" s="45"/>
      <c r="I695" s="30"/>
      <c r="AK695" s="45"/>
      <c r="AL695" s="49"/>
      <c r="AM695" s="49"/>
      <c r="AN695" s="49"/>
      <c r="AO695" s="49"/>
      <c r="AP695" s="49"/>
      <c r="AQ695" s="49"/>
      <c r="AR695" s="49"/>
      <c r="AS695" s="49"/>
      <c r="AT695" s="49"/>
      <c r="AU695" s="49"/>
      <c r="AV695" s="49"/>
      <c r="AW695" s="49"/>
      <c r="AX695" s="45"/>
      <c r="AY695" s="22"/>
      <c r="AZ695" s="22"/>
      <c r="BA695" s="22"/>
    </row>
    <row r="696" spans="7:53">
      <c r="G696" s="45"/>
      <c r="I696" s="30"/>
      <c r="AK696" s="45"/>
      <c r="AL696" s="49"/>
      <c r="AM696" s="49"/>
      <c r="AN696" s="49"/>
      <c r="AO696" s="49"/>
      <c r="AP696" s="49"/>
      <c r="AQ696" s="49"/>
      <c r="AR696" s="49"/>
      <c r="AS696" s="49"/>
      <c r="AT696" s="49"/>
      <c r="AU696" s="49"/>
      <c r="AV696" s="49"/>
      <c r="AW696" s="49"/>
      <c r="AX696" s="45"/>
      <c r="AY696" s="22"/>
      <c r="AZ696" s="22"/>
      <c r="BA696" s="22"/>
    </row>
    <row r="697" spans="7:53">
      <c r="G697" s="45"/>
      <c r="I697" s="30"/>
      <c r="AK697" s="45"/>
      <c r="AL697" s="49"/>
      <c r="AM697" s="49"/>
      <c r="AN697" s="49"/>
      <c r="AO697" s="49"/>
      <c r="AP697" s="49"/>
      <c r="AQ697" s="49"/>
      <c r="AR697" s="49"/>
      <c r="AS697" s="49"/>
      <c r="AT697" s="49"/>
      <c r="AU697" s="49"/>
      <c r="AV697" s="49"/>
      <c r="AW697" s="49"/>
      <c r="AX697" s="45"/>
      <c r="AY697" s="22"/>
      <c r="AZ697" s="22"/>
      <c r="BA697" s="22"/>
    </row>
    <row r="698" spans="7:53">
      <c r="G698" s="45"/>
      <c r="I698" s="30"/>
      <c r="AK698" s="45"/>
      <c r="AL698" s="49"/>
      <c r="AM698" s="49"/>
      <c r="AN698" s="49"/>
      <c r="AO698" s="49"/>
      <c r="AP698" s="49"/>
      <c r="AQ698" s="49"/>
      <c r="AR698" s="49"/>
      <c r="AS698" s="49"/>
      <c r="AT698" s="49"/>
      <c r="AU698" s="49"/>
      <c r="AV698" s="49"/>
      <c r="AW698" s="49"/>
      <c r="AX698" s="45"/>
      <c r="AY698" s="22"/>
      <c r="AZ698" s="22"/>
      <c r="BA698" s="22"/>
    </row>
    <row r="699" spans="7:53">
      <c r="G699" s="45"/>
      <c r="I699" s="30"/>
      <c r="AK699" s="45"/>
      <c r="AL699" s="49"/>
      <c r="AM699" s="49"/>
      <c r="AN699" s="49"/>
      <c r="AO699" s="49"/>
      <c r="AP699" s="49"/>
      <c r="AQ699" s="49"/>
      <c r="AR699" s="49"/>
      <c r="AS699" s="49"/>
      <c r="AT699" s="49"/>
      <c r="AU699" s="49"/>
      <c r="AV699" s="49"/>
      <c r="AW699" s="49"/>
      <c r="AX699" s="45"/>
      <c r="AY699" s="22"/>
      <c r="AZ699" s="22"/>
      <c r="BA699" s="22"/>
    </row>
    <row r="700" spans="7:53">
      <c r="G700" s="45"/>
      <c r="I700" s="30"/>
      <c r="AK700" s="45"/>
      <c r="AL700" s="49"/>
      <c r="AM700" s="49"/>
      <c r="AN700" s="49"/>
      <c r="AO700" s="49"/>
      <c r="AP700" s="49"/>
      <c r="AQ700" s="49"/>
      <c r="AR700" s="49"/>
      <c r="AS700" s="49"/>
      <c r="AT700" s="49"/>
      <c r="AU700" s="49"/>
      <c r="AV700" s="49"/>
      <c r="AW700" s="49"/>
      <c r="AX700" s="45"/>
      <c r="AY700" s="22"/>
      <c r="AZ700" s="22"/>
      <c r="BA700" s="22"/>
    </row>
    <row r="701" spans="7:53">
      <c r="G701" s="45"/>
      <c r="I701" s="30"/>
      <c r="AK701" s="45"/>
      <c r="AL701" s="49"/>
      <c r="AM701" s="49"/>
      <c r="AN701" s="49"/>
      <c r="AO701" s="49"/>
      <c r="AP701" s="49"/>
      <c r="AQ701" s="49"/>
      <c r="AR701" s="49"/>
      <c r="AS701" s="49"/>
      <c r="AT701" s="49"/>
      <c r="AU701" s="49"/>
      <c r="AV701" s="49"/>
      <c r="AW701" s="49"/>
      <c r="AX701" s="45"/>
      <c r="AY701" s="22"/>
      <c r="AZ701" s="22"/>
      <c r="BA701" s="22"/>
    </row>
    <row r="702" spans="7:53">
      <c r="G702" s="45"/>
      <c r="I702" s="30"/>
      <c r="AK702" s="45"/>
      <c r="AL702" s="49"/>
      <c r="AM702" s="49"/>
      <c r="AN702" s="49"/>
      <c r="AO702" s="49"/>
      <c r="AP702" s="49"/>
      <c r="AQ702" s="49"/>
      <c r="AR702" s="49"/>
      <c r="AS702" s="49"/>
      <c r="AT702" s="49"/>
      <c r="AU702" s="49"/>
      <c r="AV702" s="49"/>
      <c r="AW702" s="49"/>
      <c r="AX702" s="45"/>
      <c r="AY702" s="22"/>
      <c r="AZ702" s="22"/>
      <c r="BA702" s="22"/>
    </row>
    <row r="703" spans="7:53">
      <c r="G703" s="45"/>
      <c r="I703" s="30"/>
      <c r="AK703" s="45"/>
      <c r="AL703" s="49"/>
      <c r="AM703" s="49"/>
      <c r="AN703" s="49"/>
      <c r="AO703" s="49"/>
      <c r="AP703" s="49"/>
      <c r="AQ703" s="49"/>
      <c r="AR703" s="49"/>
      <c r="AS703" s="49"/>
      <c r="AT703" s="49"/>
      <c r="AU703" s="49"/>
      <c r="AV703" s="49"/>
      <c r="AW703" s="49"/>
      <c r="AX703" s="45"/>
      <c r="AY703" s="22"/>
      <c r="AZ703" s="22"/>
      <c r="BA703" s="22"/>
    </row>
    <row r="704" spans="7:53">
      <c r="G704" s="45"/>
      <c r="I704" s="30"/>
      <c r="AK704" s="45"/>
      <c r="AL704" s="49"/>
      <c r="AM704" s="49"/>
      <c r="AN704" s="49"/>
      <c r="AO704" s="49"/>
      <c r="AP704" s="49"/>
      <c r="AQ704" s="49"/>
      <c r="AR704" s="49"/>
      <c r="AS704" s="49"/>
      <c r="AT704" s="49"/>
      <c r="AU704" s="49"/>
      <c r="AV704" s="49"/>
      <c r="AW704" s="49"/>
      <c r="AX704" s="45"/>
      <c r="AY704" s="22"/>
      <c r="AZ704" s="22"/>
      <c r="BA704" s="22"/>
    </row>
    <row r="705" spans="7:53">
      <c r="G705" s="45"/>
      <c r="I705" s="30"/>
      <c r="AK705" s="45"/>
      <c r="AL705" s="49"/>
      <c r="AM705" s="49"/>
      <c r="AN705" s="49"/>
      <c r="AO705" s="49"/>
      <c r="AP705" s="49"/>
      <c r="AQ705" s="49"/>
      <c r="AR705" s="49"/>
      <c r="AS705" s="49"/>
      <c r="AT705" s="49"/>
      <c r="AU705" s="49"/>
      <c r="AV705" s="49"/>
      <c r="AW705" s="49"/>
      <c r="AX705" s="45"/>
      <c r="AY705" s="22"/>
      <c r="AZ705" s="22"/>
      <c r="BA705" s="22"/>
    </row>
    <row r="706" spans="7:53">
      <c r="G706" s="45"/>
      <c r="I706" s="30"/>
      <c r="AK706" s="45"/>
      <c r="AL706" s="49"/>
      <c r="AM706" s="49"/>
      <c r="AN706" s="49"/>
      <c r="AO706" s="49"/>
      <c r="AP706" s="49"/>
      <c r="AQ706" s="49"/>
      <c r="AR706" s="49"/>
      <c r="AS706" s="49"/>
      <c r="AT706" s="49"/>
      <c r="AU706" s="49"/>
      <c r="AV706" s="49"/>
      <c r="AW706" s="49"/>
      <c r="AX706" s="45"/>
      <c r="AY706" s="22"/>
      <c r="AZ706" s="22"/>
      <c r="BA706" s="22"/>
    </row>
    <row r="707" spans="7:53">
      <c r="G707" s="45"/>
      <c r="I707" s="30"/>
      <c r="AK707" s="45"/>
      <c r="AL707" s="49"/>
      <c r="AM707" s="49"/>
      <c r="AN707" s="49"/>
      <c r="AO707" s="49"/>
      <c r="AP707" s="49"/>
      <c r="AQ707" s="49"/>
      <c r="AR707" s="49"/>
      <c r="AS707" s="49"/>
      <c r="AT707" s="49"/>
      <c r="AU707" s="49"/>
      <c r="AV707" s="49"/>
      <c r="AW707" s="49"/>
      <c r="AX707" s="45"/>
      <c r="AY707" s="22"/>
      <c r="AZ707" s="22"/>
      <c r="BA707" s="22"/>
    </row>
    <row r="708" spans="7:53">
      <c r="G708" s="45"/>
      <c r="I708" s="30"/>
      <c r="AK708" s="45"/>
      <c r="AL708" s="49"/>
      <c r="AM708" s="49"/>
      <c r="AN708" s="49"/>
      <c r="AO708" s="49"/>
      <c r="AP708" s="49"/>
      <c r="AQ708" s="49"/>
      <c r="AR708" s="49"/>
      <c r="AS708" s="49"/>
      <c r="AT708" s="49"/>
      <c r="AU708" s="49"/>
      <c r="AV708" s="49"/>
      <c r="AW708" s="49"/>
      <c r="AX708" s="45"/>
      <c r="AY708" s="22"/>
      <c r="AZ708" s="22"/>
      <c r="BA708" s="22"/>
    </row>
    <row r="709" spans="7:53">
      <c r="G709" s="45"/>
      <c r="I709" s="30"/>
      <c r="AK709" s="45"/>
      <c r="AL709" s="49"/>
      <c r="AM709" s="49"/>
      <c r="AN709" s="49"/>
      <c r="AO709" s="49"/>
      <c r="AP709" s="49"/>
      <c r="AQ709" s="49"/>
      <c r="AR709" s="49"/>
      <c r="AS709" s="49"/>
      <c r="AT709" s="49"/>
      <c r="AU709" s="49"/>
      <c r="AV709" s="49"/>
      <c r="AW709" s="49"/>
      <c r="AX709" s="45"/>
      <c r="AY709" s="22"/>
      <c r="AZ709" s="22"/>
      <c r="BA709" s="22"/>
    </row>
    <row r="710" spans="7:53">
      <c r="G710" s="45"/>
      <c r="I710" s="30"/>
      <c r="AK710" s="45"/>
      <c r="AL710" s="49"/>
      <c r="AM710" s="49"/>
      <c r="AN710" s="49"/>
      <c r="AO710" s="49"/>
      <c r="AP710" s="49"/>
      <c r="AQ710" s="49"/>
      <c r="AR710" s="49"/>
      <c r="AS710" s="49"/>
      <c r="AT710" s="49"/>
      <c r="AU710" s="49"/>
      <c r="AV710" s="49"/>
      <c r="AW710" s="49"/>
      <c r="AX710" s="45"/>
      <c r="AY710" s="22"/>
      <c r="AZ710" s="22"/>
      <c r="BA710" s="22"/>
    </row>
    <row r="711" spans="7:53">
      <c r="G711" s="45"/>
      <c r="I711" s="30"/>
      <c r="AK711" s="45"/>
      <c r="AL711" s="49"/>
      <c r="AM711" s="49"/>
      <c r="AN711" s="49"/>
      <c r="AO711" s="49"/>
      <c r="AP711" s="49"/>
      <c r="AQ711" s="49"/>
      <c r="AR711" s="49"/>
      <c r="AS711" s="49"/>
      <c r="AT711" s="49"/>
      <c r="AU711" s="49"/>
      <c r="AV711" s="49"/>
      <c r="AW711" s="49"/>
      <c r="AX711" s="45"/>
      <c r="AY711" s="22"/>
      <c r="AZ711" s="22"/>
      <c r="BA711" s="22"/>
    </row>
    <row r="712" spans="7:53">
      <c r="G712" s="45"/>
      <c r="I712" s="30"/>
      <c r="AK712" s="45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5"/>
      <c r="AY712" s="22"/>
      <c r="AZ712" s="22"/>
      <c r="BA712" s="22"/>
    </row>
    <row r="713" spans="7:53">
      <c r="G713" s="45"/>
      <c r="I713" s="30"/>
      <c r="AK713" s="45"/>
      <c r="AL713" s="49"/>
      <c r="AM713" s="49"/>
      <c r="AN713" s="49"/>
      <c r="AO713" s="49"/>
      <c r="AP713" s="49"/>
      <c r="AQ713" s="49"/>
      <c r="AR713" s="49"/>
      <c r="AS713" s="49"/>
      <c r="AT713" s="49"/>
      <c r="AU713" s="49"/>
      <c r="AV713" s="49"/>
      <c r="AW713" s="49"/>
      <c r="AX713" s="45"/>
      <c r="AY713" s="22"/>
      <c r="AZ713" s="22"/>
      <c r="BA713" s="22"/>
    </row>
    <row r="714" spans="7:53">
      <c r="G714" s="45"/>
      <c r="I714" s="30"/>
      <c r="AK714" s="45"/>
      <c r="AL714" s="49"/>
      <c r="AM714" s="49"/>
      <c r="AN714" s="49"/>
      <c r="AO714" s="49"/>
      <c r="AP714" s="49"/>
      <c r="AQ714" s="49"/>
      <c r="AR714" s="49"/>
      <c r="AS714" s="49"/>
      <c r="AT714" s="49"/>
      <c r="AU714" s="49"/>
      <c r="AV714" s="49"/>
      <c r="AW714" s="49"/>
      <c r="AX714" s="45"/>
      <c r="AY714" s="22"/>
      <c r="AZ714" s="22"/>
      <c r="BA714" s="22"/>
    </row>
    <row r="715" spans="7:53">
      <c r="G715" s="45"/>
      <c r="I715" s="30"/>
      <c r="AK715" s="45"/>
      <c r="AL715" s="49"/>
      <c r="AM715" s="49"/>
      <c r="AN715" s="49"/>
      <c r="AO715" s="49"/>
      <c r="AP715" s="49"/>
      <c r="AQ715" s="49"/>
      <c r="AR715" s="49"/>
      <c r="AS715" s="49"/>
      <c r="AT715" s="49"/>
      <c r="AU715" s="49"/>
      <c r="AV715" s="49"/>
      <c r="AW715" s="49"/>
      <c r="AX715" s="45"/>
      <c r="AY715" s="22"/>
      <c r="AZ715" s="22"/>
      <c r="BA715" s="22"/>
    </row>
    <row r="716" spans="7:53">
      <c r="G716" s="45"/>
      <c r="I716" s="30"/>
      <c r="AK716" s="45"/>
      <c r="AL716" s="49"/>
      <c r="AM716" s="49"/>
      <c r="AN716" s="49"/>
      <c r="AO716" s="49"/>
      <c r="AP716" s="49"/>
      <c r="AQ716" s="49"/>
      <c r="AR716" s="49"/>
      <c r="AS716" s="49"/>
      <c r="AT716" s="49"/>
      <c r="AU716" s="49"/>
      <c r="AV716" s="49"/>
      <c r="AW716" s="49"/>
      <c r="AX716" s="45"/>
      <c r="AY716" s="22"/>
      <c r="AZ716" s="22"/>
      <c r="BA716" s="22"/>
    </row>
    <row r="717" spans="7:53">
      <c r="G717" s="45"/>
      <c r="I717" s="30"/>
      <c r="AK717" s="45"/>
      <c r="AL717" s="49"/>
      <c r="AM717" s="49"/>
      <c r="AN717" s="49"/>
      <c r="AO717" s="49"/>
      <c r="AP717" s="49"/>
      <c r="AQ717" s="49"/>
      <c r="AR717" s="49"/>
      <c r="AS717" s="49"/>
      <c r="AT717" s="49"/>
      <c r="AU717" s="49"/>
      <c r="AV717" s="49"/>
      <c r="AW717" s="49"/>
      <c r="AX717" s="45"/>
      <c r="AY717" s="22"/>
      <c r="AZ717" s="22"/>
      <c r="BA717" s="22"/>
    </row>
    <row r="718" spans="7:53">
      <c r="G718" s="45"/>
      <c r="I718" s="30"/>
      <c r="AK718" s="45"/>
      <c r="AL718" s="49"/>
      <c r="AM718" s="49"/>
      <c r="AN718" s="49"/>
      <c r="AO718" s="49"/>
      <c r="AP718" s="49"/>
      <c r="AQ718" s="49"/>
      <c r="AR718" s="49"/>
      <c r="AS718" s="49"/>
      <c r="AT718" s="49"/>
      <c r="AU718" s="49"/>
      <c r="AV718" s="49"/>
      <c r="AW718" s="49"/>
      <c r="AX718" s="45"/>
      <c r="AY718" s="22"/>
      <c r="AZ718" s="22"/>
      <c r="BA718" s="22"/>
    </row>
    <row r="719" spans="7:53">
      <c r="G719" s="45"/>
      <c r="I719" s="30"/>
      <c r="AK719" s="45"/>
      <c r="AL719" s="49"/>
      <c r="AM719" s="49"/>
      <c r="AN719" s="49"/>
      <c r="AO719" s="49"/>
      <c r="AP719" s="49"/>
      <c r="AQ719" s="49"/>
      <c r="AR719" s="49"/>
      <c r="AS719" s="49"/>
      <c r="AT719" s="49"/>
      <c r="AU719" s="49"/>
      <c r="AV719" s="49"/>
      <c r="AW719" s="49"/>
      <c r="AX719" s="45"/>
      <c r="AY719" s="22"/>
      <c r="AZ719" s="22"/>
      <c r="BA719" s="22"/>
    </row>
    <row r="720" spans="7:53">
      <c r="G720" s="45"/>
      <c r="I720" s="30"/>
      <c r="AK720" s="45"/>
      <c r="AL720" s="49"/>
      <c r="AM720" s="49"/>
      <c r="AN720" s="49"/>
      <c r="AO720" s="49"/>
      <c r="AP720" s="49"/>
      <c r="AQ720" s="49"/>
      <c r="AR720" s="49"/>
      <c r="AS720" s="49"/>
      <c r="AT720" s="49"/>
      <c r="AU720" s="49"/>
      <c r="AV720" s="49"/>
      <c r="AW720" s="49"/>
      <c r="AX720" s="45"/>
      <c r="AY720" s="22"/>
      <c r="AZ720" s="22"/>
      <c r="BA720" s="22"/>
    </row>
    <row r="721" spans="7:53">
      <c r="G721" s="45"/>
      <c r="I721" s="30"/>
      <c r="AK721" s="45"/>
      <c r="AL721" s="49"/>
      <c r="AM721" s="49"/>
      <c r="AN721" s="49"/>
      <c r="AO721" s="49"/>
      <c r="AP721" s="49"/>
      <c r="AQ721" s="49"/>
      <c r="AR721" s="49"/>
      <c r="AS721" s="49"/>
      <c r="AT721" s="49"/>
      <c r="AU721" s="49"/>
      <c r="AV721" s="49"/>
      <c r="AW721" s="49"/>
      <c r="AX721" s="45"/>
      <c r="AY721" s="22"/>
      <c r="AZ721" s="22"/>
      <c r="BA721" s="22"/>
    </row>
    <row r="722" spans="7:53">
      <c r="G722" s="45"/>
      <c r="I722" s="30"/>
      <c r="AK722" s="45"/>
      <c r="AL722" s="49"/>
      <c r="AM722" s="49"/>
      <c r="AN722" s="49"/>
      <c r="AO722" s="49"/>
      <c r="AP722" s="49"/>
      <c r="AQ722" s="49"/>
      <c r="AR722" s="49"/>
      <c r="AS722" s="49"/>
      <c r="AT722" s="49"/>
      <c r="AU722" s="49"/>
      <c r="AV722" s="49"/>
      <c r="AW722" s="49"/>
      <c r="AX722" s="45"/>
      <c r="AY722" s="22"/>
      <c r="AZ722" s="22"/>
      <c r="BA722" s="22"/>
    </row>
    <row r="723" spans="7:53">
      <c r="G723" s="45"/>
      <c r="I723" s="30"/>
      <c r="AK723" s="45"/>
      <c r="AL723" s="49"/>
      <c r="AM723" s="49"/>
      <c r="AN723" s="49"/>
      <c r="AO723" s="49"/>
      <c r="AP723" s="49"/>
      <c r="AQ723" s="49"/>
      <c r="AR723" s="49"/>
      <c r="AS723" s="49"/>
      <c r="AT723" s="49"/>
      <c r="AU723" s="49"/>
      <c r="AV723" s="49"/>
      <c r="AW723" s="49"/>
      <c r="AX723" s="45"/>
      <c r="AY723" s="22"/>
      <c r="AZ723" s="22"/>
      <c r="BA723" s="22"/>
    </row>
    <row r="724" spans="7:53">
      <c r="G724" s="45"/>
      <c r="I724" s="30"/>
      <c r="AK724" s="45"/>
      <c r="AL724" s="49"/>
      <c r="AM724" s="49"/>
      <c r="AN724" s="49"/>
      <c r="AO724" s="49"/>
      <c r="AP724" s="49"/>
      <c r="AQ724" s="49"/>
      <c r="AR724" s="49"/>
      <c r="AS724" s="49"/>
      <c r="AT724" s="49"/>
      <c r="AU724" s="49"/>
      <c r="AV724" s="49"/>
      <c r="AW724" s="49"/>
      <c r="AX724" s="45"/>
      <c r="AY724" s="22"/>
      <c r="AZ724" s="22"/>
      <c r="BA724" s="22"/>
    </row>
    <row r="725" spans="7:53">
      <c r="G725" s="45"/>
      <c r="I725" s="30"/>
      <c r="AK725" s="45"/>
      <c r="AL725" s="49"/>
      <c r="AM725" s="49"/>
      <c r="AN725" s="49"/>
      <c r="AO725" s="49"/>
      <c r="AP725" s="49"/>
      <c r="AQ725" s="49"/>
      <c r="AR725" s="49"/>
      <c r="AS725" s="49"/>
      <c r="AT725" s="49"/>
      <c r="AU725" s="49"/>
      <c r="AV725" s="49"/>
      <c r="AW725" s="49"/>
      <c r="AX725" s="45"/>
      <c r="AY725" s="22"/>
      <c r="AZ725" s="22"/>
      <c r="BA725" s="22"/>
    </row>
    <row r="726" spans="7:53">
      <c r="G726" s="45"/>
      <c r="I726" s="30"/>
      <c r="AK726" s="45"/>
      <c r="AL726" s="49"/>
      <c r="AM726" s="49"/>
      <c r="AN726" s="49"/>
      <c r="AO726" s="49"/>
      <c r="AP726" s="49"/>
      <c r="AQ726" s="49"/>
      <c r="AR726" s="49"/>
      <c r="AS726" s="49"/>
      <c r="AT726" s="49"/>
      <c r="AU726" s="49"/>
      <c r="AV726" s="49"/>
      <c r="AW726" s="49"/>
      <c r="AX726" s="45"/>
      <c r="AY726" s="22"/>
      <c r="AZ726" s="22"/>
      <c r="BA726" s="22"/>
    </row>
    <row r="727" spans="7:53">
      <c r="G727" s="45"/>
      <c r="I727" s="30"/>
      <c r="AK727" s="45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5"/>
      <c r="AY727" s="22"/>
      <c r="AZ727" s="22"/>
      <c r="BA727" s="22"/>
    </row>
    <row r="728" spans="7:53">
      <c r="G728" s="45"/>
      <c r="I728" s="30"/>
      <c r="AK728" s="45"/>
      <c r="AL728" s="49"/>
      <c r="AM728" s="49"/>
      <c r="AN728" s="49"/>
      <c r="AO728" s="49"/>
      <c r="AP728" s="49"/>
      <c r="AQ728" s="49"/>
      <c r="AR728" s="49"/>
      <c r="AS728" s="49"/>
      <c r="AT728" s="49"/>
      <c r="AU728" s="49"/>
      <c r="AV728" s="49"/>
      <c r="AW728" s="49"/>
      <c r="AX728" s="45"/>
      <c r="AY728" s="22"/>
      <c r="AZ728" s="22"/>
      <c r="BA728" s="22"/>
    </row>
    <row r="729" spans="7:53">
      <c r="G729" s="45"/>
      <c r="I729" s="30"/>
      <c r="AK729" s="45"/>
      <c r="AL729" s="49"/>
      <c r="AM729" s="49"/>
      <c r="AN729" s="49"/>
      <c r="AO729" s="49"/>
      <c r="AP729" s="49"/>
      <c r="AQ729" s="49"/>
      <c r="AR729" s="49"/>
      <c r="AS729" s="49"/>
      <c r="AT729" s="49"/>
      <c r="AU729" s="49"/>
      <c r="AV729" s="49"/>
      <c r="AW729" s="49"/>
      <c r="AX729" s="45"/>
      <c r="AY729" s="22"/>
      <c r="AZ729" s="22"/>
      <c r="BA729" s="22"/>
    </row>
    <row r="730" spans="7:53">
      <c r="G730" s="45"/>
      <c r="I730" s="30"/>
      <c r="AK730" s="45"/>
      <c r="AL730" s="49"/>
      <c r="AM730" s="49"/>
      <c r="AN730" s="49"/>
      <c r="AO730" s="49"/>
      <c r="AP730" s="49"/>
      <c r="AQ730" s="49"/>
      <c r="AR730" s="49"/>
      <c r="AS730" s="49"/>
      <c r="AT730" s="49"/>
      <c r="AU730" s="49"/>
      <c r="AV730" s="49"/>
      <c r="AW730" s="49"/>
      <c r="AX730" s="45"/>
      <c r="AY730" s="22"/>
      <c r="AZ730" s="22"/>
      <c r="BA730" s="22"/>
    </row>
    <row r="731" spans="7:53">
      <c r="G731" s="45"/>
      <c r="I731" s="30"/>
      <c r="AK731" s="45"/>
      <c r="AL731" s="49"/>
      <c r="AM731" s="49"/>
      <c r="AN731" s="49"/>
      <c r="AO731" s="49"/>
      <c r="AP731" s="49"/>
      <c r="AQ731" s="49"/>
      <c r="AR731" s="49"/>
      <c r="AS731" s="49"/>
      <c r="AT731" s="49"/>
      <c r="AU731" s="49"/>
      <c r="AV731" s="49"/>
      <c r="AW731" s="49"/>
      <c r="AX731" s="45"/>
      <c r="AY731" s="22"/>
      <c r="AZ731" s="22"/>
      <c r="BA731" s="22"/>
    </row>
    <row r="732" spans="7:53">
      <c r="G732" s="45"/>
      <c r="I732" s="30"/>
      <c r="AK732" s="45"/>
      <c r="AL732" s="49"/>
      <c r="AM732" s="49"/>
      <c r="AN732" s="49"/>
      <c r="AO732" s="49"/>
      <c r="AP732" s="49"/>
      <c r="AQ732" s="49"/>
      <c r="AR732" s="49"/>
      <c r="AS732" s="49"/>
      <c r="AT732" s="49"/>
      <c r="AU732" s="49"/>
      <c r="AV732" s="49"/>
      <c r="AW732" s="49"/>
      <c r="AX732" s="45"/>
      <c r="AY732" s="22"/>
      <c r="AZ732" s="22"/>
      <c r="BA732" s="22"/>
    </row>
    <row r="733" spans="7:53">
      <c r="G733" s="45"/>
      <c r="I733" s="30"/>
      <c r="AK733" s="45"/>
      <c r="AL733" s="49"/>
      <c r="AM733" s="49"/>
      <c r="AN733" s="49"/>
      <c r="AO733" s="49"/>
      <c r="AP733" s="49"/>
      <c r="AQ733" s="49"/>
      <c r="AR733" s="49"/>
      <c r="AS733" s="49"/>
      <c r="AT733" s="49"/>
      <c r="AU733" s="49"/>
      <c r="AV733" s="49"/>
      <c r="AW733" s="49"/>
      <c r="AX733" s="45"/>
      <c r="AY733" s="22"/>
      <c r="AZ733" s="22"/>
      <c r="BA733" s="22"/>
    </row>
    <row r="734" spans="7:53">
      <c r="G734" s="45"/>
      <c r="I734" s="30"/>
      <c r="AK734" s="45"/>
      <c r="AL734" s="49"/>
      <c r="AM734" s="49"/>
      <c r="AN734" s="49"/>
      <c r="AO734" s="49"/>
      <c r="AP734" s="49"/>
      <c r="AQ734" s="49"/>
      <c r="AR734" s="49"/>
      <c r="AS734" s="49"/>
      <c r="AT734" s="49"/>
      <c r="AU734" s="49"/>
      <c r="AV734" s="49"/>
      <c r="AW734" s="49"/>
      <c r="AX734" s="45"/>
      <c r="AY734" s="22"/>
      <c r="AZ734" s="22"/>
      <c r="BA734" s="22"/>
    </row>
    <row r="735" spans="7:53">
      <c r="G735" s="45"/>
      <c r="I735" s="30"/>
      <c r="AK735" s="45"/>
      <c r="AL735" s="49"/>
      <c r="AM735" s="49"/>
      <c r="AN735" s="49"/>
      <c r="AO735" s="49"/>
      <c r="AP735" s="49"/>
      <c r="AQ735" s="49"/>
      <c r="AR735" s="49"/>
      <c r="AS735" s="49"/>
      <c r="AT735" s="49"/>
      <c r="AU735" s="49"/>
      <c r="AV735" s="49"/>
      <c r="AW735" s="49"/>
      <c r="AX735" s="45"/>
      <c r="AY735" s="22"/>
      <c r="AZ735" s="22"/>
      <c r="BA735" s="22"/>
    </row>
    <row r="736" spans="7:53">
      <c r="G736" s="45"/>
      <c r="I736" s="30"/>
      <c r="AK736" s="45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5"/>
      <c r="AY736" s="22"/>
      <c r="AZ736" s="22"/>
      <c r="BA736" s="22"/>
    </row>
    <row r="737" spans="7:53">
      <c r="G737" s="45"/>
      <c r="I737" s="30"/>
      <c r="AK737" s="45"/>
      <c r="AL737" s="49"/>
      <c r="AM737" s="49"/>
      <c r="AN737" s="49"/>
      <c r="AO737" s="49"/>
      <c r="AP737" s="49"/>
      <c r="AQ737" s="49"/>
      <c r="AR737" s="49"/>
      <c r="AS737" s="49"/>
      <c r="AT737" s="49"/>
      <c r="AU737" s="49"/>
      <c r="AV737" s="49"/>
      <c r="AW737" s="49"/>
      <c r="AX737" s="45"/>
      <c r="AY737" s="22"/>
      <c r="AZ737" s="22"/>
      <c r="BA737" s="22"/>
    </row>
    <row r="738" spans="7:53">
      <c r="G738" s="45"/>
      <c r="I738" s="30"/>
      <c r="AK738" s="45"/>
      <c r="AL738" s="49"/>
      <c r="AM738" s="49"/>
      <c r="AN738" s="49"/>
      <c r="AO738" s="49"/>
      <c r="AP738" s="49"/>
      <c r="AQ738" s="49"/>
      <c r="AR738" s="49"/>
      <c r="AS738" s="49"/>
      <c r="AT738" s="49"/>
      <c r="AU738" s="49"/>
      <c r="AV738" s="49"/>
      <c r="AW738" s="49"/>
      <c r="AX738" s="45"/>
      <c r="AY738" s="22"/>
      <c r="AZ738" s="22"/>
      <c r="BA738" s="22"/>
    </row>
    <row r="739" spans="7:53">
      <c r="G739" s="45"/>
      <c r="I739" s="30"/>
      <c r="AK739" s="45"/>
      <c r="AL739" s="49"/>
      <c r="AM739" s="49"/>
      <c r="AN739" s="49"/>
      <c r="AO739" s="49"/>
      <c r="AP739" s="49"/>
      <c r="AQ739" s="49"/>
      <c r="AR739" s="49"/>
      <c r="AS739" s="49"/>
      <c r="AT739" s="49"/>
      <c r="AU739" s="49"/>
      <c r="AV739" s="49"/>
      <c r="AW739" s="49"/>
      <c r="AX739" s="45"/>
      <c r="AY739" s="22"/>
      <c r="AZ739" s="22"/>
      <c r="BA739" s="22"/>
    </row>
    <row r="740" spans="7:53">
      <c r="G740" s="45"/>
      <c r="I740" s="30"/>
      <c r="AK740" s="45"/>
      <c r="AL740" s="49"/>
      <c r="AM740" s="49"/>
      <c r="AN740" s="49"/>
      <c r="AO740" s="49"/>
      <c r="AP740" s="49"/>
      <c r="AQ740" s="49"/>
      <c r="AR740" s="49"/>
      <c r="AS740" s="49"/>
      <c r="AT740" s="49"/>
      <c r="AU740" s="49"/>
      <c r="AV740" s="49"/>
      <c r="AW740" s="49"/>
      <c r="AX740" s="45"/>
      <c r="AY740" s="22"/>
      <c r="AZ740" s="22"/>
      <c r="BA740" s="22"/>
    </row>
    <row r="741" spans="7:53">
      <c r="G741" s="45"/>
      <c r="I741" s="30"/>
      <c r="AK741" s="45"/>
      <c r="AL741" s="49"/>
      <c r="AM741" s="49"/>
      <c r="AN741" s="49"/>
      <c r="AO741" s="49"/>
      <c r="AP741" s="49"/>
      <c r="AQ741" s="49"/>
      <c r="AR741" s="49"/>
      <c r="AS741" s="49"/>
      <c r="AT741" s="49"/>
      <c r="AU741" s="49"/>
      <c r="AV741" s="49"/>
      <c r="AW741" s="49"/>
      <c r="AX741" s="45"/>
      <c r="AY741" s="22"/>
      <c r="AZ741" s="22"/>
      <c r="BA741" s="22"/>
    </row>
    <row r="742" spans="7:53">
      <c r="G742" s="45"/>
      <c r="I742" s="30"/>
      <c r="AK742" s="45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5"/>
      <c r="AY742" s="22"/>
      <c r="AZ742" s="22"/>
      <c r="BA742" s="22"/>
    </row>
    <row r="743" spans="7:53">
      <c r="G743" s="45"/>
      <c r="I743" s="30"/>
      <c r="AK743" s="45"/>
      <c r="AL743" s="49"/>
      <c r="AM743" s="49"/>
      <c r="AN743" s="49"/>
      <c r="AO743" s="49"/>
      <c r="AP743" s="49"/>
      <c r="AQ743" s="49"/>
      <c r="AR743" s="49"/>
      <c r="AS743" s="49"/>
      <c r="AT743" s="49"/>
      <c r="AU743" s="49"/>
      <c r="AV743" s="49"/>
      <c r="AW743" s="49"/>
      <c r="AX743" s="45"/>
      <c r="AY743" s="22"/>
      <c r="AZ743" s="22"/>
      <c r="BA743" s="22"/>
    </row>
    <row r="744" spans="7:53">
      <c r="G744" s="45"/>
      <c r="I744" s="30"/>
      <c r="AK744" s="45"/>
      <c r="AL744" s="49"/>
      <c r="AM744" s="49"/>
      <c r="AN744" s="49"/>
      <c r="AO744" s="49"/>
      <c r="AP744" s="49"/>
      <c r="AQ744" s="49"/>
      <c r="AR744" s="49"/>
      <c r="AS744" s="49"/>
      <c r="AT744" s="49"/>
      <c r="AU744" s="49"/>
      <c r="AV744" s="49"/>
      <c r="AW744" s="49"/>
      <c r="AX744" s="45"/>
      <c r="AY744" s="22"/>
      <c r="AZ744" s="22"/>
      <c r="BA744" s="22"/>
    </row>
    <row r="745" spans="7:53">
      <c r="G745" s="45"/>
      <c r="I745" s="30"/>
      <c r="AK745" s="45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5"/>
      <c r="AY745" s="22"/>
      <c r="AZ745" s="22"/>
      <c r="BA745" s="22"/>
    </row>
    <row r="746" spans="7:53">
      <c r="G746" s="45"/>
      <c r="I746" s="30"/>
      <c r="AK746" s="45"/>
      <c r="AL746" s="49"/>
      <c r="AM746" s="49"/>
      <c r="AN746" s="49"/>
      <c r="AO746" s="49"/>
      <c r="AP746" s="49"/>
      <c r="AQ746" s="49"/>
      <c r="AR746" s="49"/>
      <c r="AS746" s="49"/>
      <c r="AT746" s="49"/>
      <c r="AU746" s="49"/>
      <c r="AV746" s="49"/>
      <c r="AW746" s="49"/>
      <c r="AX746" s="45"/>
      <c r="AY746" s="22"/>
      <c r="AZ746" s="22"/>
      <c r="BA746" s="22"/>
    </row>
    <row r="747" spans="7:53">
      <c r="G747" s="45"/>
      <c r="I747" s="30"/>
      <c r="AK747" s="45"/>
      <c r="AL747" s="49"/>
      <c r="AM747" s="49"/>
      <c r="AN747" s="49"/>
      <c r="AO747" s="49"/>
      <c r="AP747" s="49"/>
      <c r="AQ747" s="49"/>
      <c r="AR747" s="49"/>
      <c r="AS747" s="49"/>
      <c r="AT747" s="49"/>
      <c r="AU747" s="49"/>
      <c r="AV747" s="49"/>
      <c r="AW747" s="49"/>
      <c r="AX747" s="45"/>
      <c r="AY747" s="22"/>
      <c r="AZ747" s="22"/>
      <c r="BA747" s="22"/>
    </row>
    <row r="748" spans="7:53">
      <c r="G748" s="45"/>
      <c r="I748" s="30"/>
      <c r="AK748" s="45"/>
      <c r="AL748" s="49"/>
      <c r="AM748" s="49"/>
      <c r="AN748" s="49"/>
      <c r="AO748" s="49"/>
      <c r="AP748" s="49"/>
      <c r="AQ748" s="49"/>
      <c r="AR748" s="49"/>
      <c r="AS748" s="49"/>
      <c r="AT748" s="49"/>
      <c r="AU748" s="49"/>
      <c r="AV748" s="49"/>
      <c r="AW748" s="49"/>
      <c r="AX748" s="45"/>
      <c r="AY748" s="22"/>
      <c r="AZ748" s="22"/>
      <c r="BA748" s="22"/>
    </row>
    <row r="749" spans="7:53">
      <c r="G749" s="45"/>
      <c r="I749" s="30"/>
      <c r="AK749" s="45"/>
      <c r="AL749" s="49"/>
      <c r="AM749" s="49"/>
      <c r="AN749" s="49"/>
      <c r="AO749" s="49"/>
      <c r="AP749" s="49"/>
      <c r="AQ749" s="49"/>
      <c r="AR749" s="49"/>
      <c r="AS749" s="49"/>
      <c r="AT749" s="49"/>
      <c r="AU749" s="49"/>
      <c r="AV749" s="49"/>
      <c r="AW749" s="49"/>
      <c r="AX749" s="45"/>
      <c r="AY749" s="22"/>
      <c r="AZ749" s="22"/>
      <c r="BA749" s="22"/>
    </row>
    <row r="750" spans="7:53">
      <c r="G750" s="45"/>
      <c r="I750" s="30"/>
      <c r="AK750" s="45"/>
      <c r="AL750" s="49"/>
      <c r="AM750" s="49"/>
      <c r="AN750" s="49"/>
      <c r="AO750" s="49"/>
      <c r="AP750" s="49"/>
      <c r="AQ750" s="49"/>
      <c r="AR750" s="49"/>
      <c r="AS750" s="49"/>
      <c r="AT750" s="49"/>
      <c r="AU750" s="49"/>
      <c r="AV750" s="49"/>
      <c r="AW750" s="49"/>
      <c r="AX750" s="45"/>
      <c r="AY750" s="22"/>
      <c r="AZ750" s="22"/>
      <c r="BA750" s="22"/>
    </row>
    <row r="751" spans="7:53">
      <c r="G751" s="45"/>
      <c r="I751" s="30"/>
      <c r="AK751" s="45"/>
      <c r="AL751" s="49"/>
      <c r="AM751" s="49"/>
      <c r="AN751" s="49"/>
      <c r="AO751" s="49"/>
      <c r="AP751" s="49"/>
      <c r="AQ751" s="49"/>
      <c r="AR751" s="49"/>
      <c r="AS751" s="49"/>
      <c r="AT751" s="49"/>
      <c r="AU751" s="49"/>
      <c r="AV751" s="49"/>
      <c r="AW751" s="49"/>
      <c r="AX751" s="45"/>
      <c r="AY751" s="22"/>
      <c r="AZ751" s="22"/>
      <c r="BA751" s="22"/>
    </row>
    <row r="752" spans="7:53">
      <c r="G752" s="45"/>
      <c r="I752" s="30"/>
      <c r="AK752" s="45"/>
      <c r="AL752" s="49"/>
      <c r="AM752" s="49"/>
      <c r="AN752" s="49"/>
      <c r="AO752" s="49"/>
      <c r="AP752" s="49"/>
      <c r="AQ752" s="49"/>
      <c r="AR752" s="49"/>
      <c r="AS752" s="49"/>
      <c r="AT752" s="49"/>
      <c r="AU752" s="49"/>
      <c r="AV752" s="49"/>
      <c r="AW752" s="49"/>
      <c r="AX752" s="45"/>
      <c r="AY752" s="22"/>
      <c r="AZ752" s="22"/>
      <c r="BA752" s="22"/>
    </row>
    <row r="753" spans="7:53">
      <c r="G753" s="45"/>
      <c r="I753" s="30"/>
      <c r="AK753" s="45"/>
      <c r="AL753" s="49"/>
      <c r="AM753" s="49"/>
      <c r="AN753" s="49"/>
      <c r="AO753" s="49"/>
      <c r="AP753" s="49"/>
      <c r="AQ753" s="49"/>
      <c r="AR753" s="49"/>
      <c r="AS753" s="49"/>
      <c r="AT753" s="49"/>
      <c r="AU753" s="49"/>
      <c r="AV753" s="49"/>
      <c r="AW753" s="49"/>
      <c r="AX753" s="45"/>
      <c r="AY753" s="22"/>
      <c r="AZ753" s="22"/>
      <c r="BA753" s="22"/>
    </row>
    <row r="754" spans="7:53">
      <c r="G754" s="45"/>
      <c r="I754" s="30"/>
      <c r="AK754" s="45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  <c r="AV754" s="49"/>
      <c r="AW754" s="49"/>
      <c r="AX754" s="45"/>
      <c r="AY754" s="22"/>
      <c r="AZ754" s="22"/>
      <c r="BA754" s="22"/>
    </row>
    <row r="755" spans="7:53">
      <c r="G755" s="45"/>
      <c r="I755" s="30"/>
      <c r="AK755" s="45"/>
      <c r="AL755" s="49"/>
      <c r="AM755" s="49"/>
      <c r="AN755" s="49"/>
      <c r="AO755" s="49"/>
      <c r="AP755" s="49"/>
      <c r="AQ755" s="49"/>
      <c r="AR755" s="49"/>
      <c r="AS755" s="49"/>
      <c r="AT755" s="49"/>
      <c r="AU755" s="49"/>
      <c r="AV755" s="49"/>
      <c r="AW755" s="49"/>
      <c r="AX755" s="45"/>
      <c r="AY755" s="22"/>
      <c r="AZ755" s="22"/>
      <c r="BA755" s="22"/>
    </row>
    <row r="756" spans="7:53">
      <c r="G756" s="45"/>
      <c r="I756" s="30"/>
      <c r="AK756" s="45"/>
      <c r="AL756" s="49"/>
      <c r="AM756" s="49"/>
      <c r="AN756" s="49"/>
      <c r="AO756" s="49"/>
      <c r="AP756" s="49"/>
      <c r="AQ756" s="49"/>
      <c r="AR756" s="49"/>
      <c r="AS756" s="49"/>
      <c r="AT756" s="49"/>
      <c r="AU756" s="49"/>
      <c r="AV756" s="49"/>
      <c r="AW756" s="49"/>
      <c r="AX756" s="45"/>
      <c r="AY756" s="22"/>
      <c r="AZ756" s="22"/>
      <c r="BA756" s="22"/>
    </row>
    <row r="757" spans="7:53">
      <c r="G757" s="45"/>
      <c r="I757" s="30"/>
      <c r="AK757" s="45"/>
      <c r="AL757" s="49"/>
      <c r="AM757" s="49"/>
      <c r="AN757" s="49"/>
      <c r="AO757" s="49"/>
      <c r="AP757" s="49"/>
      <c r="AQ757" s="49"/>
      <c r="AR757" s="49"/>
      <c r="AS757" s="49"/>
      <c r="AT757" s="49"/>
      <c r="AU757" s="49"/>
      <c r="AV757" s="49"/>
      <c r="AW757" s="49"/>
      <c r="AX757" s="45"/>
      <c r="AY757" s="22"/>
      <c r="AZ757" s="22"/>
      <c r="BA757" s="22"/>
    </row>
    <row r="758" spans="7:53">
      <c r="G758" s="45"/>
      <c r="I758" s="30"/>
      <c r="AK758" s="45"/>
      <c r="AL758" s="49"/>
      <c r="AM758" s="49"/>
      <c r="AN758" s="49"/>
      <c r="AO758" s="49"/>
      <c r="AP758" s="49"/>
      <c r="AQ758" s="49"/>
      <c r="AR758" s="49"/>
      <c r="AS758" s="49"/>
      <c r="AT758" s="49"/>
      <c r="AU758" s="49"/>
      <c r="AV758" s="49"/>
      <c r="AW758" s="49"/>
      <c r="AX758" s="45"/>
      <c r="AY758" s="22"/>
      <c r="AZ758" s="22"/>
      <c r="BA758" s="22"/>
    </row>
    <row r="759" spans="7:53">
      <c r="G759" s="45"/>
      <c r="I759" s="30"/>
      <c r="AK759" s="45"/>
      <c r="AL759" s="49"/>
      <c r="AM759" s="49"/>
      <c r="AN759" s="49"/>
      <c r="AO759" s="49"/>
      <c r="AP759" s="49"/>
      <c r="AQ759" s="49"/>
      <c r="AR759" s="49"/>
      <c r="AS759" s="49"/>
      <c r="AT759" s="49"/>
      <c r="AU759" s="49"/>
      <c r="AV759" s="49"/>
      <c r="AW759" s="49"/>
      <c r="AX759" s="45"/>
      <c r="AY759" s="22"/>
      <c r="AZ759" s="22"/>
      <c r="BA759" s="22"/>
    </row>
    <row r="760" spans="7:53">
      <c r="G760" s="45"/>
      <c r="I760" s="30"/>
      <c r="AK760" s="45"/>
      <c r="AL760" s="49"/>
      <c r="AM760" s="49"/>
      <c r="AN760" s="49"/>
      <c r="AO760" s="49"/>
      <c r="AP760" s="49"/>
      <c r="AQ760" s="49"/>
      <c r="AR760" s="49"/>
      <c r="AS760" s="49"/>
      <c r="AT760" s="49"/>
      <c r="AU760" s="49"/>
      <c r="AV760" s="49"/>
      <c r="AW760" s="49"/>
      <c r="AX760" s="45"/>
      <c r="AY760" s="22"/>
      <c r="AZ760" s="22"/>
      <c r="BA760" s="22"/>
    </row>
    <row r="761" spans="7:53">
      <c r="G761" s="45"/>
      <c r="I761" s="30"/>
      <c r="AK761" s="45"/>
      <c r="AL761" s="49"/>
      <c r="AM761" s="49"/>
      <c r="AN761" s="49"/>
      <c r="AO761" s="49"/>
      <c r="AP761" s="49"/>
      <c r="AQ761" s="49"/>
      <c r="AR761" s="49"/>
      <c r="AS761" s="49"/>
      <c r="AT761" s="49"/>
      <c r="AU761" s="49"/>
      <c r="AV761" s="49"/>
      <c r="AW761" s="49"/>
      <c r="AX761" s="45"/>
      <c r="AY761" s="22"/>
      <c r="AZ761" s="22"/>
      <c r="BA761" s="22"/>
    </row>
    <row r="762" spans="7:53">
      <c r="G762" s="45"/>
      <c r="I762" s="30"/>
      <c r="AK762" s="45"/>
      <c r="AL762" s="49"/>
      <c r="AM762" s="49"/>
      <c r="AN762" s="49"/>
      <c r="AO762" s="49"/>
      <c r="AP762" s="49"/>
      <c r="AQ762" s="49"/>
      <c r="AR762" s="49"/>
      <c r="AS762" s="49"/>
      <c r="AT762" s="49"/>
      <c r="AU762" s="49"/>
      <c r="AV762" s="49"/>
      <c r="AW762" s="49"/>
      <c r="AX762" s="45"/>
      <c r="AY762" s="22"/>
      <c r="AZ762" s="22"/>
      <c r="BA762" s="22"/>
    </row>
    <row r="763" spans="7:53">
      <c r="G763" s="45"/>
      <c r="I763" s="30"/>
      <c r="AK763" s="45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  <c r="AV763" s="49"/>
      <c r="AW763" s="49"/>
      <c r="AX763" s="45"/>
      <c r="AY763" s="22"/>
      <c r="AZ763" s="22"/>
      <c r="BA763" s="22"/>
    </row>
    <row r="764" spans="7:53">
      <c r="G764" s="45"/>
      <c r="I764" s="30"/>
      <c r="AK764" s="45"/>
      <c r="AL764" s="49"/>
      <c r="AM764" s="49"/>
      <c r="AN764" s="49"/>
      <c r="AO764" s="49"/>
      <c r="AP764" s="49"/>
      <c r="AQ764" s="49"/>
      <c r="AR764" s="49"/>
      <c r="AS764" s="49"/>
      <c r="AT764" s="49"/>
      <c r="AU764" s="49"/>
      <c r="AV764" s="49"/>
      <c r="AW764" s="49"/>
      <c r="AX764" s="45"/>
      <c r="AY764" s="22"/>
      <c r="AZ764" s="22"/>
      <c r="BA764" s="22"/>
    </row>
    <row r="765" spans="7:53">
      <c r="G765" s="45"/>
      <c r="I765" s="30"/>
      <c r="AK765" s="45"/>
      <c r="AL765" s="49"/>
      <c r="AM765" s="49"/>
      <c r="AN765" s="49"/>
      <c r="AO765" s="49"/>
      <c r="AP765" s="49"/>
      <c r="AQ765" s="49"/>
      <c r="AR765" s="49"/>
      <c r="AS765" s="49"/>
      <c r="AT765" s="49"/>
      <c r="AU765" s="49"/>
      <c r="AV765" s="49"/>
      <c r="AW765" s="49"/>
      <c r="AX765" s="45"/>
      <c r="AY765" s="22"/>
      <c r="AZ765" s="22"/>
      <c r="BA765" s="22"/>
    </row>
    <row r="766" spans="7:53">
      <c r="G766" s="45"/>
      <c r="I766" s="30"/>
      <c r="AK766" s="45"/>
      <c r="AL766" s="49"/>
      <c r="AM766" s="49"/>
      <c r="AN766" s="49"/>
      <c r="AO766" s="49"/>
      <c r="AP766" s="49"/>
      <c r="AQ766" s="49"/>
      <c r="AR766" s="49"/>
      <c r="AS766" s="49"/>
      <c r="AT766" s="49"/>
      <c r="AU766" s="49"/>
      <c r="AV766" s="49"/>
      <c r="AW766" s="49"/>
      <c r="AX766" s="45"/>
      <c r="AY766" s="22"/>
      <c r="AZ766" s="22"/>
      <c r="BA766" s="22"/>
    </row>
    <row r="767" spans="7:53">
      <c r="G767" s="45"/>
      <c r="I767" s="30"/>
      <c r="AK767" s="45"/>
      <c r="AL767" s="49"/>
      <c r="AM767" s="49"/>
      <c r="AN767" s="49"/>
      <c r="AO767" s="49"/>
      <c r="AP767" s="49"/>
      <c r="AQ767" s="49"/>
      <c r="AR767" s="49"/>
      <c r="AS767" s="49"/>
      <c r="AT767" s="49"/>
      <c r="AU767" s="49"/>
      <c r="AV767" s="49"/>
      <c r="AW767" s="49"/>
      <c r="AX767" s="45"/>
      <c r="AY767" s="22"/>
      <c r="AZ767" s="22"/>
      <c r="BA767" s="22"/>
    </row>
    <row r="768" spans="7:53">
      <c r="G768" s="45"/>
      <c r="I768" s="30"/>
      <c r="AK768" s="45"/>
      <c r="AL768" s="49"/>
      <c r="AM768" s="49"/>
      <c r="AN768" s="49"/>
      <c r="AO768" s="49"/>
      <c r="AP768" s="49"/>
      <c r="AQ768" s="49"/>
      <c r="AR768" s="49"/>
      <c r="AS768" s="49"/>
      <c r="AT768" s="49"/>
      <c r="AU768" s="49"/>
      <c r="AV768" s="49"/>
      <c r="AW768" s="49"/>
      <c r="AX768" s="45"/>
      <c r="AY768" s="22"/>
      <c r="AZ768" s="22"/>
      <c r="BA768" s="22"/>
    </row>
    <row r="769" spans="7:53">
      <c r="G769" s="45"/>
      <c r="I769" s="30"/>
      <c r="AK769" s="45"/>
      <c r="AL769" s="49"/>
      <c r="AM769" s="49"/>
      <c r="AN769" s="49"/>
      <c r="AO769" s="49"/>
      <c r="AP769" s="49"/>
      <c r="AQ769" s="49"/>
      <c r="AR769" s="49"/>
      <c r="AS769" s="49"/>
      <c r="AT769" s="49"/>
      <c r="AU769" s="49"/>
      <c r="AV769" s="49"/>
      <c r="AW769" s="49"/>
      <c r="AX769" s="45"/>
      <c r="AY769" s="22"/>
      <c r="AZ769" s="22"/>
      <c r="BA769" s="22"/>
    </row>
    <row r="770" spans="7:53">
      <c r="G770" s="45"/>
      <c r="I770" s="30"/>
      <c r="AK770" s="45"/>
      <c r="AL770" s="49"/>
      <c r="AM770" s="49"/>
      <c r="AN770" s="49"/>
      <c r="AO770" s="49"/>
      <c r="AP770" s="49"/>
      <c r="AQ770" s="49"/>
      <c r="AR770" s="49"/>
      <c r="AS770" s="49"/>
      <c r="AT770" s="49"/>
      <c r="AU770" s="49"/>
      <c r="AV770" s="49"/>
      <c r="AW770" s="49"/>
      <c r="AX770" s="45"/>
      <c r="AY770" s="22"/>
      <c r="AZ770" s="22"/>
      <c r="BA770" s="22"/>
    </row>
    <row r="771" spans="7:53">
      <c r="G771" s="45"/>
      <c r="I771" s="30"/>
      <c r="AK771" s="45"/>
      <c r="AL771" s="49"/>
      <c r="AM771" s="49"/>
      <c r="AN771" s="49"/>
      <c r="AO771" s="49"/>
      <c r="AP771" s="49"/>
      <c r="AQ771" s="49"/>
      <c r="AR771" s="49"/>
      <c r="AS771" s="49"/>
      <c r="AT771" s="49"/>
      <c r="AU771" s="49"/>
      <c r="AV771" s="49"/>
      <c r="AW771" s="49"/>
      <c r="AX771" s="45"/>
      <c r="AY771" s="22"/>
      <c r="AZ771" s="22"/>
      <c r="BA771" s="22"/>
    </row>
    <row r="772" spans="7:53">
      <c r="G772" s="45"/>
      <c r="I772" s="30"/>
      <c r="AK772" s="45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5"/>
      <c r="AY772" s="22"/>
      <c r="AZ772" s="22"/>
      <c r="BA772" s="22"/>
    </row>
    <row r="773" spans="7:53">
      <c r="G773" s="45"/>
      <c r="I773" s="30"/>
      <c r="AK773" s="45"/>
      <c r="AL773" s="49"/>
      <c r="AM773" s="49"/>
      <c r="AN773" s="49"/>
      <c r="AO773" s="49"/>
      <c r="AP773" s="49"/>
      <c r="AQ773" s="49"/>
      <c r="AR773" s="49"/>
      <c r="AS773" s="49"/>
      <c r="AT773" s="49"/>
      <c r="AU773" s="49"/>
      <c r="AV773" s="49"/>
      <c r="AW773" s="49"/>
      <c r="AX773" s="45"/>
      <c r="AY773" s="22"/>
      <c r="AZ773" s="22"/>
      <c r="BA773" s="22"/>
    </row>
    <row r="774" spans="7:53">
      <c r="G774" s="45"/>
      <c r="I774" s="30"/>
      <c r="AK774" s="45"/>
      <c r="AL774" s="49"/>
      <c r="AM774" s="49"/>
      <c r="AN774" s="49"/>
      <c r="AO774" s="49"/>
      <c r="AP774" s="49"/>
      <c r="AQ774" s="49"/>
      <c r="AR774" s="49"/>
      <c r="AS774" s="49"/>
      <c r="AT774" s="49"/>
      <c r="AU774" s="49"/>
      <c r="AV774" s="49"/>
      <c r="AW774" s="49"/>
      <c r="AX774" s="45"/>
      <c r="AY774" s="22"/>
      <c r="AZ774" s="22"/>
      <c r="BA774" s="22"/>
    </row>
    <row r="775" spans="7:53">
      <c r="G775" s="45"/>
      <c r="I775" s="30"/>
      <c r="AK775" s="45"/>
      <c r="AL775" s="49"/>
      <c r="AM775" s="49"/>
      <c r="AN775" s="49"/>
      <c r="AO775" s="49"/>
      <c r="AP775" s="49"/>
      <c r="AQ775" s="49"/>
      <c r="AR775" s="49"/>
      <c r="AS775" s="49"/>
      <c r="AT775" s="49"/>
      <c r="AU775" s="49"/>
      <c r="AV775" s="49"/>
      <c r="AW775" s="49"/>
      <c r="AX775" s="45"/>
      <c r="AY775" s="22"/>
      <c r="AZ775" s="22"/>
      <c r="BA775" s="22"/>
    </row>
    <row r="776" spans="7:53">
      <c r="G776" s="45"/>
      <c r="I776" s="30"/>
      <c r="AK776" s="45"/>
      <c r="AL776" s="49"/>
      <c r="AM776" s="49"/>
      <c r="AN776" s="49"/>
      <c r="AO776" s="49"/>
      <c r="AP776" s="49"/>
      <c r="AQ776" s="49"/>
      <c r="AR776" s="49"/>
      <c r="AS776" s="49"/>
      <c r="AT776" s="49"/>
      <c r="AU776" s="49"/>
      <c r="AV776" s="49"/>
      <c r="AW776" s="49"/>
      <c r="AX776" s="45"/>
      <c r="AY776" s="22"/>
      <c r="AZ776" s="22"/>
      <c r="BA776" s="22"/>
    </row>
    <row r="777" spans="7:53">
      <c r="G777" s="45"/>
      <c r="I777" s="30"/>
      <c r="AK777" s="45"/>
      <c r="AL777" s="49"/>
      <c r="AM777" s="49"/>
      <c r="AN777" s="49"/>
      <c r="AO777" s="49"/>
      <c r="AP777" s="49"/>
      <c r="AQ777" s="49"/>
      <c r="AR777" s="49"/>
      <c r="AS777" s="49"/>
      <c r="AT777" s="49"/>
      <c r="AU777" s="49"/>
      <c r="AV777" s="49"/>
      <c r="AW777" s="49"/>
      <c r="AX777" s="45"/>
      <c r="AY777" s="22"/>
      <c r="AZ777" s="22"/>
      <c r="BA777" s="22"/>
    </row>
    <row r="778" spans="7:53">
      <c r="G778" s="45"/>
      <c r="I778" s="30"/>
      <c r="AK778" s="45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  <c r="AV778" s="49"/>
      <c r="AW778" s="49"/>
      <c r="AX778" s="45"/>
      <c r="AY778" s="22"/>
      <c r="AZ778" s="22"/>
      <c r="BA778" s="22"/>
    </row>
    <row r="779" spans="7:53">
      <c r="G779" s="45"/>
      <c r="I779" s="30"/>
      <c r="AK779" s="45"/>
      <c r="AL779" s="49"/>
      <c r="AM779" s="49"/>
      <c r="AN779" s="49"/>
      <c r="AO779" s="49"/>
      <c r="AP779" s="49"/>
      <c r="AQ779" s="49"/>
      <c r="AR779" s="49"/>
      <c r="AS779" s="49"/>
      <c r="AT779" s="49"/>
      <c r="AU779" s="49"/>
      <c r="AV779" s="49"/>
      <c r="AW779" s="49"/>
      <c r="AX779" s="45"/>
      <c r="AY779" s="22"/>
      <c r="AZ779" s="22"/>
      <c r="BA779" s="22"/>
    </row>
    <row r="780" spans="7:53">
      <c r="G780" s="45"/>
      <c r="I780" s="30"/>
      <c r="AK780" s="45"/>
      <c r="AL780" s="49"/>
      <c r="AM780" s="49"/>
      <c r="AN780" s="49"/>
      <c r="AO780" s="49"/>
      <c r="AP780" s="49"/>
      <c r="AQ780" s="49"/>
      <c r="AR780" s="49"/>
      <c r="AS780" s="49"/>
      <c r="AT780" s="49"/>
      <c r="AU780" s="49"/>
      <c r="AV780" s="49"/>
      <c r="AW780" s="49"/>
      <c r="AX780" s="45"/>
      <c r="AY780" s="22"/>
      <c r="AZ780" s="22"/>
      <c r="BA780" s="22"/>
    </row>
    <row r="781" spans="7:53">
      <c r="G781" s="45"/>
      <c r="I781" s="30"/>
      <c r="AK781" s="45"/>
      <c r="AL781" s="49"/>
      <c r="AM781" s="49"/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5"/>
      <c r="AY781" s="22"/>
      <c r="AZ781" s="22"/>
      <c r="BA781" s="22"/>
    </row>
    <row r="782" spans="7:53">
      <c r="G782" s="45"/>
      <c r="I782" s="30"/>
      <c r="AK782" s="45"/>
      <c r="AL782" s="49"/>
      <c r="AM782" s="49"/>
      <c r="AN782" s="49"/>
      <c r="AO782" s="49"/>
      <c r="AP782" s="49"/>
      <c r="AQ782" s="49"/>
      <c r="AR782" s="49"/>
      <c r="AS782" s="49"/>
      <c r="AT782" s="49"/>
      <c r="AU782" s="49"/>
      <c r="AV782" s="49"/>
      <c r="AW782" s="49"/>
      <c r="AX782" s="45"/>
      <c r="AY782" s="22"/>
      <c r="AZ782" s="22"/>
      <c r="BA782" s="22"/>
    </row>
    <row r="783" spans="7:53">
      <c r="G783" s="45"/>
      <c r="I783" s="30"/>
      <c r="AK783" s="45"/>
      <c r="AL783" s="49"/>
      <c r="AM783" s="49"/>
      <c r="AN783" s="49"/>
      <c r="AO783" s="49"/>
      <c r="AP783" s="49"/>
      <c r="AQ783" s="49"/>
      <c r="AR783" s="49"/>
      <c r="AS783" s="49"/>
      <c r="AT783" s="49"/>
      <c r="AU783" s="49"/>
      <c r="AV783" s="49"/>
      <c r="AW783" s="49"/>
      <c r="AX783" s="45"/>
      <c r="AY783" s="22"/>
      <c r="AZ783" s="22"/>
      <c r="BA783" s="22"/>
    </row>
    <row r="784" spans="7:53">
      <c r="G784" s="45"/>
      <c r="I784" s="30"/>
      <c r="AK784" s="45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5"/>
      <c r="AY784" s="22"/>
      <c r="AZ784" s="22"/>
      <c r="BA784" s="22"/>
    </row>
    <row r="785" spans="7:53">
      <c r="G785" s="45"/>
      <c r="I785" s="30"/>
      <c r="AK785" s="45"/>
      <c r="AL785" s="49"/>
      <c r="AM785" s="49"/>
      <c r="AN785" s="49"/>
      <c r="AO785" s="49"/>
      <c r="AP785" s="49"/>
      <c r="AQ785" s="49"/>
      <c r="AR785" s="49"/>
      <c r="AS785" s="49"/>
      <c r="AT785" s="49"/>
      <c r="AU785" s="49"/>
      <c r="AV785" s="49"/>
      <c r="AW785" s="49"/>
      <c r="AX785" s="45"/>
      <c r="AY785" s="22"/>
      <c r="AZ785" s="22"/>
      <c r="BA785" s="22"/>
    </row>
    <row r="786" spans="7:53">
      <c r="G786" s="45"/>
      <c r="I786" s="30"/>
      <c r="AK786" s="45"/>
      <c r="AL786" s="49"/>
      <c r="AM786" s="49"/>
      <c r="AN786" s="49"/>
      <c r="AO786" s="49"/>
      <c r="AP786" s="49"/>
      <c r="AQ786" s="49"/>
      <c r="AR786" s="49"/>
      <c r="AS786" s="49"/>
      <c r="AT786" s="49"/>
      <c r="AU786" s="49"/>
      <c r="AV786" s="49"/>
      <c r="AW786" s="49"/>
      <c r="AX786" s="45"/>
      <c r="AY786" s="22"/>
      <c r="AZ786" s="22"/>
      <c r="BA786" s="22"/>
    </row>
    <row r="787" spans="7:53">
      <c r="G787" s="45"/>
      <c r="I787" s="30"/>
      <c r="AK787" s="45"/>
      <c r="AL787" s="49"/>
      <c r="AM787" s="49"/>
      <c r="AN787" s="49"/>
      <c r="AO787" s="49"/>
      <c r="AP787" s="49"/>
      <c r="AQ787" s="49"/>
      <c r="AR787" s="49"/>
      <c r="AS787" s="49"/>
      <c r="AT787" s="49"/>
      <c r="AU787" s="49"/>
      <c r="AV787" s="49"/>
      <c r="AW787" s="49"/>
      <c r="AX787" s="45"/>
      <c r="AY787" s="22"/>
      <c r="AZ787" s="22"/>
      <c r="BA787" s="22"/>
    </row>
    <row r="788" spans="7:53">
      <c r="G788" s="45"/>
      <c r="I788" s="30"/>
      <c r="AK788" s="45"/>
      <c r="AL788" s="49"/>
      <c r="AM788" s="49"/>
      <c r="AN788" s="49"/>
      <c r="AO788" s="49"/>
      <c r="AP788" s="49"/>
      <c r="AQ788" s="49"/>
      <c r="AR788" s="49"/>
      <c r="AS788" s="49"/>
      <c r="AT788" s="49"/>
      <c r="AU788" s="49"/>
      <c r="AV788" s="49"/>
      <c r="AW788" s="49"/>
      <c r="AX788" s="45"/>
      <c r="AY788" s="22"/>
      <c r="AZ788" s="22"/>
      <c r="BA788" s="22"/>
    </row>
    <row r="789" spans="7:53">
      <c r="G789" s="45"/>
      <c r="I789" s="30"/>
      <c r="AK789" s="45"/>
      <c r="AL789" s="49"/>
      <c r="AM789" s="49"/>
      <c r="AN789" s="49"/>
      <c r="AO789" s="49"/>
      <c r="AP789" s="49"/>
      <c r="AQ789" s="49"/>
      <c r="AR789" s="49"/>
      <c r="AS789" s="49"/>
      <c r="AT789" s="49"/>
      <c r="AU789" s="49"/>
      <c r="AV789" s="49"/>
      <c r="AW789" s="49"/>
      <c r="AX789" s="45"/>
      <c r="AY789" s="22"/>
      <c r="AZ789" s="22"/>
      <c r="BA789" s="22"/>
    </row>
    <row r="790" spans="7:53">
      <c r="G790" s="45"/>
      <c r="I790" s="30"/>
      <c r="AK790" s="45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5"/>
      <c r="AY790" s="22"/>
      <c r="AZ790" s="22"/>
      <c r="BA790" s="22"/>
    </row>
    <row r="791" spans="7:53">
      <c r="G791" s="45"/>
      <c r="I791" s="30"/>
      <c r="AK791" s="45"/>
      <c r="AL791" s="49"/>
      <c r="AM791" s="49"/>
      <c r="AN791" s="49"/>
      <c r="AO791" s="49"/>
      <c r="AP791" s="49"/>
      <c r="AQ791" s="49"/>
      <c r="AR791" s="49"/>
      <c r="AS791" s="49"/>
      <c r="AT791" s="49"/>
      <c r="AU791" s="49"/>
      <c r="AV791" s="49"/>
      <c r="AW791" s="49"/>
      <c r="AX791" s="45"/>
      <c r="AY791" s="22"/>
      <c r="AZ791" s="22"/>
      <c r="BA791" s="22"/>
    </row>
    <row r="792" spans="7:53">
      <c r="G792" s="45"/>
      <c r="I792" s="30"/>
      <c r="AK792" s="45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  <c r="AV792" s="49"/>
      <c r="AW792" s="49"/>
      <c r="AX792" s="45"/>
      <c r="AY792" s="22"/>
      <c r="AZ792" s="22"/>
      <c r="BA792" s="22"/>
    </row>
    <row r="793" spans="7:53">
      <c r="G793" s="45"/>
      <c r="I793" s="30"/>
      <c r="AK793" s="45"/>
      <c r="AL793" s="49"/>
      <c r="AM793" s="49"/>
      <c r="AN793" s="49"/>
      <c r="AO793" s="49"/>
      <c r="AP793" s="49"/>
      <c r="AQ793" s="49"/>
      <c r="AR793" s="49"/>
      <c r="AS793" s="49"/>
      <c r="AT793" s="49"/>
      <c r="AU793" s="49"/>
      <c r="AV793" s="49"/>
      <c r="AW793" s="49"/>
      <c r="AX793" s="45"/>
      <c r="AY793" s="22"/>
      <c r="AZ793" s="22"/>
      <c r="BA793" s="22"/>
    </row>
    <row r="794" spans="7:53">
      <c r="G794" s="45"/>
      <c r="I794" s="30"/>
      <c r="AK794" s="45"/>
      <c r="AL794" s="49"/>
      <c r="AM794" s="49"/>
      <c r="AN794" s="49"/>
      <c r="AO794" s="49"/>
      <c r="AP794" s="49"/>
      <c r="AQ794" s="49"/>
      <c r="AR794" s="49"/>
      <c r="AS794" s="49"/>
      <c r="AT794" s="49"/>
      <c r="AU794" s="49"/>
      <c r="AV794" s="49"/>
      <c r="AW794" s="49"/>
      <c r="AX794" s="45"/>
      <c r="AY794" s="22"/>
      <c r="AZ794" s="22"/>
      <c r="BA794" s="22"/>
    </row>
    <row r="795" spans="7:53">
      <c r="G795" s="45"/>
      <c r="I795" s="30"/>
      <c r="AK795" s="45"/>
      <c r="AL795" s="49"/>
      <c r="AM795" s="49"/>
      <c r="AN795" s="49"/>
      <c r="AO795" s="49"/>
      <c r="AP795" s="49"/>
      <c r="AQ795" s="49"/>
      <c r="AR795" s="49"/>
      <c r="AS795" s="49"/>
      <c r="AT795" s="49"/>
      <c r="AU795" s="49"/>
      <c r="AV795" s="49"/>
      <c r="AW795" s="49"/>
      <c r="AX795" s="45"/>
      <c r="AY795" s="22"/>
      <c r="AZ795" s="22"/>
      <c r="BA795" s="22"/>
    </row>
    <row r="796" spans="7:53">
      <c r="G796" s="45"/>
      <c r="I796" s="30"/>
      <c r="AK796" s="45"/>
      <c r="AL796" s="49"/>
      <c r="AM796" s="49"/>
      <c r="AN796" s="49"/>
      <c r="AO796" s="49"/>
      <c r="AP796" s="49"/>
      <c r="AQ796" s="49"/>
      <c r="AR796" s="49"/>
      <c r="AS796" s="49"/>
      <c r="AT796" s="49"/>
      <c r="AU796" s="49"/>
      <c r="AV796" s="49"/>
      <c r="AW796" s="49"/>
      <c r="AX796" s="45"/>
      <c r="AY796" s="22"/>
      <c r="AZ796" s="22"/>
      <c r="BA796" s="22"/>
    </row>
    <row r="797" spans="7:53">
      <c r="G797" s="45"/>
      <c r="I797" s="30"/>
      <c r="AK797" s="45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5"/>
      <c r="AY797" s="22"/>
      <c r="AZ797" s="22"/>
      <c r="BA797" s="22"/>
    </row>
    <row r="798" spans="7:53">
      <c r="G798" s="45"/>
      <c r="I798" s="30"/>
      <c r="AK798" s="45"/>
      <c r="AL798" s="49"/>
      <c r="AM798" s="49"/>
      <c r="AN798" s="49"/>
      <c r="AO798" s="49"/>
      <c r="AP798" s="49"/>
      <c r="AQ798" s="49"/>
      <c r="AR798" s="49"/>
      <c r="AS798" s="49"/>
      <c r="AT798" s="49"/>
      <c r="AU798" s="49"/>
      <c r="AV798" s="49"/>
      <c r="AW798" s="49"/>
      <c r="AX798" s="45"/>
      <c r="AY798" s="22"/>
      <c r="AZ798" s="22"/>
      <c r="BA798" s="22"/>
    </row>
    <row r="799" spans="7:53">
      <c r="G799" s="45"/>
      <c r="I799" s="30"/>
      <c r="AK799" s="45"/>
      <c r="AL799" s="49"/>
      <c r="AM799" s="49"/>
      <c r="AN799" s="49"/>
      <c r="AO799" s="49"/>
      <c r="AP799" s="49"/>
      <c r="AQ799" s="49"/>
      <c r="AR799" s="49"/>
      <c r="AS799" s="49"/>
      <c r="AT799" s="49"/>
      <c r="AU799" s="49"/>
      <c r="AV799" s="49"/>
      <c r="AW799" s="49"/>
      <c r="AX799" s="45"/>
      <c r="AY799" s="22"/>
      <c r="AZ799" s="22"/>
      <c r="BA799" s="22"/>
    </row>
    <row r="800" spans="7:53">
      <c r="G800" s="45"/>
      <c r="I800" s="30"/>
      <c r="AK800" s="45"/>
      <c r="AL800" s="49"/>
      <c r="AM800" s="49"/>
      <c r="AN800" s="49"/>
      <c r="AO800" s="49"/>
      <c r="AP800" s="49"/>
      <c r="AQ800" s="49"/>
      <c r="AR800" s="49"/>
      <c r="AS800" s="49"/>
      <c r="AT800" s="49"/>
      <c r="AU800" s="49"/>
      <c r="AV800" s="49"/>
      <c r="AW800" s="49"/>
      <c r="AX800" s="45"/>
      <c r="AY800" s="22"/>
      <c r="AZ800" s="22"/>
      <c r="BA800" s="22"/>
    </row>
    <row r="801" spans="7:53">
      <c r="G801" s="45"/>
      <c r="I801" s="30"/>
      <c r="AK801" s="45"/>
      <c r="AL801" s="49"/>
      <c r="AM801" s="49"/>
      <c r="AN801" s="49"/>
      <c r="AO801" s="49"/>
      <c r="AP801" s="49"/>
      <c r="AQ801" s="49"/>
      <c r="AR801" s="49"/>
      <c r="AS801" s="49"/>
      <c r="AT801" s="49"/>
      <c r="AU801" s="49"/>
      <c r="AV801" s="49"/>
      <c r="AW801" s="49"/>
      <c r="AX801" s="45"/>
      <c r="AY801" s="22"/>
      <c r="AZ801" s="22"/>
      <c r="BA801" s="22"/>
    </row>
    <row r="802" spans="7:53">
      <c r="G802" s="45"/>
      <c r="I802" s="30"/>
      <c r="AK802" s="45"/>
      <c r="AL802" s="49"/>
      <c r="AM802" s="49"/>
      <c r="AN802" s="49"/>
      <c r="AO802" s="49"/>
      <c r="AP802" s="49"/>
      <c r="AQ802" s="49"/>
      <c r="AR802" s="49"/>
      <c r="AS802" s="49"/>
      <c r="AT802" s="49"/>
      <c r="AU802" s="49"/>
      <c r="AV802" s="49"/>
      <c r="AW802" s="49"/>
      <c r="AX802" s="45"/>
      <c r="AY802" s="22"/>
      <c r="AZ802" s="22"/>
      <c r="BA802" s="22"/>
    </row>
    <row r="803" spans="7:53">
      <c r="G803" s="45"/>
      <c r="I803" s="30"/>
      <c r="AK803" s="45"/>
      <c r="AL803" s="49"/>
      <c r="AM803" s="49"/>
      <c r="AN803" s="49"/>
      <c r="AO803" s="49"/>
      <c r="AP803" s="49"/>
      <c r="AQ803" s="49"/>
      <c r="AR803" s="49"/>
      <c r="AS803" s="49"/>
      <c r="AT803" s="49"/>
      <c r="AU803" s="49"/>
      <c r="AV803" s="49"/>
      <c r="AW803" s="49"/>
      <c r="AX803" s="45"/>
      <c r="AY803" s="22"/>
      <c r="AZ803" s="22"/>
      <c r="BA803" s="22"/>
    </row>
    <row r="804" spans="7:53">
      <c r="G804" s="45"/>
      <c r="I804" s="30"/>
      <c r="AK804" s="45"/>
      <c r="AL804" s="49"/>
      <c r="AM804" s="49"/>
      <c r="AN804" s="49"/>
      <c r="AO804" s="49"/>
      <c r="AP804" s="49"/>
      <c r="AQ804" s="49"/>
      <c r="AR804" s="49"/>
      <c r="AS804" s="49"/>
      <c r="AT804" s="49"/>
      <c r="AU804" s="49"/>
      <c r="AV804" s="49"/>
      <c r="AW804" s="49"/>
      <c r="AX804" s="45"/>
      <c r="AY804" s="22"/>
      <c r="AZ804" s="22"/>
      <c r="BA804" s="22"/>
    </row>
    <row r="805" spans="7:53">
      <c r="G805" s="45"/>
      <c r="I805" s="30"/>
      <c r="AK805" s="45"/>
      <c r="AL805" s="49"/>
      <c r="AM805" s="49"/>
      <c r="AN805" s="49"/>
      <c r="AO805" s="49"/>
      <c r="AP805" s="49"/>
      <c r="AQ805" s="49"/>
      <c r="AR805" s="49"/>
      <c r="AS805" s="49"/>
      <c r="AT805" s="49"/>
      <c r="AU805" s="49"/>
      <c r="AV805" s="49"/>
      <c r="AW805" s="49"/>
      <c r="AX805" s="45"/>
      <c r="AY805" s="22"/>
      <c r="AZ805" s="22"/>
      <c r="BA805" s="22"/>
    </row>
    <row r="806" spans="7:53">
      <c r="G806" s="45"/>
      <c r="I806" s="30"/>
      <c r="AK806" s="45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  <c r="AV806" s="49"/>
      <c r="AW806" s="49"/>
      <c r="AX806" s="45"/>
      <c r="AY806" s="22"/>
      <c r="AZ806" s="22"/>
      <c r="BA806" s="22"/>
    </row>
    <row r="807" spans="7:53">
      <c r="G807" s="45"/>
      <c r="I807" s="30"/>
      <c r="AK807" s="45"/>
      <c r="AL807" s="49"/>
      <c r="AM807" s="49"/>
      <c r="AN807" s="49"/>
      <c r="AO807" s="49"/>
      <c r="AP807" s="49"/>
      <c r="AQ807" s="49"/>
      <c r="AR807" s="49"/>
      <c r="AS807" s="49"/>
      <c r="AT807" s="49"/>
      <c r="AU807" s="49"/>
      <c r="AV807" s="49"/>
      <c r="AW807" s="49"/>
      <c r="AX807" s="45"/>
      <c r="AY807" s="22"/>
      <c r="AZ807" s="22"/>
      <c r="BA807" s="22"/>
    </row>
    <row r="808" spans="7:53">
      <c r="G808" s="45"/>
      <c r="I808" s="30"/>
      <c r="AK808" s="45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  <c r="AV808" s="49"/>
      <c r="AW808" s="49"/>
      <c r="AX808" s="45"/>
      <c r="AY808" s="22"/>
      <c r="AZ808" s="22"/>
      <c r="BA808" s="22"/>
    </row>
    <row r="809" spans="7:53">
      <c r="G809" s="45"/>
      <c r="I809" s="30"/>
      <c r="AK809" s="45"/>
      <c r="AL809" s="49"/>
      <c r="AM809" s="49"/>
      <c r="AN809" s="49"/>
      <c r="AO809" s="49"/>
      <c r="AP809" s="49"/>
      <c r="AQ809" s="49"/>
      <c r="AR809" s="49"/>
      <c r="AS809" s="49"/>
      <c r="AT809" s="49"/>
      <c r="AU809" s="49"/>
      <c r="AV809" s="49"/>
      <c r="AW809" s="49"/>
      <c r="AX809" s="45"/>
      <c r="AY809" s="22"/>
      <c r="AZ809" s="22"/>
      <c r="BA809" s="22"/>
    </row>
    <row r="810" spans="7:53">
      <c r="G810" s="45"/>
      <c r="I810" s="30"/>
      <c r="AK810" s="45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  <c r="AV810" s="49"/>
      <c r="AW810" s="49"/>
      <c r="AX810" s="45"/>
      <c r="AY810" s="22"/>
      <c r="AZ810" s="22"/>
      <c r="BA810" s="22"/>
    </row>
    <row r="811" spans="7:53">
      <c r="G811" s="45"/>
      <c r="I811" s="30"/>
      <c r="AK811" s="45"/>
      <c r="AL811" s="49"/>
      <c r="AM811" s="49"/>
      <c r="AN811" s="49"/>
      <c r="AO811" s="49"/>
      <c r="AP811" s="49"/>
      <c r="AQ811" s="49"/>
      <c r="AR811" s="49"/>
      <c r="AS811" s="49"/>
      <c r="AT811" s="49"/>
      <c r="AU811" s="49"/>
      <c r="AV811" s="49"/>
      <c r="AW811" s="49"/>
      <c r="AX811" s="45"/>
      <c r="AY811" s="22"/>
      <c r="AZ811" s="22"/>
      <c r="BA811" s="22"/>
    </row>
    <row r="812" spans="7:53">
      <c r="G812" s="45"/>
      <c r="I812" s="30"/>
      <c r="AK812" s="45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  <c r="AV812" s="49"/>
      <c r="AW812" s="49"/>
      <c r="AX812" s="45"/>
      <c r="AY812" s="22"/>
      <c r="AZ812" s="22"/>
      <c r="BA812" s="22"/>
    </row>
    <row r="813" spans="7:53">
      <c r="G813" s="45"/>
      <c r="I813" s="30"/>
      <c r="AK813" s="45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5"/>
      <c r="AY813" s="22"/>
      <c r="AZ813" s="22"/>
      <c r="BA813" s="22"/>
    </row>
    <row r="814" spans="7:53">
      <c r="G814" s="45"/>
      <c r="I814" s="30"/>
      <c r="AK814" s="45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5"/>
      <c r="AY814" s="22"/>
      <c r="AZ814" s="22"/>
      <c r="BA814" s="22"/>
    </row>
    <row r="815" spans="7:53">
      <c r="G815" s="45"/>
      <c r="I815" s="30"/>
      <c r="AK815" s="45"/>
      <c r="AL815" s="49"/>
      <c r="AM815" s="49"/>
      <c r="AN815" s="49"/>
      <c r="AO815" s="49"/>
      <c r="AP815" s="49"/>
      <c r="AQ815" s="49"/>
      <c r="AR815" s="49"/>
      <c r="AS815" s="49"/>
      <c r="AT815" s="49"/>
      <c r="AU815" s="49"/>
      <c r="AV815" s="49"/>
      <c r="AW815" s="49"/>
      <c r="AX815" s="45"/>
      <c r="AY815" s="22"/>
      <c r="AZ815" s="22"/>
      <c r="BA815" s="22"/>
    </row>
    <row r="816" spans="7:53">
      <c r="G816" s="45"/>
      <c r="I816" s="30"/>
      <c r="AK816" s="45"/>
      <c r="AL816" s="49"/>
      <c r="AM816" s="49"/>
      <c r="AN816" s="49"/>
      <c r="AO816" s="49"/>
      <c r="AP816" s="49"/>
      <c r="AQ816" s="49"/>
      <c r="AR816" s="49"/>
      <c r="AS816" s="49"/>
      <c r="AT816" s="49"/>
      <c r="AU816" s="49"/>
      <c r="AV816" s="49"/>
      <c r="AW816" s="49"/>
      <c r="AX816" s="45"/>
      <c r="AY816" s="22"/>
      <c r="AZ816" s="22"/>
      <c r="BA816" s="22"/>
    </row>
    <row r="817" spans="7:53">
      <c r="G817" s="45"/>
      <c r="I817" s="30"/>
      <c r="AK817" s="45"/>
      <c r="AL817" s="49"/>
      <c r="AM817" s="49"/>
      <c r="AN817" s="49"/>
      <c r="AO817" s="49"/>
      <c r="AP817" s="49"/>
      <c r="AQ817" s="49"/>
      <c r="AR817" s="49"/>
      <c r="AS817" s="49"/>
      <c r="AT817" s="49"/>
      <c r="AU817" s="49"/>
      <c r="AV817" s="49"/>
      <c r="AW817" s="49"/>
      <c r="AX817" s="45"/>
      <c r="AY817" s="22"/>
      <c r="AZ817" s="22"/>
      <c r="BA817" s="22"/>
    </row>
    <row r="818" spans="7:53">
      <c r="G818" s="45"/>
      <c r="I818" s="30"/>
      <c r="AK818" s="45"/>
      <c r="AL818" s="49"/>
      <c r="AM818" s="49"/>
      <c r="AN818" s="49"/>
      <c r="AO818" s="49"/>
      <c r="AP818" s="49"/>
      <c r="AQ818" s="49"/>
      <c r="AR818" s="49"/>
      <c r="AS818" s="49"/>
      <c r="AT818" s="49"/>
      <c r="AU818" s="49"/>
      <c r="AV818" s="49"/>
      <c r="AW818" s="49"/>
      <c r="AX818" s="45"/>
      <c r="AY818" s="22"/>
      <c r="AZ818" s="22"/>
      <c r="BA818" s="22"/>
    </row>
    <row r="819" spans="7:53">
      <c r="G819" s="45"/>
      <c r="I819" s="30"/>
      <c r="AK819" s="45"/>
      <c r="AL819" s="49"/>
      <c r="AM819" s="49"/>
      <c r="AN819" s="49"/>
      <c r="AO819" s="49"/>
      <c r="AP819" s="49"/>
      <c r="AQ819" s="49"/>
      <c r="AR819" s="49"/>
      <c r="AS819" s="49"/>
      <c r="AT819" s="49"/>
      <c r="AU819" s="49"/>
      <c r="AV819" s="49"/>
      <c r="AW819" s="49"/>
      <c r="AX819" s="45"/>
      <c r="AY819" s="22"/>
      <c r="AZ819" s="22"/>
      <c r="BA819" s="22"/>
    </row>
    <row r="820" spans="7:53">
      <c r="G820" s="45"/>
      <c r="I820" s="30"/>
      <c r="AK820" s="45"/>
      <c r="AL820" s="49"/>
      <c r="AM820" s="49"/>
      <c r="AN820" s="49"/>
      <c r="AO820" s="49"/>
      <c r="AP820" s="49"/>
      <c r="AQ820" s="49"/>
      <c r="AR820" s="49"/>
      <c r="AS820" s="49"/>
      <c r="AT820" s="49"/>
      <c r="AU820" s="49"/>
      <c r="AV820" s="49"/>
      <c r="AW820" s="49"/>
      <c r="AX820" s="45"/>
      <c r="AY820" s="22"/>
      <c r="AZ820" s="22"/>
      <c r="BA820" s="22"/>
    </row>
    <row r="821" spans="7:53">
      <c r="G821" s="45"/>
      <c r="I821" s="30"/>
      <c r="AK821" s="45"/>
      <c r="AL821" s="49"/>
      <c r="AM821" s="49"/>
      <c r="AN821" s="49"/>
      <c r="AO821" s="49"/>
      <c r="AP821" s="49"/>
      <c r="AQ821" s="49"/>
      <c r="AR821" s="49"/>
      <c r="AS821" s="49"/>
      <c r="AT821" s="49"/>
      <c r="AU821" s="49"/>
      <c r="AV821" s="49"/>
      <c r="AW821" s="49"/>
      <c r="AX821" s="45"/>
      <c r="AY821" s="22"/>
      <c r="AZ821" s="22"/>
      <c r="BA821" s="22"/>
    </row>
    <row r="822" spans="7:53">
      <c r="G822" s="45"/>
      <c r="I822" s="30"/>
      <c r="AK822" s="45"/>
      <c r="AL822" s="49"/>
      <c r="AM822" s="49"/>
      <c r="AN822" s="49"/>
      <c r="AO822" s="49"/>
      <c r="AP822" s="49"/>
      <c r="AQ822" s="49"/>
      <c r="AR822" s="49"/>
      <c r="AS822" s="49"/>
      <c r="AT822" s="49"/>
      <c r="AU822" s="49"/>
      <c r="AV822" s="49"/>
      <c r="AW822" s="49"/>
      <c r="AX822" s="45"/>
      <c r="AY822" s="22"/>
      <c r="AZ822" s="22"/>
      <c r="BA822" s="22"/>
    </row>
    <row r="823" spans="7:53">
      <c r="G823" s="45"/>
      <c r="I823" s="30"/>
      <c r="AK823" s="45"/>
      <c r="AL823" s="49"/>
      <c r="AM823" s="49"/>
      <c r="AN823" s="49"/>
      <c r="AO823" s="49"/>
      <c r="AP823" s="49"/>
      <c r="AQ823" s="49"/>
      <c r="AR823" s="49"/>
      <c r="AS823" s="49"/>
      <c r="AT823" s="49"/>
      <c r="AU823" s="49"/>
      <c r="AV823" s="49"/>
      <c r="AW823" s="49"/>
      <c r="AX823" s="45"/>
      <c r="AY823" s="22"/>
      <c r="AZ823" s="22"/>
      <c r="BA823" s="22"/>
    </row>
    <row r="824" spans="7:53">
      <c r="G824" s="45"/>
      <c r="I824" s="30"/>
      <c r="AK824" s="45"/>
      <c r="AL824" s="49"/>
      <c r="AM824" s="49"/>
      <c r="AN824" s="49"/>
      <c r="AO824" s="49"/>
      <c r="AP824" s="49"/>
      <c r="AQ824" s="49"/>
      <c r="AR824" s="49"/>
      <c r="AS824" s="49"/>
      <c r="AT824" s="49"/>
      <c r="AU824" s="49"/>
      <c r="AV824" s="49"/>
      <c r="AW824" s="49"/>
      <c r="AX824" s="45"/>
      <c r="AY824" s="22"/>
      <c r="AZ824" s="22"/>
      <c r="BA824" s="22"/>
    </row>
    <row r="825" spans="7:53">
      <c r="G825" s="45"/>
      <c r="I825" s="30"/>
      <c r="AK825" s="45"/>
      <c r="AL825" s="49"/>
      <c r="AM825" s="49"/>
      <c r="AN825" s="49"/>
      <c r="AO825" s="49"/>
      <c r="AP825" s="49"/>
      <c r="AQ825" s="49"/>
      <c r="AR825" s="49"/>
      <c r="AS825" s="49"/>
      <c r="AT825" s="49"/>
      <c r="AU825" s="49"/>
      <c r="AV825" s="49"/>
      <c r="AW825" s="49"/>
      <c r="AX825" s="45"/>
      <c r="AY825" s="22"/>
      <c r="AZ825" s="22"/>
      <c r="BA825" s="22"/>
    </row>
    <row r="826" spans="7:53">
      <c r="G826" s="45"/>
      <c r="I826" s="30"/>
      <c r="AK826" s="45"/>
      <c r="AL826" s="49"/>
      <c r="AM826" s="49"/>
      <c r="AN826" s="49"/>
      <c r="AO826" s="49"/>
      <c r="AP826" s="49"/>
      <c r="AQ826" s="49"/>
      <c r="AR826" s="49"/>
      <c r="AS826" s="49"/>
      <c r="AT826" s="49"/>
      <c r="AU826" s="49"/>
      <c r="AV826" s="49"/>
      <c r="AW826" s="49"/>
      <c r="AX826" s="45"/>
      <c r="AY826" s="22"/>
      <c r="AZ826" s="22"/>
      <c r="BA826" s="22"/>
    </row>
    <row r="827" spans="7:53">
      <c r="G827" s="45"/>
      <c r="I827" s="30"/>
      <c r="AK827" s="45"/>
      <c r="AL827" s="49"/>
      <c r="AM827" s="49"/>
      <c r="AN827" s="49"/>
      <c r="AO827" s="49"/>
      <c r="AP827" s="49"/>
      <c r="AQ827" s="49"/>
      <c r="AR827" s="49"/>
      <c r="AS827" s="49"/>
      <c r="AT827" s="49"/>
      <c r="AU827" s="49"/>
      <c r="AV827" s="49"/>
      <c r="AW827" s="49"/>
      <c r="AX827" s="45"/>
      <c r="AY827" s="22"/>
      <c r="AZ827" s="22"/>
      <c r="BA827" s="22"/>
    </row>
    <row r="828" spans="7:53">
      <c r="G828" s="45"/>
      <c r="I828" s="30"/>
      <c r="AK828" s="45"/>
      <c r="AL828" s="49"/>
      <c r="AM828" s="49"/>
      <c r="AN828" s="49"/>
      <c r="AO828" s="49"/>
      <c r="AP828" s="49"/>
      <c r="AQ828" s="49"/>
      <c r="AR828" s="49"/>
      <c r="AS828" s="49"/>
      <c r="AT828" s="49"/>
      <c r="AU828" s="49"/>
      <c r="AV828" s="49"/>
      <c r="AW828" s="49"/>
      <c r="AX828" s="45"/>
      <c r="AY828" s="22"/>
      <c r="AZ828" s="22"/>
      <c r="BA828" s="22"/>
    </row>
    <row r="829" spans="7:53">
      <c r="G829" s="45"/>
      <c r="I829" s="30"/>
      <c r="AK829" s="45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5"/>
      <c r="AY829" s="22"/>
      <c r="AZ829" s="22"/>
      <c r="BA829" s="22"/>
    </row>
    <row r="830" spans="7:53">
      <c r="G830" s="45"/>
      <c r="I830" s="30"/>
      <c r="AK830" s="45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5"/>
      <c r="AY830" s="22"/>
      <c r="AZ830" s="22"/>
      <c r="BA830" s="22"/>
    </row>
    <row r="831" spans="7:53">
      <c r="G831" s="45"/>
      <c r="I831" s="30"/>
      <c r="AK831" s="45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5"/>
      <c r="AY831" s="22"/>
      <c r="AZ831" s="22"/>
      <c r="BA831" s="22"/>
    </row>
    <row r="832" spans="7:53">
      <c r="G832" s="45"/>
      <c r="I832" s="30"/>
      <c r="AK832" s="45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5"/>
      <c r="AY832" s="22"/>
      <c r="AZ832" s="22"/>
      <c r="BA832" s="22"/>
    </row>
    <row r="833" spans="7:53">
      <c r="G833" s="45"/>
      <c r="I833" s="30"/>
      <c r="AK833" s="45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5"/>
      <c r="AY833" s="22"/>
      <c r="AZ833" s="22"/>
      <c r="BA833" s="22"/>
    </row>
    <row r="834" spans="7:53">
      <c r="G834" s="45"/>
      <c r="I834" s="30"/>
      <c r="AK834" s="45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5"/>
      <c r="AY834" s="22"/>
      <c r="AZ834" s="22"/>
      <c r="BA834" s="22"/>
    </row>
    <row r="835" spans="7:53">
      <c r="G835" s="45"/>
      <c r="I835" s="30"/>
      <c r="AK835" s="45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5"/>
      <c r="AY835" s="22"/>
      <c r="AZ835" s="22"/>
      <c r="BA835" s="22"/>
    </row>
    <row r="836" spans="7:53">
      <c r="G836" s="45"/>
      <c r="I836" s="30"/>
      <c r="AK836" s="45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5"/>
      <c r="AY836" s="22"/>
      <c r="AZ836" s="22"/>
      <c r="BA836" s="22"/>
    </row>
    <row r="837" spans="7:53">
      <c r="G837" s="45"/>
      <c r="I837" s="30"/>
      <c r="AK837" s="45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5"/>
      <c r="AY837" s="22"/>
      <c r="AZ837" s="22"/>
      <c r="BA837" s="22"/>
    </row>
    <row r="838" spans="7:53">
      <c r="G838" s="45"/>
      <c r="I838" s="30"/>
      <c r="AK838" s="45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5"/>
      <c r="AY838" s="22"/>
      <c r="AZ838" s="22"/>
      <c r="BA838" s="22"/>
    </row>
    <row r="839" spans="7:53">
      <c r="G839" s="45"/>
      <c r="I839" s="30"/>
      <c r="AK839" s="45"/>
      <c r="AL839" s="49"/>
      <c r="AM839" s="49"/>
      <c r="AN839" s="49"/>
      <c r="AO839" s="49"/>
      <c r="AP839" s="49"/>
      <c r="AQ839" s="49"/>
      <c r="AR839" s="49"/>
      <c r="AS839" s="49"/>
      <c r="AT839" s="49"/>
      <c r="AU839" s="49"/>
      <c r="AV839" s="49"/>
      <c r="AW839" s="49"/>
      <c r="AX839" s="45"/>
      <c r="AY839" s="22"/>
      <c r="AZ839" s="22"/>
      <c r="BA839" s="22"/>
    </row>
    <row r="840" spans="7:53">
      <c r="G840" s="45"/>
      <c r="I840" s="30"/>
      <c r="AK840" s="45"/>
      <c r="AL840" s="49"/>
      <c r="AM840" s="49"/>
      <c r="AN840" s="49"/>
      <c r="AO840" s="49"/>
      <c r="AP840" s="49"/>
      <c r="AQ840" s="49"/>
      <c r="AR840" s="49"/>
      <c r="AS840" s="49"/>
      <c r="AT840" s="49"/>
      <c r="AU840" s="49"/>
      <c r="AV840" s="49"/>
      <c r="AW840" s="49"/>
      <c r="AX840" s="45"/>
      <c r="AY840" s="22"/>
      <c r="AZ840" s="22"/>
      <c r="BA840" s="22"/>
    </row>
    <row r="841" spans="7:53">
      <c r="G841" s="45"/>
      <c r="I841" s="30"/>
      <c r="AK841" s="45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5"/>
      <c r="AY841" s="22"/>
      <c r="AZ841" s="22"/>
      <c r="BA841" s="22"/>
    </row>
    <row r="842" spans="7:53">
      <c r="G842" s="45"/>
      <c r="I842" s="30"/>
      <c r="AK842" s="45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5"/>
      <c r="AY842" s="22"/>
      <c r="AZ842" s="22"/>
      <c r="BA842" s="22"/>
    </row>
    <row r="843" spans="7:53">
      <c r="G843" s="45"/>
      <c r="I843" s="30"/>
      <c r="AK843" s="45"/>
      <c r="AL843" s="49"/>
      <c r="AM843" s="49"/>
      <c r="AN843" s="49"/>
      <c r="AO843" s="49"/>
      <c r="AP843" s="49"/>
      <c r="AQ843" s="49"/>
      <c r="AR843" s="49"/>
      <c r="AS843" s="49"/>
      <c r="AT843" s="49"/>
      <c r="AU843" s="49"/>
      <c r="AV843" s="49"/>
      <c r="AW843" s="49"/>
      <c r="AX843" s="45"/>
      <c r="AY843" s="22"/>
      <c r="AZ843" s="22"/>
      <c r="BA843" s="22"/>
    </row>
    <row r="844" spans="7:53">
      <c r="G844" s="45"/>
      <c r="I844" s="30"/>
      <c r="AK844" s="45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5"/>
      <c r="AY844" s="22"/>
      <c r="AZ844" s="22"/>
      <c r="BA844" s="22"/>
    </row>
    <row r="845" spans="7:53">
      <c r="G845" s="45"/>
      <c r="I845" s="30"/>
      <c r="AK845" s="45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5"/>
      <c r="AY845" s="22"/>
      <c r="AZ845" s="22"/>
      <c r="BA845" s="22"/>
    </row>
    <row r="846" spans="7:53">
      <c r="G846" s="45"/>
      <c r="I846" s="30"/>
      <c r="AK846" s="45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5"/>
      <c r="AY846" s="22"/>
      <c r="AZ846" s="22"/>
      <c r="BA846" s="22"/>
    </row>
    <row r="847" spans="7:53">
      <c r="G847" s="45"/>
      <c r="I847" s="30"/>
      <c r="AK847" s="45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5"/>
      <c r="AY847" s="22"/>
      <c r="AZ847" s="22"/>
      <c r="BA847" s="22"/>
    </row>
    <row r="848" spans="7:53">
      <c r="G848" s="45"/>
      <c r="I848" s="30"/>
      <c r="AK848" s="45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5"/>
      <c r="AY848" s="22"/>
      <c r="AZ848" s="22"/>
      <c r="BA848" s="22"/>
    </row>
    <row r="849" spans="7:53">
      <c r="G849" s="45"/>
      <c r="I849" s="30"/>
      <c r="AK849" s="45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5"/>
      <c r="AY849" s="22"/>
      <c r="AZ849" s="22"/>
      <c r="BA849" s="22"/>
    </row>
    <row r="850" spans="7:53">
      <c r="G850" s="45"/>
      <c r="I850" s="30"/>
      <c r="AK850" s="45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5"/>
      <c r="AY850" s="22"/>
      <c r="AZ850" s="22"/>
      <c r="BA850" s="22"/>
    </row>
    <row r="851" spans="7:53">
      <c r="G851" s="45"/>
      <c r="I851" s="30"/>
      <c r="AK851" s="45"/>
      <c r="AL851" s="49"/>
      <c r="AM851" s="49"/>
      <c r="AN851" s="49"/>
      <c r="AO851" s="49"/>
      <c r="AP851" s="49"/>
      <c r="AQ851" s="49"/>
      <c r="AR851" s="49"/>
      <c r="AS851" s="49"/>
      <c r="AT851" s="49"/>
      <c r="AU851" s="49"/>
      <c r="AV851" s="49"/>
      <c r="AW851" s="49"/>
      <c r="AX851" s="45"/>
      <c r="AY851" s="22"/>
      <c r="AZ851" s="22"/>
      <c r="BA851" s="22"/>
    </row>
    <row r="852" spans="7:53">
      <c r="G852" s="45"/>
      <c r="I852" s="30"/>
      <c r="AK852" s="45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5"/>
      <c r="AY852" s="22"/>
      <c r="AZ852" s="22"/>
      <c r="BA852" s="22"/>
    </row>
    <row r="853" spans="7:53">
      <c r="G853" s="45"/>
      <c r="I853" s="30"/>
      <c r="AK853" s="45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5"/>
      <c r="AY853" s="22"/>
      <c r="AZ853" s="22"/>
      <c r="BA853" s="22"/>
    </row>
    <row r="854" spans="7:53">
      <c r="G854" s="45"/>
      <c r="I854" s="30"/>
      <c r="AK854" s="45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5"/>
      <c r="AY854" s="22"/>
      <c r="AZ854" s="22"/>
      <c r="BA854" s="22"/>
    </row>
    <row r="855" spans="7:53">
      <c r="G855" s="45"/>
      <c r="I855" s="30"/>
      <c r="AK855" s="45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5"/>
      <c r="AY855" s="22"/>
      <c r="AZ855" s="22"/>
      <c r="BA855" s="22"/>
    </row>
    <row r="856" spans="7:53">
      <c r="G856" s="45"/>
      <c r="I856" s="30"/>
      <c r="AK856" s="45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5"/>
      <c r="AY856" s="22"/>
      <c r="AZ856" s="22"/>
      <c r="BA856" s="22"/>
    </row>
    <row r="857" spans="7:53">
      <c r="G857" s="45"/>
      <c r="I857" s="30"/>
      <c r="AK857" s="45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5"/>
      <c r="AY857" s="22"/>
      <c r="AZ857" s="22"/>
      <c r="BA857" s="22"/>
    </row>
    <row r="858" spans="7:53">
      <c r="G858" s="45"/>
      <c r="I858" s="30"/>
      <c r="AK858" s="45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5"/>
      <c r="AY858" s="22"/>
      <c r="AZ858" s="22"/>
      <c r="BA858" s="22"/>
    </row>
    <row r="859" spans="7:53">
      <c r="G859" s="45"/>
      <c r="I859" s="30"/>
      <c r="AK859" s="45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5"/>
      <c r="AY859" s="22"/>
      <c r="AZ859" s="22"/>
      <c r="BA859" s="22"/>
    </row>
    <row r="860" spans="7:53">
      <c r="G860" s="45"/>
      <c r="I860" s="30"/>
      <c r="AK860" s="45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5"/>
      <c r="AY860" s="22"/>
      <c r="AZ860" s="22"/>
      <c r="BA860" s="22"/>
    </row>
    <row r="861" spans="7:53">
      <c r="G861" s="45"/>
      <c r="I861" s="30"/>
      <c r="AK861" s="45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5"/>
      <c r="AY861" s="22"/>
      <c r="AZ861" s="22"/>
      <c r="BA861" s="22"/>
    </row>
    <row r="862" spans="7:53">
      <c r="G862" s="45"/>
      <c r="I862" s="30"/>
      <c r="AK862" s="45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5"/>
      <c r="AY862" s="22"/>
      <c r="AZ862" s="22"/>
      <c r="BA862" s="22"/>
    </row>
    <row r="863" spans="7:53">
      <c r="G863" s="45"/>
      <c r="I863" s="30"/>
      <c r="AK863" s="45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5"/>
      <c r="AY863" s="22"/>
      <c r="AZ863" s="22"/>
      <c r="BA863" s="22"/>
    </row>
    <row r="864" spans="7:53">
      <c r="G864" s="45"/>
      <c r="I864" s="30"/>
      <c r="AK864" s="45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5"/>
      <c r="AY864" s="22"/>
      <c r="AZ864" s="22"/>
      <c r="BA864" s="22"/>
    </row>
    <row r="865" spans="7:53">
      <c r="G865" s="45"/>
      <c r="I865" s="30"/>
      <c r="AK865" s="45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5"/>
      <c r="AY865" s="22"/>
      <c r="AZ865" s="22"/>
      <c r="BA865" s="22"/>
    </row>
    <row r="866" spans="7:53">
      <c r="G866" s="45"/>
      <c r="I866" s="30"/>
      <c r="AK866" s="45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5"/>
      <c r="AY866" s="22"/>
      <c r="AZ866" s="22"/>
      <c r="BA866" s="22"/>
    </row>
    <row r="867" spans="7:53">
      <c r="G867" s="45"/>
      <c r="I867" s="30"/>
      <c r="AK867" s="45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5"/>
      <c r="AY867" s="22"/>
      <c r="AZ867" s="22"/>
      <c r="BA867" s="22"/>
    </row>
    <row r="868" spans="7:53">
      <c r="G868" s="45"/>
      <c r="I868" s="30"/>
      <c r="AK868" s="45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5"/>
      <c r="AY868" s="22"/>
      <c r="AZ868" s="22"/>
      <c r="BA868" s="22"/>
    </row>
    <row r="869" spans="7:53">
      <c r="G869" s="45"/>
      <c r="I869" s="30"/>
      <c r="AK869" s="45"/>
      <c r="AL869" s="49"/>
      <c r="AM869" s="49"/>
      <c r="AN869" s="49"/>
      <c r="AO869" s="49"/>
      <c r="AP869" s="49"/>
      <c r="AQ869" s="49"/>
      <c r="AR869" s="49"/>
      <c r="AS869" s="49"/>
      <c r="AT869" s="49"/>
      <c r="AU869" s="49"/>
      <c r="AV869" s="49"/>
      <c r="AW869" s="49"/>
      <c r="AX869" s="45"/>
      <c r="AY869" s="22"/>
      <c r="AZ869" s="22"/>
      <c r="BA869" s="22"/>
    </row>
    <row r="870" spans="7:53">
      <c r="G870" s="45"/>
      <c r="I870" s="30"/>
      <c r="AK870" s="45"/>
      <c r="AL870" s="49"/>
      <c r="AM870" s="49"/>
      <c r="AN870" s="49"/>
      <c r="AO870" s="49"/>
      <c r="AP870" s="49"/>
      <c r="AQ870" s="49"/>
      <c r="AR870" s="49"/>
      <c r="AS870" s="49"/>
      <c r="AT870" s="49"/>
      <c r="AU870" s="49"/>
      <c r="AV870" s="49"/>
      <c r="AW870" s="49"/>
      <c r="AX870" s="45"/>
      <c r="AY870" s="22"/>
      <c r="AZ870" s="22"/>
      <c r="BA870" s="22"/>
    </row>
    <row r="871" spans="7:53">
      <c r="G871" s="45"/>
      <c r="I871" s="30"/>
      <c r="AK871" s="45"/>
      <c r="AL871" s="49"/>
      <c r="AM871" s="49"/>
      <c r="AN871" s="49"/>
      <c r="AO871" s="49"/>
      <c r="AP871" s="49"/>
      <c r="AQ871" s="49"/>
      <c r="AR871" s="49"/>
      <c r="AS871" s="49"/>
      <c r="AT871" s="49"/>
      <c r="AU871" s="49"/>
      <c r="AV871" s="49"/>
      <c r="AW871" s="49"/>
      <c r="AX871" s="45"/>
      <c r="AY871" s="22"/>
      <c r="AZ871" s="22"/>
      <c r="BA871" s="22"/>
    </row>
    <row r="872" spans="7:53">
      <c r="G872" s="45"/>
      <c r="I872" s="30"/>
      <c r="AK872" s="45"/>
      <c r="AL872" s="49"/>
      <c r="AM872" s="49"/>
      <c r="AN872" s="49"/>
      <c r="AO872" s="49"/>
      <c r="AP872" s="49"/>
      <c r="AQ872" s="49"/>
      <c r="AR872" s="49"/>
      <c r="AS872" s="49"/>
      <c r="AT872" s="49"/>
      <c r="AU872" s="49"/>
      <c r="AV872" s="49"/>
      <c r="AW872" s="49"/>
      <c r="AX872" s="45"/>
      <c r="AY872" s="22"/>
      <c r="AZ872" s="22"/>
      <c r="BA872" s="22"/>
    </row>
    <row r="873" spans="7:53">
      <c r="G873" s="45"/>
      <c r="I873" s="30"/>
      <c r="AK873" s="45"/>
      <c r="AL873" s="49"/>
      <c r="AM873" s="49"/>
      <c r="AN873" s="49"/>
      <c r="AO873" s="49"/>
      <c r="AP873" s="49"/>
      <c r="AQ873" s="49"/>
      <c r="AR873" s="49"/>
      <c r="AS873" s="49"/>
      <c r="AT873" s="49"/>
      <c r="AU873" s="49"/>
      <c r="AV873" s="49"/>
      <c r="AW873" s="49"/>
      <c r="AX873" s="45"/>
      <c r="AY873" s="22"/>
      <c r="AZ873" s="22"/>
      <c r="BA873" s="22"/>
    </row>
    <row r="874" spans="7:53">
      <c r="G874" s="45"/>
      <c r="I874" s="30"/>
      <c r="AK874" s="45"/>
      <c r="AL874" s="49"/>
      <c r="AM874" s="49"/>
      <c r="AN874" s="49"/>
      <c r="AO874" s="49"/>
      <c r="AP874" s="49"/>
      <c r="AQ874" s="49"/>
      <c r="AR874" s="49"/>
      <c r="AS874" s="49"/>
      <c r="AT874" s="49"/>
      <c r="AU874" s="49"/>
      <c r="AV874" s="49"/>
      <c r="AW874" s="49"/>
      <c r="AX874" s="45"/>
      <c r="AY874" s="22"/>
      <c r="AZ874" s="22"/>
      <c r="BA874" s="22"/>
    </row>
    <row r="875" spans="7:53">
      <c r="G875" s="45"/>
      <c r="I875" s="30"/>
      <c r="AK875" s="45"/>
      <c r="AL875" s="49"/>
      <c r="AM875" s="49"/>
      <c r="AN875" s="49"/>
      <c r="AO875" s="49"/>
      <c r="AP875" s="49"/>
      <c r="AQ875" s="49"/>
      <c r="AR875" s="49"/>
      <c r="AS875" s="49"/>
      <c r="AT875" s="49"/>
      <c r="AU875" s="49"/>
      <c r="AV875" s="49"/>
      <c r="AW875" s="49"/>
      <c r="AX875" s="45"/>
      <c r="AY875" s="22"/>
      <c r="AZ875" s="22"/>
      <c r="BA875" s="22"/>
    </row>
    <row r="876" spans="7:53">
      <c r="G876" s="45"/>
      <c r="I876" s="30"/>
      <c r="AK876" s="45"/>
      <c r="AL876" s="49"/>
      <c r="AM876" s="49"/>
      <c r="AN876" s="49"/>
      <c r="AO876" s="49"/>
      <c r="AP876" s="49"/>
      <c r="AQ876" s="49"/>
      <c r="AR876" s="49"/>
      <c r="AS876" s="49"/>
      <c r="AT876" s="49"/>
      <c r="AU876" s="49"/>
      <c r="AV876" s="49"/>
      <c r="AW876" s="49"/>
      <c r="AX876" s="45"/>
      <c r="AY876" s="22"/>
      <c r="AZ876" s="22"/>
      <c r="BA876" s="22"/>
    </row>
    <row r="877" spans="7:53">
      <c r="G877" s="45"/>
      <c r="I877" s="30"/>
      <c r="AK877" s="45"/>
      <c r="AL877" s="49"/>
      <c r="AM877" s="49"/>
      <c r="AN877" s="49"/>
      <c r="AO877" s="49"/>
      <c r="AP877" s="49"/>
      <c r="AQ877" s="49"/>
      <c r="AR877" s="49"/>
      <c r="AS877" s="49"/>
      <c r="AT877" s="49"/>
      <c r="AU877" s="49"/>
      <c r="AV877" s="49"/>
      <c r="AW877" s="49"/>
      <c r="AX877" s="45"/>
      <c r="AY877" s="22"/>
      <c r="AZ877" s="22"/>
      <c r="BA877" s="22"/>
    </row>
    <row r="878" spans="7:53">
      <c r="G878" s="45"/>
      <c r="I878" s="30"/>
      <c r="AK878" s="45"/>
      <c r="AL878" s="49"/>
      <c r="AM878" s="49"/>
      <c r="AN878" s="49"/>
      <c r="AO878" s="49"/>
      <c r="AP878" s="49"/>
      <c r="AQ878" s="49"/>
      <c r="AR878" s="49"/>
      <c r="AS878" s="49"/>
      <c r="AT878" s="49"/>
      <c r="AU878" s="49"/>
      <c r="AV878" s="49"/>
      <c r="AW878" s="49"/>
      <c r="AX878" s="45"/>
      <c r="AY878" s="22"/>
      <c r="AZ878" s="22"/>
      <c r="BA878" s="22"/>
    </row>
    <row r="879" spans="7:53">
      <c r="G879" s="45"/>
      <c r="I879" s="30"/>
      <c r="AK879" s="45"/>
      <c r="AL879" s="49"/>
      <c r="AM879" s="49"/>
      <c r="AN879" s="49"/>
      <c r="AO879" s="49"/>
      <c r="AP879" s="49"/>
      <c r="AQ879" s="49"/>
      <c r="AR879" s="49"/>
      <c r="AS879" s="49"/>
      <c r="AT879" s="49"/>
      <c r="AU879" s="49"/>
      <c r="AV879" s="49"/>
      <c r="AW879" s="49"/>
      <c r="AX879" s="45"/>
      <c r="AY879" s="22"/>
      <c r="AZ879" s="22"/>
      <c r="BA879" s="22"/>
    </row>
    <row r="880" spans="7:53">
      <c r="G880" s="45"/>
      <c r="I880" s="30"/>
      <c r="AK880" s="45"/>
      <c r="AL880" s="49"/>
      <c r="AM880" s="49"/>
      <c r="AN880" s="49"/>
      <c r="AO880" s="49"/>
      <c r="AP880" s="49"/>
      <c r="AQ880" s="49"/>
      <c r="AR880" s="49"/>
      <c r="AS880" s="49"/>
      <c r="AT880" s="49"/>
      <c r="AU880" s="49"/>
      <c r="AV880" s="49"/>
      <c r="AW880" s="49"/>
      <c r="AX880" s="45"/>
      <c r="AY880" s="22"/>
      <c r="AZ880" s="22"/>
      <c r="BA880" s="22"/>
    </row>
    <row r="881" spans="7:53">
      <c r="G881" s="45"/>
      <c r="I881" s="30"/>
      <c r="AK881" s="45"/>
      <c r="AL881" s="49"/>
      <c r="AM881" s="49"/>
      <c r="AN881" s="49"/>
      <c r="AO881" s="49"/>
      <c r="AP881" s="49"/>
      <c r="AQ881" s="49"/>
      <c r="AR881" s="49"/>
      <c r="AS881" s="49"/>
      <c r="AT881" s="49"/>
      <c r="AU881" s="49"/>
      <c r="AV881" s="49"/>
      <c r="AW881" s="49"/>
      <c r="AX881" s="45"/>
      <c r="AY881" s="22"/>
      <c r="AZ881" s="22"/>
      <c r="BA881" s="22"/>
    </row>
    <row r="882" spans="7:53">
      <c r="G882" s="45"/>
      <c r="I882" s="30"/>
      <c r="AK882" s="45"/>
      <c r="AL882" s="49"/>
      <c r="AM882" s="49"/>
      <c r="AN882" s="49"/>
      <c r="AO882" s="49"/>
      <c r="AP882" s="49"/>
      <c r="AQ882" s="49"/>
      <c r="AR882" s="49"/>
      <c r="AS882" s="49"/>
      <c r="AT882" s="49"/>
      <c r="AU882" s="49"/>
      <c r="AV882" s="49"/>
      <c r="AW882" s="49"/>
      <c r="AX882" s="45"/>
      <c r="AY882" s="22"/>
      <c r="AZ882" s="22"/>
      <c r="BA882" s="22"/>
    </row>
    <row r="883" spans="7:53">
      <c r="G883" s="45"/>
      <c r="I883" s="30"/>
      <c r="AK883" s="45"/>
      <c r="AL883" s="49"/>
      <c r="AM883" s="49"/>
      <c r="AN883" s="49"/>
      <c r="AO883" s="49"/>
      <c r="AP883" s="49"/>
      <c r="AQ883" s="49"/>
      <c r="AR883" s="49"/>
      <c r="AS883" s="49"/>
      <c r="AT883" s="49"/>
      <c r="AU883" s="49"/>
      <c r="AV883" s="49"/>
      <c r="AW883" s="49"/>
      <c r="AX883" s="45"/>
      <c r="AY883" s="22"/>
      <c r="AZ883" s="22"/>
      <c r="BA883" s="22"/>
    </row>
    <row r="884" spans="7:53">
      <c r="G884" s="45"/>
      <c r="I884" s="30"/>
      <c r="AK884" s="45"/>
      <c r="AL884" s="49"/>
      <c r="AM884" s="49"/>
      <c r="AN884" s="49"/>
      <c r="AO884" s="49"/>
      <c r="AP884" s="49"/>
      <c r="AQ884" s="49"/>
      <c r="AR884" s="49"/>
      <c r="AS884" s="49"/>
      <c r="AT884" s="49"/>
      <c r="AU884" s="49"/>
      <c r="AV884" s="49"/>
      <c r="AW884" s="49"/>
      <c r="AX884" s="45"/>
      <c r="AY884" s="22"/>
      <c r="AZ884" s="22"/>
      <c r="BA884" s="22"/>
    </row>
    <row r="885" spans="7:53">
      <c r="G885" s="45"/>
      <c r="I885" s="30"/>
      <c r="AK885" s="45"/>
      <c r="AL885" s="49"/>
      <c r="AM885" s="49"/>
      <c r="AN885" s="49"/>
      <c r="AO885" s="49"/>
      <c r="AP885" s="49"/>
      <c r="AQ885" s="49"/>
      <c r="AR885" s="49"/>
      <c r="AS885" s="49"/>
      <c r="AT885" s="49"/>
      <c r="AU885" s="49"/>
      <c r="AV885" s="49"/>
      <c r="AW885" s="49"/>
      <c r="AX885" s="45"/>
      <c r="AY885" s="22"/>
      <c r="AZ885" s="22"/>
      <c r="BA885" s="22"/>
    </row>
    <row r="886" spans="7:53">
      <c r="G886" s="45"/>
      <c r="I886" s="30"/>
      <c r="AK886" s="45"/>
      <c r="AL886" s="49"/>
      <c r="AM886" s="49"/>
      <c r="AN886" s="49"/>
      <c r="AO886" s="49"/>
      <c r="AP886" s="49"/>
      <c r="AQ886" s="49"/>
      <c r="AR886" s="49"/>
      <c r="AS886" s="49"/>
      <c r="AT886" s="49"/>
      <c r="AU886" s="49"/>
      <c r="AV886" s="49"/>
      <c r="AW886" s="49"/>
      <c r="AX886" s="45"/>
      <c r="AY886" s="22"/>
      <c r="AZ886" s="22"/>
      <c r="BA886" s="22"/>
    </row>
    <row r="887" spans="7:53">
      <c r="G887" s="45"/>
      <c r="I887" s="30"/>
      <c r="AK887" s="45"/>
      <c r="AL887" s="49"/>
      <c r="AM887" s="49"/>
      <c r="AN887" s="49"/>
      <c r="AO887" s="49"/>
      <c r="AP887" s="49"/>
      <c r="AQ887" s="49"/>
      <c r="AR887" s="49"/>
      <c r="AS887" s="49"/>
      <c r="AT887" s="49"/>
      <c r="AU887" s="49"/>
      <c r="AV887" s="49"/>
      <c r="AW887" s="49"/>
      <c r="AX887" s="45"/>
      <c r="AY887" s="22"/>
      <c r="AZ887" s="22"/>
      <c r="BA887" s="22"/>
    </row>
    <row r="888" spans="7:53">
      <c r="G888" s="45"/>
      <c r="I888" s="30"/>
      <c r="AK888" s="45"/>
      <c r="AL888" s="49"/>
      <c r="AM888" s="49"/>
      <c r="AN888" s="49"/>
      <c r="AO888" s="49"/>
      <c r="AP888" s="49"/>
      <c r="AQ888" s="49"/>
      <c r="AR888" s="49"/>
      <c r="AS888" s="49"/>
      <c r="AT888" s="49"/>
      <c r="AU888" s="49"/>
      <c r="AV888" s="49"/>
      <c r="AW888" s="49"/>
      <c r="AX888" s="45"/>
      <c r="AY888" s="22"/>
      <c r="AZ888" s="22"/>
      <c r="BA888" s="22"/>
    </row>
    <row r="889" spans="7:53">
      <c r="G889" s="45"/>
      <c r="I889" s="30"/>
      <c r="AK889" s="45"/>
      <c r="AL889" s="49"/>
      <c r="AM889" s="49"/>
      <c r="AN889" s="49"/>
      <c r="AO889" s="49"/>
      <c r="AP889" s="49"/>
      <c r="AQ889" s="49"/>
      <c r="AR889" s="49"/>
      <c r="AS889" s="49"/>
      <c r="AT889" s="49"/>
      <c r="AU889" s="49"/>
      <c r="AV889" s="49"/>
      <c r="AW889" s="49"/>
      <c r="AX889" s="45"/>
      <c r="AY889" s="22"/>
      <c r="AZ889" s="22"/>
      <c r="BA889" s="22"/>
    </row>
    <row r="890" spans="7:53">
      <c r="G890" s="45"/>
      <c r="I890" s="30"/>
      <c r="AK890" s="45"/>
      <c r="AL890" s="49"/>
      <c r="AM890" s="49"/>
      <c r="AN890" s="49"/>
      <c r="AO890" s="49"/>
      <c r="AP890" s="49"/>
      <c r="AQ890" s="49"/>
      <c r="AR890" s="49"/>
      <c r="AS890" s="49"/>
      <c r="AT890" s="49"/>
      <c r="AU890" s="49"/>
      <c r="AV890" s="49"/>
      <c r="AW890" s="49"/>
      <c r="AX890" s="45"/>
      <c r="AY890" s="22"/>
      <c r="AZ890" s="22"/>
      <c r="BA890" s="22"/>
    </row>
    <row r="891" spans="7:53">
      <c r="G891" s="45"/>
      <c r="I891" s="30"/>
      <c r="AK891" s="45"/>
      <c r="AL891" s="49"/>
      <c r="AM891" s="49"/>
      <c r="AN891" s="49"/>
      <c r="AO891" s="49"/>
      <c r="AP891" s="49"/>
      <c r="AQ891" s="49"/>
      <c r="AR891" s="49"/>
      <c r="AS891" s="49"/>
      <c r="AT891" s="49"/>
      <c r="AU891" s="49"/>
      <c r="AV891" s="49"/>
      <c r="AW891" s="49"/>
      <c r="AX891" s="45"/>
      <c r="AY891" s="22"/>
      <c r="AZ891" s="22"/>
      <c r="BA891" s="22"/>
    </row>
    <row r="892" spans="7:53">
      <c r="G892" s="45"/>
      <c r="I892" s="30"/>
      <c r="AK892" s="45"/>
      <c r="AL892" s="49"/>
      <c r="AM892" s="49"/>
      <c r="AN892" s="49"/>
      <c r="AO892" s="49"/>
      <c r="AP892" s="49"/>
      <c r="AQ892" s="49"/>
      <c r="AR892" s="49"/>
      <c r="AS892" s="49"/>
      <c r="AT892" s="49"/>
      <c r="AU892" s="49"/>
      <c r="AV892" s="49"/>
      <c r="AW892" s="49"/>
      <c r="AX892" s="45"/>
      <c r="AY892" s="22"/>
      <c r="AZ892" s="22"/>
      <c r="BA892" s="22"/>
    </row>
    <row r="893" spans="7:53">
      <c r="G893" s="45"/>
      <c r="I893" s="30"/>
      <c r="AK893" s="45"/>
      <c r="AL893" s="49"/>
      <c r="AM893" s="49"/>
      <c r="AN893" s="49"/>
      <c r="AO893" s="49"/>
      <c r="AP893" s="49"/>
      <c r="AQ893" s="49"/>
      <c r="AR893" s="49"/>
      <c r="AS893" s="49"/>
      <c r="AT893" s="49"/>
      <c r="AU893" s="49"/>
      <c r="AV893" s="49"/>
      <c r="AW893" s="49"/>
      <c r="AX893" s="45"/>
      <c r="AY893" s="22"/>
      <c r="AZ893" s="22"/>
      <c r="BA893" s="22"/>
    </row>
    <row r="894" spans="7:53">
      <c r="G894" s="45"/>
      <c r="I894" s="30"/>
      <c r="AK894" s="45"/>
      <c r="AL894" s="49"/>
      <c r="AM894" s="49"/>
      <c r="AN894" s="49"/>
      <c r="AO894" s="49"/>
      <c r="AP894" s="49"/>
      <c r="AQ894" s="49"/>
      <c r="AR894" s="49"/>
      <c r="AS894" s="49"/>
      <c r="AT894" s="49"/>
      <c r="AU894" s="49"/>
      <c r="AV894" s="49"/>
      <c r="AW894" s="49"/>
      <c r="AX894" s="45"/>
      <c r="AY894" s="22"/>
      <c r="AZ894" s="22"/>
      <c r="BA894" s="22"/>
    </row>
    <row r="895" spans="7:53">
      <c r="G895" s="45"/>
      <c r="I895" s="30"/>
      <c r="AK895" s="45"/>
      <c r="AL895" s="49"/>
      <c r="AM895" s="49"/>
      <c r="AN895" s="49"/>
      <c r="AO895" s="49"/>
      <c r="AP895" s="49"/>
      <c r="AQ895" s="49"/>
      <c r="AR895" s="49"/>
      <c r="AS895" s="49"/>
      <c r="AT895" s="49"/>
      <c r="AU895" s="49"/>
      <c r="AV895" s="49"/>
      <c r="AW895" s="49"/>
      <c r="AX895" s="45"/>
      <c r="AY895" s="22"/>
      <c r="AZ895" s="22"/>
      <c r="BA895" s="22"/>
    </row>
    <row r="896" spans="7:53">
      <c r="G896" s="45"/>
      <c r="I896" s="30"/>
      <c r="AK896" s="45"/>
      <c r="AL896" s="49"/>
      <c r="AM896" s="49"/>
      <c r="AN896" s="49"/>
      <c r="AO896" s="49"/>
      <c r="AP896" s="49"/>
      <c r="AQ896" s="49"/>
      <c r="AR896" s="49"/>
      <c r="AS896" s="49"/>
      <c r="AT896" s="49"/>
      <c r="AU896" s="49"/>
      <c r="AV896" s="49"/>
      <c r="AW896" s="49"/>
      <c r="AX896" s="45"/>
      <c r="AY896" s="22"/>
      <c r="AZ896" s="22"/>
      <c r="BA896" s="22"/>
    </row>
    <row r="897" spans="7:53">
      <c r="G897" s="45"/>
      <c r="I897" s="30"/>
      <c r="AK897" s="45"/>
      <c r="AL897" s="49"/>
      <c r="AM897" s="49"/>
      <c r="AN897" s="49"/>
      <c r="AO897" s="49"/>
      <c r="AP897" s="49"/>
      <c r="AQ897" s="49"/>
      <c r="AR897" s="49"/>
      <c r="AS897" s="49"/>
      <c r="AT897" s="49"/>
      <c r="AU897" s="49"/>
      <c r="AV897" s="49"/>
      <c r="AW897" s="49"/>
      <c r="AX897" s="45"/>
      <c r="AY897" s="22"/>
      <c r="AZ897" s="22"/>
      <c r="BA897" s="22"/>
    </row>
    <row r="898" spans="7:53">
      <c r="G898" s="45"/>
      <c r="I898" s="30"/>
      <c r="AK898" s="45"/>
      <c r="AL898" s="49"/>
      <c r="AM898" s="49"/>
      <c r="AN898" s="49"/>
      <c r="AO898" s="49"/>
      <c r="AP898" s="49"/>
      <c r="AQ898" s="49"/>
      <c r="AR898" s="49"/>
      <c r="AS898" s="49"/>
      <c r="AT898" s="49"/>
      <c r="AU898" s="49"/>
      <c r="AV898" s="49"/>
      <c r="AW898" s="49"/>
      <c r="AX898" s="45"/>
      <c r="AY898" s="22"/>
      <c r="AZ898" s="22"/>
      <c r="BA898" s="22"/>
    </row>
    <row r="899" spans="7:53">
      <c r="G899" s="45"/>
      <c r="I899" s="30"/>
      <c r="AK899" s="45"/>
      <c r="AL899" s="49"/>
      <c r="AM899" s="49"/>
      <c r="AN899" s="49"/>
      <c r="AO899" s="49"/>
      <c r="AP899" s="49"/>
      <c r="AQ899" s="49"/>
      <c r="AR899" s="49"/>
      <c r="AS899" s="49"/>
      <c r="AT899" s="49"/>
      <c r="AU899" s="49"/>
      <c r="AV899" s="49"/>
      <c r="AW899" s="49"/>
      <c r="AX899" s="45"/>
      <c r="AY899" s="22"/>
      <c r="AZ899" s="22"/>
      <c r="BA899" s="22"/>
    </row>
    <row r="900" spans="7:53">
      <c r="G900" s="45"/>
      <c r="I900" s="30"/>
      <c r="AK900" s="45"/>
      <c r="AL900" s="49"/>
      <c r="AM900" s="49"/>
      <c r="AN900" s="49"/>
      <c r="AO900" s="49"/>
      <c r="AP900" s="49"/>
      <c r="AQ900" s="49"/>
      <c r="AR900" s="49"/>
      <c r="AS900" s="49"/>
      <c r="AT900" s="49"/>
      <c r="AU900" s="49"/>
      <c r="AV900" s="49"/>
      <c r="AW900" s="49"/>
      <c r="AX900" s="45"/>
      <c r="AY900" s="22"/>
      <c r="AZ900" s="22"/>
      <c r="BA900" s="22"/>
    </row>
    <row r="901" spans="7:53">
      <c r="G901" s="45"/>
      <c r="I901" s="30"/>
      <c r="AK901" s="45"/>
      <c r="AL901" s="49"/>
      <c r="AM901" s="49"/>
      <c r="AN901" s="49"/>
      <c r="AO901" s="49"/>
      <c r="AP901" s="49"/>
      <c r="AQ901" s="49"/>
      <c r="AR901" s="49"/>
      <c r="AS901" s="49"/>
      <c r="AT901" s="49"/>
      <c r="AU901" s="49"/>
      <c r="AV901" s="49"/>
      <c r="AW901" s="49"/>
      <c r="AX901" s="45"/>
      <c r="AY901" s="22"/>
      <c r="AZ901" s="22"/>
      <c r="BA901" s="22"/>
    </row>
    <row r="902" spans="7:53">
      <c r="G902" s="45"/>
      <c r="I902" s="30"/>
      <c r="AK902" s="45"/>
      <c r="AL902" s="49"/>
      <c r="AM902" s="49"/>
      <c r="AN902" s="49"/>
      <c r="AO902" s="49"/>
      <c r="AP902" s="49"/>
      <c r="AQ902" s="49"/>
      <c r="AR902" s="49"/>
      <c r="AS902" s="49"/>
      <c r="AT902" s="49"/>
      <c r="AU902" s="49"/>
      <c r="AV902" s="49"/>
      <c r="AW902" s="49"/>
      <c r="AX902" s="45"/>
      <c r="AY902" s="22"/>
      <c r="AZ902" s="22"/>
      <c r="BA902" s="22"/>
    </row>
    <row r="903" spans="7:53">
      <c r="G903" s="45"/>
      <c r="I903" s="30"/>
      <c r="AK903" s="45"/>
      <c r="AL903" s="49"/>
      <c r="AM903" s="49"/>
      <c r="AN903" s="49"/>
      <c r="AO903" s="49"/>
      <c r="AP903" s="49"/>
      <c r="AQ903" s="49"/>
      <c r="AR903" s="49"/>
      <c r="AS903" s="49"/>
      <c r="AT903" s="49"/>
      <c r="AU903" s="49"/>
      <c r="AV903" s="49"/>
      <c r="AW903" s="49"/>
      <c r="AX903" s="45"/>
      <c r="AY903" s="22"/>
      <c r="AZ903" s="22"/>
      <c r="BA903" s="22"/>
    </row>
    <row r="904" spans="7:53">
      <c r="G904" s="45"/>
      <c r="I904" s="30"/>
      <c r="AK904" s="45"/>
      <c r="AL904" s="49"/>
      <c r="AM904" s="49"/>
      <c r="AN904" s="49"/>
      <c r="AO904" s="49"/>
      <c r="AP904" s="49"/>
      <c r="AQ904" s="49"/>
      <c r="AR904" s="49"/>
      <c r="AS904" s="49"/>
      <c r="AT904" s="49"/>
      <c r="AU904" s="49"/>
      <c r="AV904" s="49"/>
      <c r="AW904" s="49"/>
      <c r="AX904" s="45"/>
      <c r="AY904" s="22"/>
      <c r="AZ904" s="22"/>
      <c r="BA904" s="22"/>
    </row>
    <row r="905" spans="7:53">
      <c r="G905" s="45"/>
      <c r="I905" s="30"/>
      <c r="AK905" s="45"/>
      <c r="AL905" s="49"/>
      <c r="AM905" s="49"/>
      <c r="AN905" s="49"/>
      <c r="AO905" s="49"/>
      <c r="AP905" s="49"/>
      <c r="AQ905" s="49"/>
      <c r="AR905" s="49"/>
      <c r="AS905" s="49"/>
      <c r="AT905" s="49"/>
      <c r="AU905" s="49"/>
      <c r="AV905" s="49"/>
      <c r="AW905" s="49"/>
      <c r="AX905" s="45"/>
      <c r="AY905" s="22"/>
      <c r="AZ905" s="22"/>
      <c r="BA905" s="22"/>
    </row>
    <row r="906" spans="7:53">
      <c r="G906" s="45"/>
      <c r="I906" s="30"/>
      <c r="AK906" s="45"/>
      <c r="AL906" s="49"/>
      <c r="AM906" s="49"/>
      <c r="AN906" s="49"/>
      <c r="AO906" s="49"/>
      <c r="AP906" s="49"/>
      <c r="AQ906" s="49"/>
      <c r="AR906" s="49"/>
      <c r="AS906" s="49"/>
      <c r="AT906" s="49"/>
      <c r="AU906" s="49"/>
      <c r="AV906" s="49"/>
      <c r="AW906" s="49"/>
      <c r="AX906" s="45"/>
      <c r="AY906" s="22"/>
      <c r="AZ906" s="22"/>
      <c r="BA906" s="22"/>
    </row>
    <row r="907" spans="7:53">
      <c r="G907" s="45"/>
      <c r="I907" s="30"/>
      <c r="AK907" s="45"/>
      <c r="AL907" s="49"/>
      <c r="AM907" s="49"/>
      <c r="AN907" s="49"/>
      <c r="AO907" s="49"/>
      <c r="AP907" s="49"/>
      <c r="AQ907" s="49"/>
      <c r="AR907" s="49"/>
      <c r="AS907" s="49"/>
      <c r="AT907" s="49"/>
      <c r="AU907" s="49"/>
      <c r="AV907" s="49"/>
      <c r="AW907" s="49"/>
      <c r="AX907" s="45"/>
      <c r="AY907" s="22"/>
      <c r="AZ907" s="22"/>
      <c r="BA907" s="22"/>
    </row>
    <row r="908" spans="7:53">
      <c r="G908" s="45"/>
      <c r="I908" s="30"/>
      <c r="AK908" s="45"/>
      <c r="AL908" s="49"/>
      <c r="AM908" s="49"/>
      <c r="AN908" s="49"/>
      <c r="AO908" s="49"/>
      <c r="AP908" s="49"/>
      <c r="AQ908" s="49"/>
      <c r="AR908" s="49"/>
      <c r="AS908" s="49"/>
      <c r="AT908" s="49"/>
      <c r="AU908" s="49"/>
      <c r="AV908" s="49"/>
      <c r="AW908" s="49"/>
      <c r="AX908" s="45"/>
      <c r="AY908" s="22"/>
      <c r="AZ908" s="22"/>
      <c r="BA908" s="22"/>
    </row>
    <row r="909" spans="7:53">
      <c r="G909" s="45"/>
      <c r="I909" s="30"/>
      <c r="AK909" s="45"/>
      <c r="AL909" s="49"/>
      <c r="AM909" s="49"/>
      <c r="AN909" s="49"/>
      <c r="AO909" s="49"/>
      <c r="AP909" s="49"/>
      <c r="AQ909" s="49"/>
      <c r="AR909" s="49"/>
      <c r="AS909" s="49"/>
      <c r="AT909" s="49"/>
      <c r="AU909" s="49"/>
      <c r="AV909" s="49"/>
      <c r="AW909" s="49"/>
      <c r="AX909" s="45"/>
      <c r="AY909" s="22"/>
      <c r="AZ909" s="22"/>
      <c r="BA909" s="22"/>
    </row>
    <row r="910" spans="7:53">
      <c r="G910" s="45"/>
      <c r="I910" s="30"/>
      <c r="AK910" s="45"/>
      <c r="AL910" s="49"/>
      <c r="AM910" s="49"/>
      <c r="AN910" s="49"/>
      <c r="AO910" s="49"/>
      <c r="AP910" s="49"/>
      <c r="AQ910" s="49"/>
      <c r="AR910" s="49"/>
      <c r="AS910" s="49"/>
      <c r="AT910" s="49"/>
      <c r="AU910" s="49"/>
      <c r="AV910" s="49"/>
      <c r="AW910" s="49"/>
      <c r="AX910" s="45"/>
      <c r="AY910" s="22"/>
      <c r="AZ910" s="22"/>
      <c r="BA910" s="22"/>
    </row>
    <row r="911" spans="7:53">
      <c r="G911" s="45"/>
      <c r="I911" s="30"/>
      <c r="AK911" s="45"/>
      <c r="AL911" s="49"/>
      <c r="AM911" s="49"/>
      <c r="AN911" s="49"/>
      <c r="AO911" s="49"/>
      <c r="AP911" s="49"/>
      <c r="AQ911" s="49"/>
      <c r="AR911" s="49"/>
      <c r="AS911" s="49"/>
      <c r="AT911" s="49"/>
      <c r="AU911" s="49"/>
      <c r="AV911" s="49"/>
      <c r="AW911" s="49"/>
      <c r="AX911" s="45"/>
      <c r="AY911" s="22"/>
      <c r="AZ911" s="22"/>
      <c r="BA911" s="22"/>
    </row>
    <row r="912" spans="7:53">
      <c r="G912" s="45"/>
      <c r="I912" s="30"/>
      <c r="AK912" s="45"/>
      <c r="AL912" s="49"/>
      <c r="AM912" s="49"/>
      <c r="AN912" s="49"/>
      <c r="AO912" s="49"/>
      <c r="AP912" s="49"/>
      <c r="AQ912" s="49"/>
      <c r="AR912" s="49"/>
      <c r="AS912" s="49"/>
      <c r="AT912" s="49"/>
      <c r="AU912" s="49"/>
      <c r="AV912" s="49"/>
      <c r="AW912" s="49"/>
      <c r="AX912" s="45"/>
      <c r="AY912" s="22"/>
      <c r="AZ912" s="22"/>
      <c r="BA912" s="22"/>
    </row>
    <row r="913" spans="7:53">
      <c r="G913" s="45"/>
      <c r="I913" s="30"/>
      <c r="AK913" s="45"/>
      <c r="AL913" s="49"/>
      <c r="AM913" s="49"/>
      <c r="AN913" s="49"/>
      <c r="AO913" s="49"/>
      <c r="AP913" s="49"/>
      <c r="AQ913" s="49"/>
      <c r="AR913" s="49"/>
      <c r="AS913" s="49"/>
      <c r="AT913" s="49"/>
      <c r="AU913" s="49"/>
      <c r="AV913" s="49"/>
      <c r="AW913" s="49"/>
      <c r="AX913" s="45"/>
      <c r="AY913" s="22"/>
      <c r="AZ913" s="22"/>
      <c r="BA913" s="22"/>
    </row>
    <row r="914" spans="7:53">
      <c r="G914" s="45"/>
      <c r="I914" s="30"/>
      <c r="AK914" s="45"/>
      <c r="AL914" s="49"/>
      <c r="AM914" s="49"/>
      <c r="AN914" s="49"/>
      <c r="AO914" s="49"/>
      <c r="AP914" s="49"/>
      <c r="AQ914" s="49"/>
      <c r="AR914" s="49"/>
      <c r="AS914" s="49"/>
      <c r="AT914" s="49"/>
      <c r="AU914" s="49"/>
      <c r="AV914" s="49"/>
      <c r="AW914" s="49"/>
      <c r="AX914" s="45"/>
      <c r="AY914" s="22"/>
      <c r="AZ914" s="22"/>
      <c r="BA914" s="22"/>
    </row>
    <row r="915" spans="7:53">
      <c r="G915" s="45"/>
      <c r="I915" s="30"/>
      <c r="AK915" s="45"/>
      <c r="AL915" s="49"/>
      <c r="AM915" s="49"/>
      <c r="AN915" s="49"/>
      <c r="AO915" s="49"/>
      <c r="AP915" s="49"/>
      <c r="AQ915" s="49"/>
      <c r="AR915" s="49"/>
      <c r="AS915" s="49"/>
      <c r="AT915" s="49"/>
      <c r="AU915" s="49"/>
      <c r="AV915" s="49"/>
      <c r="AW915" s="49"/>
      <c r="AX915" s="45"/>
      <c r="AY915" s="22"/>
      <c r="AZ915" s="22"/>
      <c r="BA915" s="22"/>
    </row>
    <row r="916" spans="7:53">
      <c r="G916" s="45"/>
      <c r="I916" s="30"/>
      <c r="AK916" s="45"/>
      <c r="AL916" s="49"/>
      <c r="AM916" s="49"/>
      <c r="AN916" s="49"/>
      <c r="AO916" s="49"/>
      <c r="AP916" s="49"/>
      <c r="AQ916" s="49"/>
      <c r="AR916" s="49"/>
      <c r="AS916" s="49"/>
      <c r="AT916" s="49"/>
      <c r="AU916" s="49"/>
      <c r="AV916" s="49"/>
      <c r="AW916" s="49"/>
      <c r="AX916" s="45"/>
      <c r="AY916" s="22"/>
      <c r="AZ916" s="22"/>
      <c r="BA916" s="22"/>
    </row>
    <row r="917" spans="7:53">
      <c r="G917" s="45"/>
      <c r="I917" s="30"/>
      <c r="AK917" s="45"/>
      <c r="AL917" s="49"/>
      <c r="AM917" s="49"/>
      <c r="AN917" s="49"/>
      <c r="AO917" s="49"/>
      <c r="AP917" s="49"/>
      <c r="AQ917" s="49"/>
      <c r="AR917" s="49"/>
      <c r="AS917" s="49"/>
      <c r="AT917" s="49"/>
      <c r="AU917" s="49"/>
      <c r="AV917" s="49"/>
      <c r="AW917" s="49"/>
      <c r="AX917" s="45"/>
      <c r="AY917" s="22"/>
      <c r="AZ917" s="22"/>
      <c r="BA917" s="22"/>
    </row>
    <row r="918" spans="7:53">
      <c r="G918" s="45"/>
      <c r="I918" s="30"/>
      <c r="AK918" s="45"/>
      <c r="AL918" s="49"/>
      <c r="AM918" s="49"/>
      <c r="AN918" s="49"/>
      <c r="AO918" s="49"/>
      <c r="AP918" s="49"/>
      <c r="AQ918" s="49"/>
      <c r="AR918" s="49"/>
      <c r="AS918" s="49"/>
      <c r="AT918" s="49"/>
      <c r="AU918" s="49"/>
      <c r="AV918" s="49"/>
      <c r="AW918" s="49"/>
      <c r="AX918" s="45"/>
      <c r="AY918" s="22"/>
      <c r="AZ918" s="22"/>
      <c r="BA918" s="22"/>
    </row>
    <row r="919" spans="7:53">
      <c r="G919" s="45"/>
      <c r="I919" s="30"/>
      <c r="AK919" s="45"/>
      <c r="AL919" s="49"/>
      <c r="AM919" s="49"/>
      <c r="AN919" s="49"/>
      <c r="AO919" s="49"/>
      <c r="AP919" s="49"/>
      <c r="AQ919" s="49"/>
      <c r="AR919" s="49"/>
      <c r="AS919" s="49"/>
      <c r="AT919" s="49"/>
      <c r="AU919" s="49"/>
      <c r="AV919" s="49"/>
      <c r="AW919" s="49"/>
      <c r="AX919" s="45"/>
      <c r="AY919" s="22"/>
      <c r="AZ919" s="22"/>
      <c r="BA919" s="22"/>
    </row>
    <row r="920" spans="7:53">
      <c r="G920" s="45"/>
      <c r="I920" s="30"/>
      <c r="AK920" s="45"/>
      <c r="AL920" s="49"/>
      <c r="AM920" s="49"/>
      <c r="AN920" s="49"/>
      <c r="AO920" s="49"/>
      <c r="AP920" s="49"/>
      <c r="AQ920" s="49"/>
      <c r="AR920" s="49"/>
      <c r="AS920" s="49"/>
      <c r="AT920" s="49"/>
      <c r="AU920" s="49"/>
      <c r="AV920" s="49"/>
      <c r="AW920" s="49"/>
      <c r="AX920" s="45"/>
      <c r="AY920" s="22"/>
      <c r="AZ920" s="22"/>
      <c r="BA920" s="22"/>
    </row>
    <row r="921" spans="7:53">
      <c r="G921" s="45"/>
      <c r="I921" s="30"/>
      <c r="AK921" s="45"/>
      <c r="AL921" s="49"/>
      <c r="AM921" s="49"/>
      <c r="AN921" s="49"/>
      <c r="AO921" s="49"/>
      <c r="AP921" s="49"/>
      <c r="AQ921" s="49"/>
      <c r="AR921" s="49"/>
      <c r="AS921" s="49"/>
      <c r="AT921" s="49"/>
      <c r="AU921" s="49"/>
      <c r="AV921" s="49"/>
      <c r="AW921" s="49"/>
      <c r="AX921" s="45"/>
      <c r="AY921" s="22"/>
      <c r="AZ921" s="22"/>
      <c r="BA921" s="22"/>
    </row>
    <row r="922" spans="7:53">
      <c r="G922" s="45"/>
      <c r="I922" s="30"/>
      <c r="AK922" s="45"/>
      <c r="AL922" s="49"/>
      <c r="AM922" s="49"/>
      <c r="AN922" s="49"/>
      <c r="AO922" s="49"/>
      <c r="AP922" s="49"/>
      <c r="AQ922" s="49"/>
      <c r="AR922" s="49"/>
      <c r="AS922" s="49"/>
      <c r="AT922" s="49"/>
      <c r="AU922" s="49"/>
      <c r="AV922" s="49"/>
      <c r="AW922" s="49"/>
      <c r="AX922" s="45"/>
      <c r="AY922" s="22"/>
      <c r="AZ922" s="22"/>
      <c r="BA922" s="22"/>
    </row>
    <row r="923" spans="7:53">
      <c r="G923" s="45"/>
      <c r="I923" s="30"/>
      <c r="AK923" s="45"/>
      <c r="AL923" s="49"/>
      <c r="AM923" s="49"/>
      <c r="AN923" s="49"/>
      <c r="AO923" s="49"/>
      <c r="AP923" s="49"/>
      <c r="AQ923" s="49"/>
      <c r="AR923" s="49"/>
      <c r="AS923" s="49"/>
      <c r="AT923" s="49"/>
      <c r="AU923" s="49"/>
      <c r="AV923" s="49"/>
      <c r="AW923" s="49"/>
      <c r="AX923" s="45"/>
      <c r="AY923" s="22"/>
      <c r="AZ923" s="22"/>
      <c r="BA923" s="22"/>
    </row>
    <row r="924" spans="7:53">
      <c r="G924" s="45"/>
      <c r="I924" s="30"/>
      <c r="AK924" s="45"/>
      <c r="AL924" s="49"/>
      <c r="AM924" s="49"/>
      <c r="AN924" s="49"/>
      <c r="AO924" s="49"/>
      <c r="AP924" s="49"/>
      <c r="AQ924" s="49"/>
      <c r="AR924" s="49"/>
      <c r="AS924" s="49"/>
      <c r="AT924" s="49"/>
      <c r="AU924" s="49"/>
      <c r="AV924" s="49"/>
      <c r="AW924" s="49"/>
      <c r="AX924" s="45"/>
      <c r="AY924" s="22"/>
      <c r="AZ924" s="22"/>
      <c r="BA924" s="22"/>
    </row>
    <row r="925" spans="7:53">
      <c r="G925" s="45"/>
      <c r="I925" s="30"/>
      <c r="AK925" s="45"/>
      <c r="AL925" s="49"/>
      <c r="AM925" s="49"/>
      <c r="AN925" s="49"/>
      <c r="AO925" s="49"/>
      <c r="AP925" s="49"/>
      <c r="AQ925" s="49"/>
      <c r="AR925" s="49"/>
      <c r="AS925" s="49"/>
      <c r="AT925" s="49"/>
      <c r="AU925" s="49"/>
      <c r="AV925" s="49"/>
      <c r="AW925" s="49"/>
      <c r="AX925" s="45"/>
      <c r="AY925" s="22"/>
      <c r="AZ925" s="22"/>
      <c r="BA925" s="22"/>
    </row>
    <row r="926" spans="7:53">
      <c r="G926" s="45"/>
      <c r="I926" s="30"/>
      <c r="AK926" s="45"/>
      <c r="AL926" s="49"/>
      <c r="AM926" s="49"/>
      <c r="AN926" s="49"/>
      <c r="AO926" s="49"/>
      <c r="AP926" s="49"/>
      <c r="AQ926" s="49"/>
      <c r="AR926" s="49"/>
      <c r="AS926" s="49"/>
      <c r="AT926" s="49"/>
      <c r="AU926" s="49"/>
      <c r="AV926" s="49"/>
      <c r="AW926" s="49"/>
      <c r="AX926" s="45"/>
      <c r="AY926" s="22"/>
      <c r="AZ926" s="22"/>
      <c r="BA926" s="22"/>
    </row>
    <row r="927" spans="7:53">
      <c r="G927" s="45"/>
      <c r="I927" s="30"/>
      <c r="AK927" s="45"/>
      <c r="AL927" s="49"/>
      <c r="AM927" s="49"/>
      <c r="AN927" s="49"/>
      <c r="AO927" s="49"/>
      <c r="AP927" s="49"/>
      <c r="AQ927" s="49"/>
      <c r="AR927" s="49"/>
      <c r="AS927" s="49"/>
      <c r="AT927" s="49"/>
      <c r="AU927" s="49"/>
      <c r="AV927" s="49"/>
      <c r="AW927" s="49"/>
      <c r="AX927" s="45"/>
      <c r="AY927" s="22"/>
      <c r="AZ927" s="22"/>
      <c r="BA927" s="22"/>
    </row>
    <row r="928" spans="7:53">
      <c r="G928" s="45"/>
      <c r="I928" s="30"/>
      <c r="AK928" s="45"/>
      <c r="AL928" s="49"/>
      <c r="AM928" s="49"/>
      <c r="AN928" s="49"/>
      <c r="AO928" s="49"/>
      <c r="AP928" s="49"/>
      <c r="AQ928" s="49"/>
      <c r="AR928" s="49"/>
      <c r="AS928" s="49"/>
      <c r="AT928" s="49"/>
      <c r="AU928" s="49"/>
      <c r="AV928" s="49"/>
      <c r="AW928" s="49"/>
      <c r="AX928" s="45"/>
      <c r="AY928" s="22"/>
      <c r="AZ928" s="22"/>
      <c r="BA928" s="22"/>
    </row>
    <row r="929" spans="7:53">
      <c r="G929" s="45"/>
      <c r="I929" s="30"/>
      <c r="AK929" s="45"/>
      <c r="AL929" s="49"/>
      <c r="AM929" s="49"/>
      <c r="AN929" s="49"/>
      <c r="AO929" s="49"/>
      <c r="AP929" s="49"/>
      <c r="AQ929" s="49"/>
      <c r="AR929" s="49"/>
      <c r="AS929" s="49"/>
      <c r="AT929" s="49"/>
      <c r="AU929" s="49"/>
      <c r="AV929" s="49"/>
      <c r="AW929" s="49"/>
      <c r="AX929" s="45"/>
      <c r="AY929" s="22"/>
      <c r="AZ929" s="22"/>
      <c r="BA929" s="22"/>
    </row>
    <row r="930" spans="7:53">
      <c r="G930" s="45"/>
      <c r="I930" s="30"/>
      <c r="AK930" s="45"/>
      <c r="AL930" s="49"/>
      <c r="AM930" s="49"/>
      <c r="AN930" s="49"/>
      <c r="AO930" s="49"/>
      <c r="AP930" s="49"/>
      <c r="AQ930" s="49"/>
      <c r="AR930" s="49"/>
      <c r="AS930" s="49"/>
      <c r="AT930" s="49"/>
      <c r="AU930" s="49"/>
      <c r="AV930" s="49"/>
      <c r="AW930" s="49"/>
      <c r="AX930" s="45"/>
      <c r="AY930" s="22"/>
      <c r="AZ930" s="22"/>
      <c r="BA930" s="22"/>
    </row>
    <row r="931" spans="7:53">
      <c r="G931" s="45"/>
      <c r="I931" s="30"/>
      <c r="AK931" s="45"/>
      <c r="AL931" s="49"/>
      <c r="AM931" s="49"/>
      <c r="AN931" s="49"/>
      <c r="AO931" s="49"/>
      <c r="AP931" s="49"/>
      <c r="AQ931" s="49"/>
      <c r="AR931" s="49"/>
      <c r="AS931" s="49"/>
      <c r="AT931" s="49"/>
      <c r="AU931" s="49"/>
      <c r="AV931" s="49"/>
      <c r="AW931" s="49"/>
      <c r="AX931" s="45"/>
      <c r="AY931" s="22"/>
      <c r="AZ931" s="22"/>
      <c r="BA931" s="22"/>
    </row>
    <row r="932" spans="7:53">
      <c r="G932" s="45"/>
      <c r="I932" s="30"/>
      <c r="AK932" s="45"/>
      <c r="AL932" s="49"/>
      <c r="AM932" s="49"/>
      <c r="AN932" s="49"/>
      <c r="AO932" s="49"/>
      <c r="AP932" s="49"/>
      <c r="AQ932" s="49"/>
      <c r="AR932" s="49"/>
      <c r="AS932" s="49"/>
      <c r="AT932" s="49"/>
      <c r="AU932" s="49"/>
      <c r="AV932" s="49"/>
      <c r="AW932" s="49"/>
      <c r="AX932" s="45"/>
      <c r="AY932" s="22"/>
      <c r="AZ932" s="22"/>
      <c r="BA932" s="22"/>
    </row>
    <row r="933" spans="7:53">
      <c r="G933" s="45"/>
      <c r="I933" s="30"/>
      <c r="AK933" s="45"/>
      <c r="AL933" s="49"/>
      <c r="AM933" s="49"/>
      <c r="AN933" s="49"/>
      <c r="AO933" s="49"/>
      <c r="AP933" s="49"/>
      <c r="AQ933" s="49"/>
      <c r="AR933" s="49"/>
      <c r="AS933" s="49"/>
      <c r="AT933" s="49"/>
      <c r="AU933" s="49"/>
      <c r="AV933" s="49"/>
      <c r="AW933" s="49"/>
      <c r="AX933" s="45"/>
      <c r="AY933" s="22"/>
      <c r="AZ933" s="22"/>
      <c r="BA933" s="22"/>
    </row>
    <row r="934" spans="7:53">
      <c r="G934" s="45"/>
      <c r="I934" s="30"/>
      <c r="AK934" s="45"/>
      <c r="AL934" s="49"/>
      <c r="AM934" s="49"/>
      <c r="AN934" s="49"/>
      <c r="AO934" s="49"/>
      <c r="AP934" s="49"/>
      <c r="AQ934" s="49"/>
      <c r="AR934" s="49"/>
      <c r="AS934" s="49"/>
      <c r="AT934" s="49"/>
      <c r="AU934" s="49"/>
      <c r="AV934" s="49"/>
      <c r="AW934" s="49"/>
      <c r="AX934" s="45"/>
      <c r="AY934" s="22"/>
      <c r="AZ934" s="22"/>
      <c r="BA934" s="22"/>
    </row>
    <row r="935" spans="7:53">
      <c r="G935" s="45"/>
      <c r="I935" s="30"/>
      <c r="AK935" s="45"/>
      <c r="AL935" s="49"/>
      <c r="AM935" s="49"/>
      <c r="AN935" s="49"/>
      <c r="AO935" s="49"/>
      <c r="AP935" s="49"/>
      <c r="AQ935" s="49"/>
      <c r="AR935" s="49"/>
      <c r="AS935" s="49"/>
      <c r="AT935" s="49"/>
      <c r="AU935" s="49"/>
      <c r="AV935" s="49"/>
      <c r="AW935" s="49"/>
      <c r="AX935" s="45"/>
      <c r="AY935" s="22"/>
      <c r="AZ935" s="22"/>
      <c r="BA935" s="22"/>
    </row>
    <row r="936" spans="7:53">
      <c r="G936" s="45"/>
      <c r="I936" s="30"/>
      <c r="AK936" s="45"/>
      <c r="AL936" s="49"/>
      <c r="AM936" s="49"/>
      <c r="AN936" s="49"/>
      <c r="AO936" s="49"/>
      <c r="AP936" s="49"/>
      <c r="AQ936" s="49"/>
      <c r="AR936" s="49"/>
      <c r="AS936" s="49"/>
      <c r="AT936" s="49"/>
      <c r="AU936" s="49"/>
      <c r="AV936" s="49"/>
      <c r="AW936" s="49"/>
      <c r="AX936" s="45"/>
      <c r="AY936" s="22"/>
      <c r="AZ936" s="22"/>
      <c r="BA936" s="22"/>
    </row>
    <row r="937" spans="7:53">
      <c r="G937" s="45"/>
      <c r="I937" s="30"/>
      <c r="AK937" s="45"/>
      <c r="AL937" s="49"/>
      <c r="AM937" s="49"/>
      <c r="AN937" s="49"/>
      <c r="AO937" s="49"/>
      <c r="AP937" s="49"/>
      <c r="AQ937" s="49"/>
      <c r="AR937" s="49"/>
      <c r="AS937" s="49"/>
      <c r="AT937" s="49"/>
      <c r="AU937" s="49"/>
      <c r="AV937" s="49"/>
      <c r="AW937" s="49"/>
      <c r="AX937" s="45"/>
      <c r="AY937" s="22"/>
      <c r="AZ937" s="22"/>
      <c r="BA937" s="22"/>
    </row>
    <row r="938" spans="7:53">
      <c r="G938" s="45"/>
      <c r="I938" s="30"/>
      <c r="AK938" s="45"/>
      <c r="AL938" s="49"/>
      <c r="AM938" s="49"/>
      <c r="AN938" s="49"/>
      <c r="AO938" s="49"/>
      <c r="AP938" s="49"/>
      <c r="AQ938" s="49"/>
      <c r="AR938" s="49"/>
      <c r="AS938" s="49"/>
      <c r="AT938" s="49"/>
      <c r="AU938" s="49"/>
      <c r="AV938" s="49"/>
      <c r="AW938" s="49"/>
      <c r="AX938" s="45"/>
      <c r="AY938" s="22"/>
      <c r="AZ938" s="22"/>
      <c r="BA938" s="22"/>
    </row>
    <row r="939" spans="7:53">
      <c r="G939" s="45"/>
      <c r="I939" s="30"/>
      <c r="AK939" s="45"/>
      <c r="AL939" s="49"/>
      <c r="AM939" s="49"/>
      <c r="AN939" s="49"/>
      <c r="AO939" s="49"/>
      <c r="AP939" s="49"/>
      <c r="AQ939" s="49"/>
      <c r="AR939" s="49"/>
      <c r="AS939" s="49"/>
      <c r="AT939" s="49"/>
      <c r="AU939" s="49"/>
      <c r="AV939" s="49"/>
      <c r="AW939" s="49"/>
      <c r="AX939" s="45"/>
      <c r="AY939" s="22"/>
      <c r="AZ939" s="22"/>
      <c r="BA939" s="22"/>
    </row>
    <row r="940" spans="7:53">
      <c r="G940" s="45"/>
      <c r="I940" s="30"/>
      <c r="AK940" s="45"/>
      <c r="AL940" s="49"/>
      <c r="AM940" s="49"/>
      <c r="AN940" s="49"/>
      <c r="AO940" s="49"/>
      <c r="AP940" s="49"/>
      <c r="AQ940" s="49"/>
      <c r="AR940" s="49"/>
      <c r="AS940" s="49"/>
      <c r="AT940" s="49"/>
      <c r="AU940" s="49"/>
      <c r="AV940" s="49"/>
      <c r="AW940" s="49"/>
      <c r="AX940" s="45"/>
      <c r="AY940" s="22"/>
      <c r="AZ940" s="22"/>
      <c r="BA940" s="22"/>
    </row>
    <row r="941" spans="7:53">
      <c r="G941" s="45"/>
      <c r="I941" s="30"/>
      <c r="AK941" s="45"/>
      <c r="AL941" s="49"/>
      <c r="AM941" s="49"/>
      <c r="AN941" s="49"/>
      <c r="AO941" s="49"/>
      <c r="AP941" s="49"/>
      <c r="AQ941" s="49"/>
      <c r="AR941" s="49"/>
      <c r="AS941" s="49"/>
      <c r="AT941" s="49"/>
      <c r="AU941" s="49"/>
      <c r="AV941" s="49"/>
      <c r="AW941" s="49"/>
      <c r="AX941" s="45"/>
      <c r="AY941" s="22"/>
      <c r="AZ941" s="22"/>
      <c r="BA941" s="22"/>
    </row>
    <row r="942" spans="7:53">
      <c r="G942" s="45"/>
      <c r="I942" s="30"/>
      <c r="AK942" s="45"/>
      <c r="AL942" s="49"/>
      <c r="AM942" s="49"/>
      <c r="AN942" s="49"/>
      <c r="AO942" s="49"/>
      <c r="AP942" s="49"/>
      <c r="AQ942" s="49"/>
      <c r="AR942" s="49"/>
      <c r="AS942" s="49"/>
      <c r="AT942" s="49"/>
      <c r="AU942" s="49"/>
      <c r="AV942" s="49"/>
      <c r="AW942" s="49"/>
      <c r="AX942" s="45"/>
      <c r="AY942" s="22"/>
      <c r="AZ942" s="22"/>
      <c r="BA942" s="22"/>
    </row>
    <row r="943" spans="7:53">
      <c r="G943" s="45"/>
      <c r="I943" s="30"/>
      <c r="AK943" s="45"/>
      <c r="AL943" s="49"/>
      <c r="AM943" s="49"/>
      <c r="AN943" s="49"/>
      <c r="AO943" s="49"/>
      <c r="AP943" s="49"/>
      <c r="AQ943" s="49"/>
      <c r="AR943" s="49"/>
      <c r="AS943" s="49"/>
      <c r="AT943" s="49"/>
      <c r="AU943" s="49"/>
      <c r="AV943" s="49"/>
      <c r="AW943" s="49"/>
      <c r="AX943" s="45"/>
      <c r="AY943" s="22"/>
      <c r="AZ943" s="22"/>
      <c r="BA943" s="22"/>
    </row>
    <row r="944" spans="7:53">
      <c r="G944" s="45"/>
      <c r="I944" s="30"/>
      <c r="AK944" s="45"/>
      <c r="AL944" s="49"/>
      <c r="AM944" s="49"/>
      <c r="AN944" s="49"/>
      <c r="AO944" s="49"/>
      <c r="AP944" s="49"/>
      <c r="AQ944" s="49"/>
      <c r="AR944" s="49"/>
      <c r="AS944" s="49"/>
      <c r="AT944" s="49"/>
      <c r="AU944" s="49"/>
      <c r="AV944" s="49"/>
      <c r="AW944" s="49"/>
      <c r="AX944" s="45"/>
      <c r="AY944" s="22"/>
      <c r="AZ944" s="22"/>
      <c r="BA944" s="22"/>
    </row>
    <row r="945" spans="7:53">
      <c r="G945" s="45"/>
      <c r="I945" s="30"/>
      <c r="AK945" s="45"/>
      <c r="AL945" s="49"/>
      <c r="AM945" s="49"/>
      <c r="AN945" s="49"/>
      <c r="AO945" s="49"/>
      <c r="AP945" s="49"/>
      <c r="AQ945" s="49"/>
      <c r="AR945" s="49"/>
      <c r="AS945" s="49"/>
      <c r="AT945" s="49"/>
      <c r="AU945" s="49"/>
      <c r="AV945" s="49"/>
      <c r="AW945" s="49"/>
      <c r="AX945" s="45"/>
      <c r="AY945" s="22"/>
      <c r="AZ945" s="22"/>
      <c r="BA945" s="22"/>
    </row>
    <row r="946" spans="7:53">
      <c r="G946" s="45"/>
      <c r="I946" s="30"/>
      <c r="AK946" s="45"/>
      <c r="AL946" s="49"/>
      <c r="AM946" s="49"/>
      <c r="AN946" s="49"/>
      <c r="AO946" s="49"/>
      <c r="AP946" s="49"/>
      <c r="AQ946" s="49"/>
      <c r="AR946" s="49"/>
      <c r="AS946" s="49"/>
      <c r="AT946" s="49"/>
      <c r="AU946" s="49"/>
      <c r="AV946" s="49"/>
      <c r="AW946" s="49"/>
      <c r="AX946" s="45"/>
      <c r="AY946" s="22"/>
      <c r="AZ946" s="22"/>
      <c r="BA946" s="22"/>
    </row>
    <row r="947" spans="7:53">
      <c r="G947" s="45"/>
      <c r="I947" s="30"/>
      <c r="AK947" s="45"/>
      <c r="AL947" s="49"/>
      <c r="AM947" s="49"/>
      <c r="AN947" s="49"/>
      <c r="AO947" s="49"/>
      <c r="AP947" s="49"/>
      <c r="AQ947" s="49"/>
      <c r="AR947" s="49"/>
      <c r="AS947" s="49"/>
      <c r="AT947" s="49"/>
      <c r="AU947" s="49"/>
      <c r="AV947" s="49"/>
      <c r="AW947" s="49"/>
      <c r="AX947" s="45"/>
      <c r="AY947" s="22"/>
      <c r="AZ947" s="22"/>
      <c r="BA947" s="22"/>
    </row>
    <row r="948" spans="7:53">
      <c r="G948" s="45"/>
      <c r="I948" s="30"/>
      <c r="AK948" s="45"/>
      <c r="AL948" s="49"/>
      <c r="AM948" s="49"/>
      <c r="AN948" s="49"/>
      <c r="AO948" s="49"/>
      <c r="AP948" s="49"/>
      <c r="AQ948" s="49"/>
      <c r="AR948" s="49"/>
      <c r="AS948" s="49"/>
      <c r="AT948" s="49"/>
      <c r="AU948" s="49"/>
      <c r="AV948" s="49"/>
      <c r="AW948" s="49"/>
      <c r="AX948" s="45"/>
      <c r="AY948" s="22"/>
      <c r="AZ948" s="22"/>
      <c r="BA948" s="22"/>
    </row>
    <row r="949" spans="7:53">
      <c r="G949" s="45"/>
      <c r="I949" s="30"/>
      <c r="AK949" s="45"/>
      <c r="AL949" s="49"/>
      <c r="AM949" s="49"/>
      <c r="AN949" s="49"/>
      <c r="AO949" s="49"/>
      <c r="AP949" s="49"/>
      <c r="AQ949" s="49"/>
      <c r="AR949" s="49"/>
      <c r="AS949" s="49"/>
      <c r="AT949" s="49"/>
      <c r="AU949" s="49"/>
      <c r="AV949" s="49"/>
      <c r="AW949" s="49"/>
      <c r="AX949" s="45"/>
      <c r="AY949" s="22"/>
      <c r="AZ949" s="22"/>
      <c r="BA949" s="22"/>
    </row>
    <row r="950" spans="7:53">
      <c r="G950" s="45"/>
      <c r="I950" s="30"/>
      <c r="AK950" s="45"/>
      <c r="AL950" s="49"/>
      <c r="AM950" s="49"/>
      <c r="AN950" s="49"/>
      <c r="AO950" s="49"/>
      <c r="AP950" s="49"/>
      <c r="AQ950" s="49"/>
      <c r="AR950" s="49"/>
      <c r="AS950" s="49"/>
      <c r="AT950" s="49"/>
      <c r="AU950" s="49"/>
      <c r="AV950" s="49"/>
      <c r="AW950" s="49"/>
      <c r="AX950" s="45"/>
      <c r="AY950" s="22"/>
      <c r="AZ950" s="22"/>
      <c r="BA950" s="22"/>
    </row>
    <row r="951" spans="7:53">
      <c r="G951" s="45"/>
      <c r="I951" s="30"/>
      <c r="AK951" s="45"/>
      <c r="AL951" s="49"/>
      <c r="AM951" s="49"/>
      <c r="AN951" s="49"/>
      <c r="AO951" s="49"/>
      <c r="AP951" s="49"/>
      <c r="AQ951" s="49"/>
      <c r="AR951" s="49"/>
      <c r="AS951" s="49"/>
      <c r="AT951" s="49"/>
      <c r="AU951" s="49"/>
      <c r="AV951" s="49"/>
      <c r="AW951" s="49"/>
      <c r="AX951" s="45"/>
      <c r="AY951" s="22"/>
      <c r="AZ951" s="22"/>
      <c r="BA951" s="22"/>
    </row>
    <row r="952" spans="7:53">
      <c r="G952" s="45"/>
      <c r="I952" s="30"/>
      <c r="AK952" s="45"/>
      <c r="AL952" s="49"/>
      <c r="AM952" s="49"/>
      <c r="AN952" s="49"/>
      <c r="AO952" s="49"/>
      <c r="AP952" s="49"/>
      <c r="AQ952" s="49"/>
      <c r="AR952" s="49"/>
      <c r="AS952" s="49"/>
      <c r="AT952" s="49"/>
      <c r="AU952" s="49"/>
      <c r="AV952" s="49"/>
      <c r="AW952" s="49"/>
      <c r="AX952" s="45"/>
      <c r="AY952" s="22"/>
      <c r="AZ952" s="22"/>
      <c r="BA952" s="22"/>
    </row>
    <row r="953" spans="7:53">
      <c r="G953" s="45"/>
      <c r="I953" s="30"/>
      <c r="AK953" s="45"/>
      <c r="AL953" s="49"/>
      <c r="AM953" s="49"/>
      <c r="AN953" s="49"/>
      <c r="AO953" s="49"/>
      <c r="AP953" s="49"/>
      <c r="AQ953" s="49"/>
      <c r="AR953" s="49"/>
      <c r="AS953" s="49"/>
      <c r="AT953" s="49"/>
      <c r="AU953" s="49"/>
      <c r="AV953" s="49"/>
      <c r="AW953" s="49"/>
      <c r="AX953" s="45"/>
      <c r="AY953" s="22"/>
      <c r="AZ953" s="22"/>
      <c r="BA953" s="22"/>
    </row>
    <row r="954" spans="7:53">
      <c r="G954" s="45"/>
      <c r="I954" s="30"/>
      <c r="AK954" s="45"/>
      <c r="AL954" s="49"/>
      <c r="AM954" s="49"/>
      <c r="AN954" s="49"/>
      <c r="AO954" s="49"/>
      <c r="AP954" s="49"/>
      <c r="AQ954" s="49"/>
      <c r="AR954" s="49"/>
      <c r="AS954" s="49"/>
      <c r="AT954" s="49"/>
      <c r="AU954" s="49"/>
      <c r="AV954" s="49"/>
      <c r="AW954" s="49"/>
      <c r="AX954" s="45"/>
      <c r="AY954" s="22"/>
      <c r="AZ954" s="22"/>
      <c r="BA954" s="22"/>
    </row>
    <row r="955" spans="7:53">
      <c r="G955" s="45"/>
      <c r="I955" s="30"/>
      <c r="AK955" s="45"/>
      <c r="AL955" s="49"/>
      <c r="AM955" s="49"/>
      <c r="AN955" s="49"/>
      <c r="AO955" s="49"/>
      <c r="AP955" s="49"/>
      <c r="AQ955" s="49"/>
      <c r="AR955" s="49"/>
      <c r="AS955" s="49"/>
      <c r="AT955" s="49"/>
      <c r="AU955" s="49"/>
      <c r="AV955" s="49"/>
      <c r="AW955" s="49"/>
      <c r="AX955" s="45"/>
      <c r="AY955" s="22"/>
      <c r="AZ955" s="22"/>
      <c r="BA955" s="22"/>
    </row>
    <row r="956" spans="7:53">
      <c r="G956" s="45"/>
      <c r="I956" s="30"/>
      <c r="AK956" s="45"/>
      <c r="AL956" s="49"/>
      <c r="AM956" s="49"/>
      <c r="AN956" s="49"/>
      <c r="AO956" s="49"/>
      <c r="AP956" s="49"/>
      <c r="AQ956" s="49"/>
      <c r="AR956" s="49"/>
      <c r="AS956" s="49"/>
      <c r="AT956" s="49"/>
      <c r="AU956" s="49"/>
      <c r="AV956" s="49"/>
      <c r="AW956" s="49"/>
      <c r="AX956" s="45"/>
      <c r="AY956" s="22"/>
      <c r="AZ956" s="22"/>
      <c r="BA956" s="22"/>
    </row>
    <row r="957" spans="7:53">
      <c r="G957" s="45"/>
      <c r="I957" s="30"/>
      <c r="AK957" s="45"/>
      <c r="AL957" s="49"/>
      <c r="AM957" s="49"/>
      <c r="AN957" s="49"/>
      <c r="AO957" s="49"/>
      <c r="AP957" s="49"/>
      <c r="AQ957" s="49"/>
      <c r="AR957" s="49"/>
      <c r="AS957" s="49"/>
      <c r="AT957" s="49"/>
      <c r="AU957" s="49"/>
      <c r="AV957" s="49"/>
      <c r="AW957" s="49"/>
      <c r="AX957" s="45"/>
      <c r="AY957" s="22"/>
      <c r="AZ957" s="22"/>
      <c r="BA957" s="22"/>
    </row>
    <row r="958" spans="7:53">
      <c r="G958" s="45"/>
      <c r="I958" s="30"/>
      <c r="AK958" s="45"/>
      <c r="AL958" s="49"/>
      <c r="AM958" s="49"/>
      <c r="AN958" s="49"/>
      <c r="AO958" s="49"/>
      <c r="AP958" s="49"/>
      <c r="AQ958" s="49"/>
      <c r="AR958" s="49"/>
      <c r="AS958" s="49"/>
      <c r="AT958" s="49"/>
      <c r="AU958" s="49"/>
      <c r="AV958" s="49"/>
      <c r="AW958" s="49"/>
      <c r="AX958" s="45"/>
      <c r="AY958" s="22"/>
      <c r="AZ958" s="22"/>
      <c r="BA958" s="22"/>
    </row>
    <row r="959" spans="7:53">
      <c r="G959" s="45"/>
      <c r="I959" s="30"/>
      <c r="AK959" s="45"/>
      <c r="AL959" s="49"/>
      <c r="AM959" s="49"/>
      <c r="AN959" s="49"/>
      <c r="AO959" s="49"/>
      <c r="AP959" s="49"/>
      <c r="AQ959" s="49"/>
      <c r="AR959" s="49"/>
      <c r="AS959" s="49"/>
      <c r="AT959" s="49"/>
      <c r="AU959" s="49"/>
      <c r="AV959" s="49"/>
      <c r="AW959" s="49"/>
      <c r="AX959" s="45"/>
      <c r="AY959" s="22"/>
      <c r="AZ959" s="22"/>
      <c r="BA959" s="22"/>
    </row>
    <row r="960" spans="7:53">
      <c r="G960" s="45"/>
      <c r="I960" s="30"/>
      <c r="AK960" s="45"/>
      <c r="AL960" s="49"/>
      <c r="AM960" s="49"/>
      <c r="AN960" s="49"/>
      <c r="AO960" s="49"/>
      <c r="AP960" s="49"/>
      <c r="AQ960" s="49"/>
      <c r="AR960" s="49"/>
      <c r="AS960" s="49"/>
      <c r="AT960" s="49"/>
      <c r="AU960" s="49"/>
      <c r="AV960" s="49"/>
      <c r="AW960" s="49"/>
      <c r="AX960" s="45"/>
      <c r="AY960" s="22"/>
      <c r="AZ960" s="22"/>
      <c r="BA960" s="22"/>
    </row>
    <row r="961" spans="7:53">
      <c r="G961" s="45"/>
      <c r="I961" s="30"/>
      <c r="AK961" s="45"/>
      <c r="AL961" s="49"/>
      <c r="AM961" s="49"/>
      <c r="AN961" s="49"/>
      <c r="AO961" s="49"/>
      <c r="AP961" s="49"/>
      <c r="AQ961" s="49"/>
      <c r="AR961" s="49"/>
      <c r="AS961" s="49"/>
      <c r="AT961" s="49"/>
      <c r="AU961" s="49"/>
      <c r="AV961" s="49"/>
      <c r="AW961" s="49"/>
      <c r="AX961" s="45"/>
      <c r="AY961" s="22"/>
      <c r="AZ961" s="22"/>
      <c r="BA961" s="22"/>
    </row>
    <row r="962" spans="7:53">
      <c r="G962" s="45"/>
      <c r="I962" s="30"/>
      <c r="AK962" s="45"/>
      <c r="AL962" s="49"/>
      <c r="AM962" s="49"/>
      <c r="AN962" s="49"/>
      <c r="AO962" s="49"/>
      <c r="AP962" s="49"/>
      <c r="AQ962" s="49"/>
      <c r="AR962" s="49"/>
      <c r="AS962" s="49"/>
      <c r="AT962" s="49"/>
      <c r="AU962" s="49"/>
      <c r="AV962" s="49"/>
      <c r="AW962" s="49"/>
      <c r="AX962" s="45"/>
      <c r="AY962" s="22"/>
      <c r="AZ962" s="22"/>
      <c r="BA962" s="22"/>
    </row>
    <row r="963" spans="7:53">
      <c r="G963" s="45"/>
      <c r="I963" s="30"/>
      <c r="AK963" s="45"/>
      <c r="AL963" s="49"/>
      <c r="AM963" s="49"/>
      <c r="AN963" s="49"/>
      <c r="AO963" s="49"/>
      <c r="AP963" s="49"/>
      <c r="AQ963" s="49"/>
      <c r="AR963" s="49"/>
      <c r="AS963" s="49"/>
      <c r="AT963" s="49"/>
      <c r="AU963" s="49"/>
      <c r="AV963" s="49"/>
      <c r="AW963" s="49"/>
      <c r="AX963" s="45"/>
      <c r="AY963" s="22"/>
      <c r="AZ963" s="22"/>
      <c r="BA963" s="22"/>
    </row>
    <row r="964" spans="7:53">
      <c r="G964" s="45"/>
      <c r="I964" s="30"/>
      <c r="AK964" s="45"/>
      <c r="AL964" s="49"/>
      <c r="AM964" s="49"/>
      <c r="AN964" s="49"/>
      <c r="AO964" s="49"/>
      <c r="AP964" s="49"/>
      <c r="AQ964" s="49"/>
      <c r="AR964" s="49"/>
      <c r="AS964" s="49"/>
      <c r="AT964" s="49"/>
      <c r="AU964" s="49"/>
      <c r="AV964" s="49"/>
      <c r="AW964" s="49"/>
      <c r="AX964" s="45"/>
      <c r="AY964" s="22"/>
      <c r="AZ964" s="22"/>
      <c r="BA964" s="22"/>
    </row>
    <row r="965" spans="7:53">
      <c r="G965" s="45"/>
      <c r="I965" s="30"/>
      <c r="AK965" s="45"/>
      <c r="AL965" s="49"/>
      <c r="AM965" s="49"/>
      <c r="AN965" s="49"/>
      <c r="AO965" s="49"/>
      <c r="AP965" s="49"/>
      <c r="AQ965" s="49"/>
      <c r="AR965" s="49"/>
      <c r="AS965" s="49"/>
      <c r="AT965" s="49"/>
      <c r="AU965" s="49"/>
      <c r="AV965" s="49"/>
      <c r="AW965" s="49"/>
      <c r="AX965" s="45"/>
      <c r="AY965" s="22"/>
      <c r="AZ965" s="22"/>
      <c r="BA965" s="22"/>
    </row>
    <row r="966" spans="7:53">
      <c r="G966" s="45"/>
      <c r="I966" s="30"/>
      <c r="AK966" s="45"/>
      <c r="AL966" s="49"/>
      <c r="AM966" s="49"/>
      <c r="AN966" s="49"/>
      <c r="AO966" s="49"/>
      <c r="AP966" s="49"/>
      <c r="AQ966" s="49"/>
      <c r="AR966" s="49"/>
      <c r="AS966" s="49"/>
      <c r="AT966" s="49"/>
      <c r="AU966" s="49"/>
      <c r="AV966" s="49"/>
      <c r="AW966" s="49"/>
      <c r="AX966" s="45"/>
      <c r="AY966" s="22"/>
      <c r="AZ966" s="22"/>
      <c r="BA966" s="22"/>
    </row>
    <row r="967" spans="7:53">
      <c r="G967" s="45"/>
      <c r="I967" s="30"/>
      <c r="AK967" s="45"/>
      <c r="AL967" s="49"/>
      <c r="AM967" s="49"/>
      <c r="AN967" s="49"/>
      <c r="AO967" s="49"/>
      <c r="AP967" s="49"/>
      <c r="AQ967" s="49"/>
      <c r="AR967" s="49"/>
      <c r="AS967" s="49"/>
      <c r="AT967" s="49"/>
      <c r="AU967" s="49"/>
      <c r="AV967" s="49"/>
      <c r="AW967" s="49"/>
      <c r="AX967" s="45"/>
      <c r="AY967" s="22"/>
      <c r="AZ967" s="22"/>
      <c r="BA967" s="22"/>
    </row>
    <row r="968" spans="7:53">
      <c r="G968" s="45"/>
      <c r="I968" s="30"/>
      <c r="AK968" s="45"/>
      <c r="AL968" s="49"/>
      <c r="AM968" s="49"/>
      <c r="AN968" s="49"/>
      <c r="AO968" s="49"/>
      <c r="AP968" s="49"/>
      <c r="AQ968" s="49"/>
      <c r="AR968" s="49"/>
      <c r="AS968" s="49"/>
      <c r="AT968" s="49"/>
      <c r="AU968" s="49"/>
      <c r="AV968" s="49"/>
      <c r="AW968" s="49"/>
      <c r="AX968" s="45"/>
      <c r="AY968" s="22"/>
      <c r="AZ968" s="22"/>
      <c r="BA968" s="22"/>
    </row>
    <row r="969" spans="7:53">
      <c r="G969" s="45"/>
      <c r="I969" s="30"/>
      <c r="AK969" s="45"/>
      <c r="AL969" s="49"/>
      <c r="AM969" s="49"/>
      <c r="AN969" s="49"/>
      <c r="AO969" s="49"/>
      <c r="AP969" s="49"/>
      <c r="AQ969" s="49"/>
      <c r="AR969" s="49"/>
      <c r="AS969" s="49"/>
      <c r="AT969" s="49"/>
      <c r="AU969" s="49"/>
      <c r="AV969" s="49"/>
      <c r="AW969" s="49"/>
      <c r="AX969" s="45"/>
      <c r="AY969" s="22"/>
      <c r="AZ969" s="22"/>
      <c r="BA969" s="22"/>
    </row>
    <row r="970" spans="7:53">
      <c r="G970" s="45"/>
      <c r="I970" s="30"/>
      <c r="AK970" s="45"/>
      <c r="AL970" s="49"/>
      <c r="AM970" s="49"/>
      <c r="AN970" s="49"/>
      <c r="AO970" s="49"/>
      <c r="AP970" s="49"/>
      <c r="AQ970" s="49"/>
      <c r="AR970" s="49"/>
      <c r="AS970" s="49"/>
      <c r="AT970" s="49"/>
      <c r="AU970" s="49"/>
      <c r="AV970" s="49"/>
      <c r="AW970" s="49"/>
      <c r="AX970" s="45"/>
      <c r="AY970" s="22"/>
      <c r="AZ970" s="22"/>
      <c r="BA970" s="22"/>
    </row>
    <row r="971" spans="7:53">
      <c r="G971" s="45"/>
      <c r="I971" s="30"/>
      <c r="AK971" s="45"/>
      <c r="AL971" s="49"/>
      <c r="AM971" s="49"/>
      <c r="AN971" s="49"/>
      <c r="AO971" s="49"/>
      <c r="AP971" s="49"/>
      <c r="AQ971" s="49"/>
      <c r="AR971" s="49"/>
      <c r="AS971" s="49"/>
      <c r="AT971" s="49"/>
      <c r="AU971" s="49"/>
      <c r="AV971" s="49"/>
      <c r="AW971" s="49"/>
      <c r="AX971" s="45"/>
      <c r="AY971" s="22"/>
      <c r="AZ971" s="22"/>
      <c r="BA971" s="22"/>
    </row>
    <row r="972" spans="7:53">
      <c r="G972" s="45"/>
      <c r="I972" s="30"/>
      <c r="AK972" s="45"/>
      <c r="AL972" s="49"/>
      <c r="AM972" s="49"/>
      <c r="AN972" s="49"/>
      <c r="AO972" s="49"/>
      <c r="AP972" s="49"/>
      <c r="AQ972" s="49"/>
      <c r="AR972" s="49"/>
      <c r="AS972" s="49"/>
      <c r="AT972" s="49"/>
      <c r="AU972" s="49"/>
      <c r="AV972" s="49"/>
      <c r="AW972" s="49"/>
      <c r="AX972" s="45"/>
      <c r="AY972" s="22"/>
      <c r="AZ972" s="22"/>
      <c r="BA972" s="22"/>
    </row>
    <row r="973" spans="7:53">
      <c r="G973" s="45"/>
      <c r="I973" s="30"/>
      <c r="AK973" s="45"/>
      <c r="AL973" s="49"/>
      <c r="AM973" s="49"/>
      <c r="AN973" s="49"/>
      <c r="AO973" s="49"/>
      <c r="AP973" s="49"/>
      <c r="AQ973" s="49"/>
      <c r="AR973" s="49"/>
      <c r="AS973" s="49"/>
      <c r="AT973" s="49"/>
      <c r="AU973" s="49"/>
      <c r="AV973" s="49"/>
      <c r="AW973" s="49"/>
      <c r="AX973" s="45"/>
      <c r="AY973" s="22"/>
      <c r="AZ973" s="22"/>
      <c r="BA973" s="22"/>
    </row>
    <row r="974" spans="7:53">
      <c r="G974" s="45"/>
      <c r="I974" s="30"/>
      <c r="AK974" s="45"/>
      <c r="AL974" s="49"/>
      <c r="AM974" s="49"/>
      <c r="AN974" s="49"/>
      <c r="AO974" s="49"/>
      <c r="AP974" s="49"/>
      <c r="AQ974" s="49"/>
      <c r="AR974" s="49"/>
      <c r="AS974" s="49"/>
      <c r="AT974" s="49"/>
      <c r="AU974" s="49"/>
      <c r="AV974" s="49"/>
      <c r="AW974" s="49"/>
      <c r="AX974" s="45"/>
      <c r="AY974" s="22"/>
      <c r="AZ974" s="22"/>
      <c r="BA974" s="22"/>
    </row>
    <row r="975" spans="7:53">
      <c r="G975" s="45"/>
      <c r="I975" s="30"/>
      <c r="AK975" s="45"/>
      <c r="AL975" s="49"/>
      <c r="AM975" s="49"/>
      <c r="AN975" s="49"/>
      <c r="AO975" s="49"/>
      <c r="AP975" s="49"/>
      <c r="AQ975" s="49"/>
      <c r="AR975" s="49"/>
      <c r="AS975" s="49"/>
      <c r="AT975" s="49"/>
      <c r="AU975" s="49"/>
      <c r="AV975" s="49"/>
      <c r="AW975" s="49"/>
      <c r="AX975" s="45"/>
      <c r="AY975" s="22"/>
      <c r="AZ975" s="22"/>
      <c r="BA975" s="22"/>
    </row>
    <row r="976" spans="7:53">
      <c r="G976" s="45"/>
      <c r="I976" s="30"/>
      <c r="AK976" s="45"/>
      <c r="AL976" s="49"/>
      <c r="AM976" s="49"/>
      <c r="AN976" s="49"/>
      <c r="AO976" s="49"/>
      <c r="AP976" s="49"/>
      <c r="AQ976" s="49"/>
      <c r="AR976" s="49"/>
      <c r="AS976" s="49"/>
      <c r="AT976" s="49"/>
      <c r="AU976" s="49"/>
      <c r="AV976" s="49"/>
      <c r="AW976" s="49"/>
      <c r="AX976" s="45"/>
      <c r="AY976" s="22"/>
      <c r="AZ976" s="22"/>
      <c r="BA976" s="22"/>
    </row>
    <row r="977" spans="7:53">
      <c r="G977" s="45"/>
      <c r="I977" s="30"/>
      <c r="AK977" s="45"/>
      <c r="AL977" s="49"/>
      <c r="AM977" s="49"/>
      <c r="AN977" s="49"/>
      <c r="AO977" s="49"/>
      <c r="AP977" s="49"/>
      <c r="AQ977" s="49"/>
      <c r="AR977" s="49"/>
      <c r="AS977" s="49"/>
      <c r="AT977" s="49"/>
      <c r="AU977" s="49"/>
      <c r="AV977" s="49"/>
      <c r="AW977" s="49"/>
      <c r="AX977" s="45"/>
      <c r="AY977" s="22"/>
      <c r="AZ977" s="22"/>
      <c r="BA977" s="22"/>
    </row>
    <row r="978" spans="7:53">
      <c r="G978" s="45"/>
      <c r="I978" s="30"/>
      <c r="AK978" s="45"/>
      <c r="AL978" s="49"/>
      <c r="AM978" s="49"/>
      <c r="AN978" s="49"/>
      <c r="AO978" s="49"/>
      <c r="AP978" s="49"/>
      <c r="AQ978" s="49"/>
      <c r="AR978" s="49"/>
      <c r="AS978" s="49"/>
      <c r="AT978" s="49"/>
      <c r="AU978" s="49"/>
      <c r="AV978" s="49"/>
      <c r="AW978" s="49"/>
      <c r="AX978" s="45"/>
      <c r="AY978" s="22"/>
      <c r="AZ978" s="22"/>
      <c r="BA978" s="22"/>
    </row>
    <row r="979" spans="7:53">
      <c r="G979" s="45"/>
      <c r="I979" s="30"/>
      <c r="AK979" s="45"/>
      <c r="AL979" s="49"/>
      <c r="AM979" s="49"/>
      <c r="AN979" s="49"/>
      <c r="AO979" s="49"/>
      <c r="AP979" s="49"/>
      <c r="AQ979" s="49"/>
      <c r="AR979" s="49"/>
      <c r="AS979" s="49"/>
      <c r="AT979" s="49"/>
      <c r="AU979" s="49"/>
      <c r="AV979" s="49"/>
      <c r="AW979" s="49"/>
      <c r="AX979" s="45"/>
      <c r="AY979" s="22"/>
      <c r="AZ979" s="22"/>
      <c r="BA979" s="22"/>
    </row>
    <row r="980" spans="7:53">
      <c r="G980" s="45"/>
      <c r="I980" s="30"/>
      <c r="AK980" s="45"/>
      <c r="AL980" s="49"/>
      <c r="AM980" s="49"/>
      <c r="AN980" s="49"/>
      <c r="AO980" s="49"/>
      <c r="AP980" s="49"/>
      <c r="AQ980" s="49"/>
      <c r="AR980" s="49"/>
      <c r="AS980" s="49"/>
      <c r="AT980" s="49"/>
      <c r="AU980" s="49"/>
      <c r="AV980" s="49"/>
      <c r="AW980" s="49"/>
      <c r="AX980" s="45"/>
      <c r="AY980" s="22"/>
      <c r="AZ980" s="22"/>
      <c r="BA980" s="22"/>
    </row>
    <row r="981" spans="7:53">
      <c r="G981" s="45"/>
      <c r="I981" s="30"/>
      <c r="AK981" s="45"/>
      <c r="AL981" s="49"/>
      <c r="AM981" s="49"/>
      <c r="AN981" s="49"/>
      <c r="AO981" s="49"/>
      <c r="AP981" s="49"/>
      <c r="AQ981" s="49"/>
      <c r="AR981" s="49"/>
      <c r="AS981" s="49"/>
      <c r="AT981" s="49"/>
      <c r="AU981" s="49"/>
      <c r="AV981" s="49"/>
      <c r="AW981" s="49"/>
      <c r="AX981" s="45"/>
      <c r="AY981" s="22"/>
      <c r="AZ981" s="22"/>
      <c r="BA981" s="22"/>
    </row>
    <row r="982" spans="7:53">
      <c r="G982" s="45"/>
      <c r="I982" s="30"/>
      <c r="AK982" s="45"/>
      <c r="AL982" s="49"/>
      <c r="AM982" s="49"/>
      <c r="AN982" s="49"/>
      <c r="AO982" s="49"/>
      <c r="AP982" s="49"/>
      <c r="AQ982" s="49"/>
      <c r="AR982" s="49"/>
      <c r="AS982" s="49"/>
      <c r="AT982" s="49"/>
      <c r="AU982" s="49"/>
      <c r="AV982" s="49"/>
      <c r="AW982" s="49"/>
      <c r="AX982" s="45"/>
      <c r="AY982" s="22"/>
      <c r="AZ982" s="22"/>
      <c r="BA982" s="22"/>
    </row>
    <row r="983" spans="7:53">
      <c r="G983" s="45"/>
      <c r="I983" s="30"/>
      <c r="AK983" s="45"/>
      <c r="AL983" s="49"/>
      <c r="AM983" s="49"/>
      <c r="AN983" s="49"/>
      <c r="AO983" s="49"/>
      <c r="AP983" s="49"/>
      <c r="AQ983" s="49"/>
      <c r="AR983" s="49"/>
      <c r="AS983" s="49"/>
      <c r="AT983" s="49"/>
      <c r="AU983" s="49"/>
      <c r="AV983" s="49"/>
      <c r="AW983" s="49"/>
      <c r="AX983" s="45"/>
      <c r="AY983" s="22"/>
      <c r="AZ983" s="22"/>
      <c r="BA983" s="22"/>
    </row>
    <row r="984" spans="7:53">
      <c r="G984" s="45"/>
      <c r="I984" s="30"/>
      <c r="AK984" s="45"/>
      <c r="AL984" s="49"/>
      <c r="AM984" s="49"/>
      <c r="AN984" s="49"/>
      <c r="AO984" s="49"/>
      <c r="AP984" s="49"/>
      <c r="AQ984" s="49"/>
      <c r="AR984" s="49"/>
      <c r="AS984" s="49"/>
      <c r="AT984" s="49"/>
      <c r="AU984" s="49"/>
      <c r="AV984" s="49"/>
      <c r="AW984" s="49"/>
      <c r="AX984" s="45"/>
      <c r="AY984" s="22"/>
      <c r="AZ984" s="22"/>
      <c r="BA984" s="22"/>
    </row>
    <row r="985" spans="7:53">
      <c r="G985" s="45"/>
      <c r="I985" s="30"/>
      <c r="AK985" s="45"/>
      <c r="AL985" s="49"/>
      <c r="AM985" s="49"/>
      <c r="AN985" s="49"/>
      <c r="AO985" s="49"/>
      <c r="AP985" s="49"/>
      <c r="AQ985" s="49"/>
      <c r="AR985" s="49"/>
      <c r="AS985" s="49"/>
      <c r="AT985" s="49"/>
      <c r="AU985" s="49"/>
      <c r="AV985" s="49"/>
      <c r="AW985" s="49"/>
      <c r="AX985" s="45"/>
      <c r="AY985" s="22"/>
      <c r="AZ985" s="22"/>
      <c r="BA985" s="22"/>
    </row>
    <row r="986" spans="7:53">
      <c r="G986" s="45"/>
      <c r="I986" s="30"/>
      <c r="AK986" s="45"/>
      <c r="AL986" s="49"/>
      <c r="AM986" s="49"/>
      <c r="AN986" s="49"/>
      <c r="AO986" s="49"/>
      <c r="AP986" s="49"/>
      <c r="AQ986" s="49"/>
      <c r="AR986" s="49"/>
      <c r="AS986" s="49"/>
      <c r="AT986" s="49"/>
      <c r="AU986" s="49"/>
      <c r="AV986" s="49"/>
      <c r="AW986" s="49"/>
      <c r="AX986" s="45"/>
      <c r="AY986" s="22"/>
      <c r="AZ986" s="22"/>
      <c r="BA986" s="22"/>
    </row>
    <row r="987" spans="7:53">
      <c r="G987" s="45"/>
      <c r="I987" s="30"/>
      <c r="AK987" s="45"/>
      <c r="AL987" s="49"/>
      <c r="AM987" s="49"/>
      <c r="AN987" s="49"/>
      <c r="AO987" s="49"/>
      <c r="AP987" s="49"/>
      <c r="AQ987" s="49"/>
      <c r="AR987" s="49"/>
      <c r="AS987" s="49"/>
      <c r="AT987" s="49"/>
      <c r="AU987" s="49"/>
      <c r="AV987" s="49"/>
      <c r="AW987" s="49"/>
      <c r="AX987" s="45"/>
      <c r="AY987" s="22"/>
      <c r="AZ987" s="22"/>
      <c r="BA987" s="22"/>
    </row>
    <row r="988" spans="7:53">
      <c r="G988" s="45"/>
      <c r="I988" s="30"/>
      <c r="AK988" s="45"/>
      <c r="AL988" s="49"/>
      <c r="AM988" s="49"/>
      <c r="AN988" s="49"/>
      <c r="AO988" s="49"/>
      <c r="AP988" s="49"/>
      <c r="AQ988" s="49"/>
      <c r="AR988" s="49"/>
      <c r="AS988" s="49"/>
      <c r="AT988" s="49"/>
      <c r="AU988" s="49"/>
      <c r="AV988" s="49"/>
      <c r="AW988" s="49"/>
      <c r="AX988" s="45"/>
      <c r="AY988" s="22"/>
      <c r="AZ988" s="22"/>
      <c r="BA988" s="22"/>
    </row>
    <row r="989" spans="7:53">
      <c r="G989" s="45"/>
      <c r="I989" s="30"/>
      <c r="AK989" s="45"/>
      <c r="AL989" s="49"/>
      <c r="AM989" s="49"/>
      <c r="AN989" s="49"/>
      <c r="AO989" s="49"/>
      <c r="AP989" s="49"/>
      <c r="AQ989" s="49"/>
      <c r="AR989" s="49"/>
      <c r="AS989" s="49"/>
      <c r="AT989" s="49"/>
      <c r="AU989" s="49"/>
      <c r="AV989" s="49"/>
      <c r="AW989" s="49"/>
      <c r="AX989" s="45"/>
      <c r="AY989" s="22"/>
      <c r="AZ989" s="22"/>
      <c r="BA989" s="22"/>
    </row>
    <row r="990" spans="7:53">
      <c r="G990" s="45"/>
      <c r="I990" s="30"/>
      <c r="AK990" s="45"/>
      <c r="AL990" s="49"/>
      <c r="AM990" s="49"/>
      <c r="AN990" s="49"/>
      <c r="AO990" s="49"/>
      <c r="AP990" s="49"/>
      <c r="AQ990" s="49"/>
      <c r="AR990" s="49"/>
      <c r="AS990" s="49"/>
      <c r="AT990" s="49"/>
      <c r="AU990" s="49"/>
      <c r="AV990" s="49"/>
      <c r="AW990" s="49"/>
      <c r="AX990" s="45"/>
      <c r="AY990" s="22"/>
      <c r="AZ990" s="22"/>
      <c r="BA990" s="22"/>
    </row>
    <row r="991" spans="7:53">
      <c r="G991" s="45"/>
      <c r="I991" s="30"/>
      <c r="AK991" s="45"/>
      <c r="AL991" s="49"/>
      <c r="AM991" s="49"/>
      <c r="AN991" s="49"/>
      <c r="AO991" s="49"/>
      <c r="AP991" s="49"/>
      <c r="AQ991" s="49"/>
      <c r="AR991" s="49"/>
      <c r="AS991" s="49"/>
      <c r="AT991" s="49"/>
      <c r="AU991" s="49"/>
      <c r="AV991" s="49"/>
      <c r="AW991" s="49"/>
      <c r="AX991" s="45"/>
      <c r="AY991" s="22"/>
      <c r="AZ991" s="22"/>
      <c r="BA991" s="22"/>
    </row>
    <row r="992" spans="7:53">
      <c r="G992" s="45"/>
      <c r="I992" s="30"/>
      <c r="AK992" s="45"/>
      <c r="AL992" s="49"/>
      <c r="AM992" s="49"/>
      <c r="AN992" s="49"/>
      <c r="AO992" s="49"/>
      <c r="AP992" s="49"/>
      <c r="AQ992" s="49"/>
      <c r="AR992" s="49"/>
      <c r="AS992" s="49"/>
      <c r="AT992" s="49"/>
      <c r="AU992" s="49"/>
      <c r="AV992" s="49"/>
      <c r="AW992" s="49"/>
      <c r="AX992" s="45"/>
      <c r="AY992" s="22"/>
      <c r="AZ992" s="22"/>
      <c r="BA992" s="22"/>
    </row>
    <row r="993" spans="7:53">
      <c r="G993" s="45"/>
      <c r="I993" s="30"/>
      <c r="AK993" s="45"/>
      <c r="AL993" s="49"/>
      <c r="AM993" s="49"/>
      <c r="AN993" s="49"/>
      <c r="AO993" s="49"/>
      <c r="AP993" s="49"/>
      <c r="AQ993" s="49"/>
      <c r="AR993" s="49"/>
      <c r="AS993" s="49"/>
      <c r="AT993" s="49"/>
      <c r="AU993" s="49"/>
      <c r="AV993" s="49"/>
      <c r="AW993" s="49"/>
      <c r="AX993" s="45"/>
      <c r="AY993" s="22"/>
      <c r="AZ993" s="22"/>
      <c r="BA993" s="22"/>
    </row>
    <row r="994" spans="7:53">
      <c r="G994" s="45"/>
      <c r="I994" s="30"/>
      <c r="AK994" s="45"/>
      <c r="AL994" s="49"/>
      <c r="AM994" s="49"/>
      <c r="AN994" s="49"/>
      <c r="AO994" s="49"/>
      <c r="AP994" s="49"/>
      <c r="AQ994" s="49"/>
      <c r="AR994" s="49"/>
      <c r="AS994" s="49"/>
      <c r="AT994" s="49"/>
      <c r="AU994" s="49"/>
      <c r="AV994" s="49"/>
      <c r="AW994" s="49"/>
      <c r="AX994" s="45"/>
      <c r="AY994" s="22"/>
      <c r="AZ994" s="22"/>
      <c r="BA994" s="22"/>
    </row>
    <row r="995" spans="7:53">
      <c r="G995" s="45"/>
      <c r="I995" s="30"/>
      <c r="AK995" s="45"/>
      <c r="AL995" s="49"/>
      <c r="AM995" s="49"/>
      <c r="AN995" s="49"/>
      <c r="AO995" s="49"/>
      <c r="AP995" s="49"/>
      <c r="AQ995" s="49"/>
      <c r="AR995" s="49"/>
      <c r="AS995" s="49"/>
      <c r="AT995" s="49"/>
      <c r="AU995" s="49"/>
      <c r="AV995" s="49"/>
      <c r="AW995" s="49"/>
      <c r="AX995" s="45"/>
      <c r="AY995" s="22"/>
      <c r="AZ995" s="22"/>
      <c r="BA995" s="22"/>
    </row>
    <row r="996" spans="7:53">
      <c r="G996" s="45"/>
      <c r="I996" s="30"/>
      <c r="AK996" s="45"/>
      <c r="AL996" s="49"/>
      <c r="AM996" s="49"/>
      <c r="AN996" s="49"/>
      <c r="AO996" s="49"/>
      <c r="AP996" s="49"/>
      <c r="AQ996" s="49"/>
      <c r="AR996" s="49"/>
      <c r="AS996" s="49"/>
      <c r="AT996" s="49"/>
      <c r="AU996" s="49"/>
      <c r="AV996" s="49"/>
      <c r="AW996" s="49"/>
      <c r="AX996" s="45"/>
      <c r="AY996" s="22"/>
      <c r="AZ996" s="22"/>
      <c r="BA996" s="22"/>
    </row>
    <row r="997" spans="7:53">
      <c r="G997" s="45"/>
      <c r="I997" s="30"/>
      <c r="AK997" s="45"/>
      <c r="AL997" s="49"/>
      <c r="AM997" s="49"/>
      <c r="AN997" s="49"/>
      <c r="AO997" s="49"/>
      <c r="AP997" s="49"/>
      <c r="AQ997" s="49"/>
      <c r="AR997" s="49"/>
      <c r="AS997" s="49"/>
      <c r="AT997" s="49"/>
      <c r="AU997" s="49"/>
      <c r="AV997" s="49"/>
      <c r="AW997" s="49"/>
      <c r="AX997" s="45"/>
      <c r="AY997" s="22"/>
      <c r="AZ997" s="22"/>
      <c r="BA997" s="22"/>
    </row>
    <row r="998" spans="7:53">
      <c r="G998" s="45"/>
      <c r="I998" s="30"/>
      <c r="AK998" s="45"/>
      <c r="AL998" s="49"/>
      <c r="AM998" s="49"/>
      <c r="AN998" s="49"/>
      <c r="AO998" s="49"/>
      <c r="AP998" s="49"/>
      <c r="AQ998" s="49"/>
      <c r="AR998" s="49"/>
      <c r="AS998" s="49"/>
      <c r="AT998" s="49"/>
      <c r="AU998" s="49"/>
      <c r="AV998" s="49"/>
      <c r="AW998" s="49"/>
      <c r="AX998" s="45"/>
      <c r="AY998" s="22"/>
      <c r="AZ998" s="22"/>
      <c r="BA998" s="22"/>
    </row>
    <row r="999" spans="7:53">
      <c r="G999" s="45"/>
      <c r="I999" s="30"/>
      <c r="AK999" s="45"/>
      <c r="AL999" s="49"/>
      <c r="AM999" s="49"/>
      <c r="AN999" s="49"/>
      <c r="AO999" s="49"/>
      <c r="AP999" s="49"/>
      <c r="AQ999" s="49"/>
      <c r="AR999" s="49"/>
      <c r="AS999" s="49"/>
      <c r="AT999" s="49"/>
      <c r="AU999" s="49"/>
      <c r="AV999" s="49"/>
      <c r="AW999" s="49"/>
      <c r="AX999" s="45"/>
      <c r="AY999" s="22"/>
      <c r="AZ999" s="22"/>
      <c r="BA999" s="22"/>
    </row>
    <row r="1000" spans="7:53">
      <c r="G1000" s="45"/>
      <c r="I1000" s="30"/>
      <c r="AK1000" s="45"/>
      <c r="AL1000" s="49"/>
      <c r="AM1000" s="49"/>
      <c r="AN1000" s="49"/>
      <c r="AO1000" s="49"/>
      <c r="AP1000" s="49"/>
      <c r="AQ1000" s="49"/>
      <c r="AR1000" s="49"/>
      <c r="AS1000" s="49"/>
      <c r="AT1000" s="49"/>
      <c r="AU1000" s="49"/>
      <c r="AV1000" s="49"/>
      <c r="AW1000" s="49"/>
      <c r="AX1000" s="45"/>
      <c r="AY1000" s="22"/>
      <c r="AZ1000" s="22"/>
      <c r="BA1000" s="22"/>
    </row>
    <row r="1001" spans="7:53">
      <c r="G1001" s="45"/>
      <c r="I1001" s="30"/>
      <c r="AK1001" s="45"/>
      <c r="AL1001" s="49"/>
      <c r="AM1001" s="49"/>
      <c r="AN1001" s="49"/>
      <c r="AO1001" s="49"/>
      <c r="AP1001" s="49"/>
      <c r="AQ1001" s="49"/>
      <c r="AR1001" s="49"/>
      <c r="AS1001" s="49"/>
      <c r="AT1001" s="49"/>
      <c r="AU1001" s="49"/>
      <c r="AV1001" s="49"/>
      <c r="AW1001" s="49"/>
      <c r="AX1001" s="45"/>
      <c r="AY1001" s="22"/>
      <c r="AZ1001" s="22"/>
      <c r="BA1001" s="22"/>
    </row>
    <row r="1002" spans="7:53">
      <c r="G1002" s="45"/>
      <c r="I1002" s="30"/>
      <c r="AK1002" s="45"/>
      <c r="AL1002" s="49"/>
      <c r="AM1002" s="49"/>
      <c r="AN1002" s="49"/>
      <c r="AO1002" s="49"/>
      <c r="AP1002" s="49"/>
      <c r="AQ1002" s="49"/>
      <c r="AR1002" s="49"/>
      <c r="AS1002" s="49"/>
      <c r="AT1002" s="49"/>
      <c r="AU1002" s="49"/>
      <c r="AV1002" s="49"/>
      <c r="AW1002" s="49"/>
      <c r="AX1002" s="45"/>
      <c r="AY1002" s="22"/>
      <c r="AZ1002" s="22"/>
      <c r="BA1002" s="22"/>
    </row>
    <row r="1003" spans="7:53">
      <c r="G1003" s="45"/>
      <c r="I1003" s="30"/>
      <c r="AK1003" s="45"/>
      <c r="AL1003" s="49"/>
      <c r="AM1003" s="49"/>
      <c r="AN1003" s="49"/>
      <c r="AO1003" s="49"/>
      <c r="AP1003" s="49"/>
      <c r="AQ1003" s="49"/>
      <c r="AR1003" s="49"/>
      <c r="AS1003" s="49"/>
      <c r="AT1003" s="49"/>
      <c r="AU1003" s="49"/>
      <c r="AV1003" s="49"/>
      <c r="AW1003" s="49"/>
      <c r="AX1003" s="45"/>
      <c r="AY1003" s="22"/>
      <c r="AZ1003" s="22"/>
      <c r="BA1003" s="22"/>
    </row>
    <row r="1004" spans="7:53">
      <c r="G1004" s="45"/>
      <c r="I1004" s="30"/>
      <c r="AK1004" s="45"/>
      <c r="AL1004" s="49"/>
      <c r="AM1004" s="49"/>
      <c r="AN1004" s="49"/>
      <c r="AO1004" s="49"/>
      <c r="AP1004" s="49"/>
      <c r="AQ1004" s="49"/>
      <c r="AR1004" s="49"/>
      <c r="AS1004" s="49"/>
      <c r="AT1004" s="49"/>
      <c r="AU1004" s="49"/>
      <c r="AV1004" s="49"/>
      <c r="AW1004" s="49"/>
      <c r="AX1004" s="45"/>
      <c r="AY1004" s="22"/>
      <c r="AZ1004" s="22"/>
      <c r="BA1004" s="22"/>
    </row>
    <row r="1005" spans="7:53">
      <c r="G1005" s="45"/>
      <c r="I1005" s="30"/>
      <c r="AK1005" s="45"/>
      <c r="AL1005" s="49"/>
      <c r="AM1005" s="49"/>
      <c r="AN1005" s="49"/>
      <c r="AO1005" s="49"/>
      <c r="AP1005" s="49"/>
      <c r="AQ1005" s="49"/>
      <c r="AR1005" s="49"/>
      <c r="AS1005" s="49"/>
      <c r="AT1005" s="49"/>
      <c r="AU1005" s="49"/>
      <c r="AV1005" s="49"/>
      <c r="AW1005" s="49"/>
      <c r="AX1005" s="45"/>
      <c r="AY1005" s="22"/>
      <c r="AZ1005" s="22"/>
      <c r="BA1005" s="22"/>
    </row>
    <row r="1006" spans="7:53">
      <c r="G1006" s="45"/>
      <c r="I1006" s="30"/>
      <c r="AK1006" s="45"/>
      <c r="AL1006" s="49"/>
      <c r="AM1006" s="49"/>
      <c r="AN1006" s="49"/>
      <c r="AO1006" s="49"/>
      <c r="AP1006" s="49"/>
      <c r="AQ1006" s="49"/>
      <c r="AR1006" s="49"/>
      <c r="AS1006" s="49"/>
      <c r="AT1006" s="49"/>
      <c r="AU1006" s="49"/>
      <c r="AV1006" s="49"/>
      <c r="AW1006" s="49"/>
      <c r="AX1006" s="45"/>
      <c r="AY1006" s="22"/>
      <c r="AZ1006" s="22"/>
      <c r="BA1006" s="22"/>
    </row>
    <row r="1007" spans="7:53">
      <c r="G1007" s="45"/>
      <c r="I1007" s="30"/>
      <c r="AK1007" s="45"/>
      <c r="AL1007" s="49"/>
      <c r="AM1007" s="49"/>
      <c r="AN1007" s="49"/>
      <c r="AO1007" s="49"/>
      <c r="AP1007" s="49"/>
      <c r="AQ1007" s="49"/>
      <c r="AR1007" s="49"/>
      <c r="AS1007" s="49"/>
      <c r="AT1007" s="49"/>
      <c r="AU1007" s="49"/>
      <c r="AV1007" s="49"/>
      <c r="AW1007" s="49"/>
      <c r="AX1007" s="45"/>
      <c r="AY1007" s="22"/>
      <c r="AZ1007" s="22"/>
      <c r="BA1007" s="22"/>
    </row>
    <row r="1008" spans="7:53">
      <c r="G1008" s="45"/>
      <c r="I1008" s="30"/>
      <c r="AK1008" s="45"/>
      <c r="AL1008" s="49"/>
      <c r="AM1008" s="49"/>
      <c r="AN1008" s="49"/>
      <c r="AO1008" s="49"/>
      <c r="AP1008" s="49"/>
      <c r="AQ1008" s="49"/>
      <c r="AR1008" s="49"/>
      <c r="AS1008" s="49"/>
      <c r="AT1008" s="49"/>
      <c r="AU1008" s="49"/>
      <c r="AV1008" s="49"/>
      <c r="AW1008" s="49"/>
      <c r="AX1008" s="45"/>
      <c r="AY1008" s="22"/>
      <c r="AZ1008" s="22"/>
      <c r="BA1008" s="22"/>
    </row>
    <row r="1009" spans="7:53">
      <c r="G1009" s="45"/>
      <c r="I1009" s="30"/>
      <c r="AK1009" s="45"/>
      <c r="AL1009" s="49"/>
      <c r="AM1009" s="49"/>
      <c r="AN1009" s="49"/>
      <c r="AO1009" s="49"/>
      <c r="AP1009" s="49"/>
      <c r="AQ1009" s="49"/>
      <c r="AR1009" s="49"/>
      <c r="AS1009" s="49"/>
      <c r="AT1009" s="49"/>
      <c r="AU1009" s="49"/>
      <c r="AV1009" s="49"/>
      <c r="AW1009" s="49"/>
      <c r="AX1009" s="45"/>
      <c r="AY1009" s="22"/>
      <c r="AZ1009" s="22"/>
      <c r="BA1009" s="22"/>
    </row>
    <row r="1010" spans="7:53">
      <c r="G1010" s="45"/>
      <c r="I1010" s="30"/>
      <c r="AK1010" s="45"/>
      <c r="AL1010" s="49"/>
      <c r="AM1010" s="49"/>
      <c r="AN1010" s="49"/>
      <c r="AO1010" s="49"/>
      <c r="AP1010" s="49"/>
      <c r="AQ1010" s="49"/>
      <c r="AR1010" s="49"/>
      <c r="AS1010" s="49"/>
      <c r="AT1010" s="49"/>
      <c r="AU1010" s="49"/>
      <c r="AV1010" s="49"/>
      <c r="AW1010" s="49"/>
      <c r="AX1010" s="45"/>
      <c r="AY1010" s="22"/>
      <c r="AZ1010" s="22"/>
      <c r="BA1010" s="22"/>
    </row>
    <row r="1011" spans="7:53">
      <c r="G1011" s="45"/>
      <c r="I1011" s="30"/>
      <c r="AK1011" s="45"/>
      <c r="AL1011" s="49"/>
      <c r="AM1011" s="49"/>
      <c r="AN1011" s="49"/>
      <c r="AO1011" s="49"/>
      <c r="AP1011" s="49"/>
      <c r="AQ1011" s="49"/>
      <c r="AR1011" s="49"/>
      <c r="AS1011" s="49"/>
      <c r="AT1011" s="49"/>
      <c r="AU1011" s="49"/>
      <c r="AV1011" s="49"/>
      <c r="AW1011" s="49"/>
      <c r="AX1011" s="45"/>
      <c r="AY1011" s="22"/>
      <c r="AZ1011" s="22"/>
      <c r="BA1011" s="22"/>
    </row>
    <row r="1012" spans="7:53">
      <c r="G1012" s="45"/>
      <c r="I1012" s="30"/>
      <c r="AK1012" s="45"/>
      <c r="AL1012" s="49"/>
      <c r="AM1012" s="49"/>
      <c r="AN1012" s="49"/>
      <c r="AO1012" s="49"/>
      <c r="AP1012" s="49"/>
      <c r="AQ1012" s="49"/>
      <c r="AR1012" s="49"/>
      <c r="AS1012" s="49"/>
      <c r="AT1012" s="49"/>
      <c r="AU1012" s="49"/>
      <c r="AV1012" s="49"/>
      <c r="AW1012" s="49"/>
      <c r="AX1012" s="45"/>
      <c r="AY1012" s="22"/>
      <c r="AZ1012" s="22"/>
      <c r="BA1012" s="22"/>
    </row>
    <row r="1013" spans="7:53">
      <c r="G1013" s="45"/>
      <c r="I1013" s="30"/>
      <c r="AK1013" s="45"/>
      <c r="AL1013" s="49"/>
      <c r="AM1013" s="49"/>
      <c r="AN1013" s="49"/>
      <c r="AO1013" s="49"/>
      <c r="AP1013" s="49"/>
      <c r="AQ1013" s="49"/>
      <c r="AR1013" s="49"/>
      <c r="AS1013" s="49"/>
      <c r="AT1013" s="49"/>
      <c r="AU1013" s="49"/>
      <c r="AV1013" s="49"/>
      <c r="AW1013" s="49"/>
      <c r="AX1013" s="45"/>
      <c r="AY1013" s="22"/>
      <c r="AZ1013" s="22"/>
      <c r="BA1013" s="22"/>
    </row>
    <row r="1014" spans="7:53">
      <c r="G1014" s="45"/>
      <c r="I1014" s="30"/>
      <c r="AK1014" s="45"/>
      <c r="AL1014" s="49"/>
      <c r="AM1014" s="49"/>
      <c r="AN1014" s="49"/>
      <c r="AO1014" s="49"/>
      <c r="AP1014" s="49"/>
      <c r="AQ1014" s="49"/>
      <c r="AR1014" s="49"/>
      <c r="AS1014" s="49"/>
      <c r="AT1014" s="49"/>
      <c r="AU1014" s="49"/>
      <c r="AV1014" s="49"/>
      <c r="AW1014" s="49"/>
      <c r="AX1014" s="45"/>
      <c r="AY1014" s="22"/>
      <c r="AZ1014" s="22"/>
      <c r="BA1014" s="22"/>
    </row>
    <row r="1015" spans="7:53">
      <c r="G1015" s="45"/>
      <c r="I1015" s="30"/>
      <c r="AK1015" s="45"/>
      <c r="AL1015" s="49"/>
      <c r="AM1015" s="49"/>
      <c r="AN1015" s="49"/>
      <c r="AO1015" s="49"/>
      <c r="AP1015" s="49"/>
      <c r="AQ1015" s="49"/>
      <c r="AR1015" s="49"/>
      <c r="AS1015" s="49"/>
      <c r="AT1015" s="49"/>
      <c r="AU1015" s="49"/>
      <c r="AV1015" s="49"/>
      <c r="AW1015" s="49"/>
      <c r="AX1015" s="45"/>
      <c r="AY1015" s="22"/>
      <c r="AZ1015" s="22"/>
      <c r="BA1015" s="22"/>
    </row>
    <row r="1016" spans="7:53">
      <c r="G1016" s="45"/>
      <c r="I1016" s="30"/>
      <c r="AK1016" s="45"/>
      <c r="AL1016" s="49"/>
      <c r="AM1016" s="49"/>
      <c r="AN1016" s="49"/>
      <c r="AO1016" s="49"/>
      <c r="AP1016" s="49"/>
      <c r="AQ1016" s="49"/>
      <c r="AR1016" s="49"/>
      <c r="AS1016" s="49"/>
      <c r="AT1016" s="49"/>
      <c r="AU1016" s="49"/>
      <c r="AV1016" s="49"/>
      <c r="AW1016" s="49"/>
      <c r="AX1016" s="45"/>
      <c r="AY1016" s="22"/>
      <c r="AZ1016" s="22"/>
      <c r="BA1016" s="22"/>
    </row>
    <row r="1017" spans="7:53">
      <c r="G1017" s="45"/>
      <c r="I1017" s="30"/>
      <c r="AK1017" s="45"/>
      <c r="AL1017" s="49"/>
      <c r="AM1017" s="49"/>
      <c r="AN1017" s="49"/>
      <c r="AO1017" s="49"/>
      <c r="AP1017" s="49"/>
      <c r="AQ1017" s="49"/>
      <c r="AR1017" s="49"/>
      <c r="AS1017" s="49"/>
      <c r="AT1017" s="49"/>
      <c r="AU1017" s="49"/>
      <c r="AV1017" s="49"/>
      <c r="AW1017" s="49"/>
      <c r="AX1017" s="45"/>
      <c r="AY1017" s="22"/>
      <c r="AZ1017" s="22"/>
      <c r="BA1017" s="22"/>
    </row>
    <row r="1018" spans="7:53">
      <c r="G1018" s="45"/>
      <c r="I1018" s="30"/>
      <c r="AK1018" s="45"/>
      <c r="AL1018" s="49"/>
      <c r="AM1018" s="49"/>
      <c r="AN1018" s="49"/>
      <c r="AO1018" s="49"/>
      <c r="AP1018" s="49"/>
      <c r="AQ1018" s="49"/>
      <c r="AR1018" s="49"/>
      <c r="AS1018" s="49"/>
      <c r="AT1018" s="49"/>
      <c r="AU1018" s="49"/>
      <c r="AV1018" s="49"/>
      <c r="AW1018" s="49"/>
      <c r="AX1018" s="45"/>
      <c r="AY1018" s="22"/>
      <c r="AZ1018" s="22"/>
      <c r="BA1018" s="22"/>
    </row>
    <row r="1019" spans="7:53">
      <c r="G1019" s="45"/>
      <c r="I1019" s="30"/>
      <c r="AK1019" s="45"/>
      <c r="AL1019" s="49"/>
      <c r="AM1019" s="49"/>
      <c r="AN1019" s="49"/>
      <c r="AO1019" s="49"/>
      <c r="AP1019" s="49"/>
      <c r="AQ1019" s="49"/>
      <c r="AR1019" s="49"/>
      <c r="AS1019" s="49"/>
      <c r="AT1019" s="49"/>
      <c r="AU1019" s="49"/>
      <c r="AV1019" s="49"/>
      <c r="AW1019" s="49"/>
      <c r="AX1019" s="45"/>
      <c r="AY1019" s="22"/>
      <c r="AZ1019" s="22"/>
      <c r="BA1019" s="22"/>
    </row>
    <row r="1020" spans="7:53">
      <c r="G1020" s="45"/>
      <c r="I1020" s="30"/>
      <c r="AK1020" s="45"/>
      <c r="AL1020" s="49"/>
      <c r="AM1020" s="49"/>
      <c r="AN1020" s="49"/>
      <c r="AO1020" s="49"/>
      <c r="AP1020" s="49"/>
      <c r="AQ1020" s="49"/>
      <c r="AR1020" s="49"/>
      <c r="AS1020" s="49"/>
      <c r="AT1020" s="49"/>
      <c r="AU1020" s="49"/>
      <c r="AV1020" s="49"/>
      <c r="AW1020" s="49"/>
      <c r="AX1020" s="45"/>
      <c r="AY1020" s="22"/>
      <c r="AZ1020" s="22"/>
      <c r="BA1020" s="22"/>
    </row>
    <row r="1021" spans="7:53">
      <c r="G1021" s="45"/>
      <c r="I1021" s="30"/>
      <c r="AK1021" s="45"/>
      <c r="AL1021" s="49"/>
      <c r="AM1021" s="49"/>
      <c r="AN1021" s="49"/>
      <c r="AO1021" s="49"/>
      <c r="AP1021" s="49"/>
      <c r="AQ1021" s="49"/>
      <c r="AR1021" s="49"/>
      <c r="AS1021" s="49"/>
      <c r="AT1021" s="49"/>
      <c r="AU1021" s="49"/>
      <c r="AV1021" s="49"/>
      <c r="AW1021" s="49"/>
      <c r="AX1021" s="45"/>
      <c r="AY1021" s="22"/>
      <c r="AZ1021" s="22"/>
      <c r="BA1021" s="22"/>
    </row>
    <row r="1022" spans="7:53">
      <c r="G1022" s="45"/>
      <c r="I1022" s="30"/>
      <c r="AK1022" s="45"/>
      <c r="AL1022" s="49"/>
      <c r="AM1022" s="49"/>
      <c r="AN1022" s="49"/>
      <c r="AO1022" s="49"/>
      <c r="AP1022" s="49"/>
      <c r="AQ1022" s="49"/>
      <c r="AR1022" s="49"/>
      <c r="AS1022" s="49"/>
      <c r="AT1022" s="49"/>
      <c r="AU1022" s="49"/>
      <c r="AV1022" s="49"/>
      <c r="AW1022" s="49"/>
      <c r="AX1022" s="45"/>
      <c r="AY1022" s="22"/>
      <c r="AZ1022" s="22"/>
      <c r="BA1022" s="22"/>
    </row>
    <row r="1023" spans="7:53">
      <c r="G1023" s="45"/>
      <c r="I1023" s="30"/>
      <c r="AK1023" s="45"/>
      <c r="AL1023" s="49"/>
      <c r="AM1023" s="49"/>
      <c r="AN1023" s="49"/>
      <c r="AO1023" s="49"/>
      <c r="AP1023" s="49"/>
      <c r="AQ1023" s="49"/>
      <c r="AR1023" s="49"/>
      <c r="AS1023" s="49"/>
      <c r="AT1023" s="49"/>
      <c r="AU1023" s="49"/>
      <c r="AV1023" s="49"/>
      <c r="AW1023" s="49"/>
      <c r="AX1023" s="45"/>
      <c r="AY1023" s="22"/>
      <c r="AZ1023" s="22"/>
      <c r="BA1023" s="22"/>
    </row>
    <row r="1024" spans="7:53">
      <c r="G1024" s="45"/>
      <c r="I1024" s="30"/>
      <c r="AK1024" s="45"/>
      <c r="AL1024" s="49"/>
      <c r="AM1024" s="49"/>
      <c r="AN1024" s="49"/>
      <c r="AO1024" s="49"/>
      <c r="AP1024" s="49"/>
      <c r="AQ1024" s="49"/>
      <c r="AR1024" s="49"/>
      <c r="AS1024" s="49"/>
      <c r="AT1024" s="49"/>
      <c r="AU1024" s="49"/>
      <c r="AV1024" s="49"/>
      <c r="AW1024" s="49"/>
      <c r="AX1024" s="45"/>
      <c r="AY1024" s="22"/>
      <c r="AZ1024" s="22"/>
      <c r="BA1024" s="22"/>
    </row>
    <row r="1025" spans="7:53">
      <c r="G1025" s="45"/>
      <c r="I1025" s="30"/>
      <c r="AK1025" s="45"/>
      <c r="AL1025" s="49"/>
      <c r="AM1025" s="49"/>
      <c r="AN1025" s="49"/>
      <c r="AO1025" s="49"/>
      <c r="AP1025" s="49"/>
      <c r="AQ1025" s="49"/>
      <c r="AR1025" s="49"/>
      <c r="AS1025" s="49"/>
      <c r="AT1025" s="49"/>
      <c r="AU1025" s="49"/>
      <c r="AV1025" s="49"/>
      <c r="AW1025" s="49"/>
      <c r="AX1025" s="45"/>
      <c r="AY1025" s="22"/>
      <c r="AZ1025" s="22"/>
      <c r="BA1025" s="22"/>
    </row>
    <row r="1026" spans="7:53">
      <c r="G1026" s="45"/>
      <c r="I1026" s="30"/>
      <c r="AK1026" s="45"/>
      <c r="AL1026" s="49"/>
      <c r="AM1026" s="49"/>
      <c r="AN1026" s="49"/>
      <c r="AO1026" s="49"/>
      <c r="AP1026" s="49"/>
      <c r="AQ1026" s="49"/>
      <c r="AR1026" s="49"/>
      <c r="AS1026" s="49"/>
      <c r="AT1026" s="49"/>
      <c r="AU1026" s="49"/>
      <c r="AV1026" s="49"/>
      <c r="AW1026" s="49"/>
      <c r="AX1026" s="45"/>
      <c r="AY1026" s="22"/>
      <c r="AZ1026" s="22"/>
      <c r="BA1026" s="22"/>
    </row>
    <row r="1027" spans="7:53">
      <c r="G1027" s="45"/>
      <c r="I1027" s="30"/>
      <c r="AK1027" s="45"/>
      <c r="AL1027" s="49"/>
      <c r="AM1027" s="49"/>
      <c r="AN1027" s="49"/>
      <c r="AO1027" s="49"/>
      <c r="AP1027" s="49"/>
      <c r="AQ1027" s="49"/>
      <c r="AR1027" s="49"/>
      <c r="AS1027" s="49"/>
      <c r="AT1027" s="49"/>
      <c r="AU1027" s="49"/>
      <c r="AV1027" s="49"/>
      <c r="AW1027" s="49"/>
      <c r="AX1027" s="45"/>
      <c r="AY1027" s="22"/>
      <c r="AZ1027" s="22"/>
      <c r="BA1027" s="22"/>
    </row>
    <row r="1028" spans="7:53">
      <c r="G1028" s="45"/>
      <c r="I1028" s="30"/>
      <c r="AK1028" s="45"/>
      <c r="AL1028" s="49"/>
      <c r="AM1028" s="49"/>
      <c r="AN1028" s="49"/>
      <c r="AO1028" s="49"/>
      <c r="AP1028" s="49"/>
      <c r="AQ1028" s="49"/>
      <c r="AR1028" s="49"/>
      <c r="AS1028" s="49"/>
      <c r="AT1028" s="49"/>
      <c r="AU1028" s="49"/>
      <c r="AV1028" s="49"/>
      <c r="AW1028" s="49"/>
      <c r="AX1028" s="45"/>
      <c r="AY1028" s="22"/>
      <c r="AZ1028" s="22"/>
      <c r="BA1028" s="22"/>
    </row>
    <row r="1029" spans="7:53">
      <c r="G1029" s="45"/>
      <c r="I1029" s="30"/>
      <c r="AK1029" s="45"/>
      <c r="AL1029" s="49"/>
      <c r="AM1029" s="49"/>
      <c r="AN1029" s="49"/>
      <c r="AO1029" s="49"/>
      <c r="AP1029" s="49"/>
      <c r="AQ1029" s="49"/>
      <c r="AR1029" s="49"/>
      <c r="AS1029" s="49"/>
      <c r="AT1029" s="49"/>
      <c r="AU1029" s="49"/>
      <c r="AV1029" s="49"/>
      <c r="AW1029" s="49"/>
      <c r="AX1029" s="45"/>
      <c r="AY1029" s="22"/>
      <c r="AZ1029" s="22"/>
      <c r="BA1029" s="22"/>
    </row>
    <row r="1030" spans="7:53">
      <c r="G1030" s="45"/>
      <c r="I1030" s="30"/>
      <c r="AK1030" s="45"/>
      <c r="AL1030" s="49"/>
      <c r="AM1030" s="49"/>
      <c r="AN1030" s="49"/>
      <c r="AO1030" s="49"/>
      <c r="AP1030" s="49"/>
      <c r="AQ1030" s="49"/>
      <c r="AR1030" s="49"/>
      <c r="AS1030" s="49"/>
      <c r="AT1030" s="49"/>
      <c r="AU1030" s="49"/>
      <c r="AV1030" s="49"/>
      <c r="AW1030" s="49"/>
      <c r="AX1030" s="45"/>
      <c r="AY1030" s="22"/>
      <c r="AZ1030" s="22"/>
      <c r="BA1030" s="22"/>
    </row>
    <row r="1031" spans="7:53">
      <c r="G1031" s="45"/>
      <c r="I1031" s="30"/>
      <c r="AK1031" s="45"/>
      <c r="AL1031" s="49"/>
      <c r="AM1031" s="49"/>
      <c r="AN1031" s="49"/>
      <c r="AO1031" s="49"/>
      <c r="AP1031" s="49"/>
      <c r="AQ1031" s="49"/>
      <c r="AR1031" s="49"/>
      <c r="AS1031" s="49"/>
      <c r="AT1031" s="49"/>
      <c r="AU1031" s="49"/>
      <c r="AV1031" s="49"/>
      <c r="AW1031" s="49"/>
      <c r="AX1031" s="45"/>
      <c r="AY1031" s="22"/>
      <c r="AZ1031" s="22"/>
      <c r="BA1031" s="22"/>
    </row>
    <row r="1032" spans="7:53">
      <c r="G1032" s="45"/>
      <c r="I1032" s="30"/>
      <c r="AK1032" s="45"/>
      <c r="AL1032" s="49"/>
      <c r="AM1032" s="49"/>
      <c r="AN1032" s="49"/>
      <c r="AO1032" s="49"/>
      <c r="AP1032" s="49"/>
      <c r="AQ1032" s="49"/>
      <c r="AR1032" s="49"/>
      <c r="AS1032" s="49"/>
      <c r="AT1032" s="49"/>
      <c r="AU1032" s="49"/>
      <c r="AV1032" s="49"/>
      <c r="AW1032" s="49"/>
      <c r="AX1032" s="45"/>
      <c r="AY1032" s="22"/>
      <c r="AZ1032" s="22"/>
      <c r="BA1032" s="22"/>
    </row>
    <row r="1033" spans="7:53">
      <c r="G1033" s="45"/>
      <c r="I1033" s="30"/>
      <c r="AK1033" s="45"/>
      <c r="AL1033" s="49"/>
      <c r="AM1033" s="49"/>
      <c r="AN1033" s="49"/>
      <c r="AO1033" s="49"/>
      <c r="AP1033" s="49"/>
      <c r="AQ1033" s="49"/>
      <c r="AR1033" s="49"/>
      <c r="AS1033" s="49"/>
      <c r="AT1033" s="49"/>
      <c r="AU1033" s="49"/>
      <c r="AV1033" s="49"/>
      <c r="AW1033" s="49"/>
      <c r="AX1033" s="45"/>
      <c r="AY1033" s="22"/>
      <c r="AZ1033" s="22"/>
      <c r="BA1033" s="22"/>
    </row>
    <row r="1034" spans="7:53">
      <c r="G1034" s="45"/>
      <c r="I1034" s="30"/>
      <c r="AK1034" s="45"/>
      <c r="AL1034" s="49"/>
      <c r="AM1034" s="49"/>
      <c r="AN1034" s="49"/>
      <c r="AO1034" s="49"/>
      <c r="AP1034" s="49"/>
      <c r="AQ1034" s="49"/>
      <c r="AR1034" s="49"/>
      <c r="AS1034" s="49"/>
      <c r="AT1034" s="49"/>
      <c r="AU1034" s="49"/>
      <c r="AV1034" s="49"/>
      <c r="AW1034" s="49"/>
      <c r="AX1034" s="45"/>
      <c r="AY1034" s="22"/>
      <c r="AZ1034" s="22"/>
      <c r="BA1034" s="22"/>
    </row>
    <row r="1035" spans="7:53">
      <c r="G1035" s="45"/>
      <c r="I1035" s="30"/>
      <c r="AK1035" s="45"/>
      <c r="AL1035" s="49"/>
      <c r="AM1035" s="49"/>
      <c r="AN1035" s="49"/>
      <c r="AO1035" s="49"/>
      <c r="AP1035" s="49"/>
      <c r="AQ1035" s="49"/>
      <c r="AR1035" s="49"/>
      <c r="AS1035" s="49"/>
      <c r="AT1035" s="49"/>
      <c r="AU1035" s="49"/>
      <c r="AV1035" s="49"/>
      <c r="AW1035" s="49"/>
      <c r="AX1035" s="45"/>
      <c r="AY1035" s="22"/>
      <c r="AZ1035" s="22"/>
      <c r="BA1035" s="22"/>
    </row>
    <row r="1036" spans="7:53">
      <c r="G1036" s="45"/>
      <c r="I1036" s="30"/>
      <c r="AK1036" s="45"/>
      <c r="AL1036" s="49"/>
      <c r="AM1036" s="49"/>
      <c r="AN1036" s="49"/>
      <c r="AO1036" s="49"/>
      <c r="AP1036" s="49"/>
      <c r="AQ1036" s="49"/>
      <c r="AR1036" s="49"/>
      <c r="AS1036" s="49"/>
      <c r="AT1036" s="49"/>
      <c r="AU1036" s="49"/>
      <c r="AV1036" s="49"/>
      <c r="AW1036" s="49"/>
      <c r="AX1036" s="45"/>
      <c r="AY1036" s="22"/>
      <c r="AZ1036" s="22"/>
      <c r="BA1036" s="22"/>
    </row>
    <row r="1037" spans="7:53">
      <c r="G1037" s="45"/>
      <c r="I1037" s="30"/>
      <c r="AK1037" s="45"/>
      <c r="AL1037" s="49"/>
      <c r="AM1037" s="49"/>
      <c r="AN1037" s="49"/>
      <c r="AO1037" s="49"/>
      <c r="AP1037" s="49"/>
      <c r="AQ1037" s="49"/>
      <c r="AR1037" s="49"/>
      <c r="AS1037" s="49"/>
      <c r="AT1037" s="49"/>
      <c r="AU1037" s="49"/>
      <c r="AV1037" s="49"/>
      <c r="AW1037" s="49"/>
      <c r="AX1037" s="45"/>
      <c r="AY1037" s="22"/>
      <c r="AZ1037" s="22"/>
      <c r="BA1037" s="22"/>
    </row>
    <row r="1038" spans="7:53">
      <c r="G1038" s="45"/>
      <c r="I1038" s="30"/>
      <c r="AK1038" s="45"/>
      <c r="AL1038" s="49"/>
      <c r="AM1038" s="49"/>
      <c r="AN1038" s="49"/>
      <c r="AO1038" s="49"/>
      <c r="AP1038" s="49"/>
      <c r="AQ1038" s="49"/>
      <c r="AR1038" s="49"/>
      <c r="AS1038" s="49"/>
      <c r="AT1038" s="49"/>
      <c r="AU1038" s="49"/>
      <c r="AV1038" s="49"/>
      <c r="AW1038" s="49"/>
      <c r="AX1038" s="45"/>
      <c r="AY1038" s="22"/>
      <c r="AZ1038" s="22"/>
      <c r="BA1038" s="22"/>
    </row>
    <row r="1039" spans="7:53">
      <c r="G1039" s="45"/>
      <c r="I1039" s="30"/>
      <c r="AK1039" s="45"/>
      <c r="AL1039" s="49"/>
      <c r="AM1039" s="49"/>
      <c r="AN1039" s="49"/>
      <c r="AO1039" s="49"/>
      <c r="AP1039" s="49"/>
      <c r="AQ1039" s="49"/>
      <c r="AR1039" s="49"/>
      <c r="AS1039" s="49"/>
      <c r="AT1039" s="49"/>
      <c r="AU1039" s="49"/>
      <c r="AV1039" s="49"/>
      <c r="AW1039" s="49"/>
      <c r="AX1039" s="45"/>
      <c r="AY1039" s="22"/>
      <c r="AZ1039" s="22"/>
      <c r="BA1039" s="22"/>
    </row>
    <row r="1040" spans="7:53">
      <c r="G1040" s="45"/>
      <c r="I1040" s="30"/>
      <c r="AK1040" s="45"/>
      <c r="AL1040" s="49"/>
      <c r="AM1040" s="49"/>
      <c r="AN1040" s="49"/>
      <c r="AO1040" s="49"/>
      <c r="AP1040" s="49"/>
      <c r="AQ1040" s="49"/>
      <c r="AR1040" s="49"/>
      <c r="AS1040" s="49"/>
      <c r="AT1040" s="49"/>
      <c r="AU1040" s="49"/>
      <c r="AV1040" s="49"/>
      <c r="AW1040" s="49"/>
      <c r="AX1040" s="45"/>
      <c r="AY1040" s="22"/>
      <c r="AZ1040" s="22"/>
      <c r="BA1040" s="22"/>
    </row>
    <row r="1041" spans="7:53">
      <c r="G1041" s="45"/>
      <c r="I1041" s="30"/>
      <c r="AK1041" s="45"/>
      <c r="AL1041" s="49"/>
      <c r="AM1041" s="49"/>
      <c r="AN1041" s="49"/>
      <c r="AO1041" s="49"/>
      <c r="AP1041" s="49"/>
      <c r="AQ1041" s="49"/>
      <c r="AR1041" s="49"/>
      <c r="AS1041" s="49"/>
      <c r="AT1041" s="49"/>
      <c r="AU1041" s="49"/>
      <c r="AV1041" s="49"/>
      <c r="AW1041" s="49"/>
      <c r="AX1041" s="45"/>
      <c r="AY1041" s="22"/>
      <c r="AZ1041" s="22"/>
      <c r="BA1041" s="22"/>
    </row>
    <row r="1042" spans="7:53">
      <c r="G1042" s="45"/>
      <c r="I1042" s="30"/>
      <c r="AK1042" s="45"/>
      <c r="AL1042" s="49"/>
      <c r="AM1042" s="49"/>
      <c r="AN1042" s="49"/>
      <c r="AO1042" s="49"/>
      <c r="AP1042" s="49"/>
      <c r="AQ1042" s="49"/>
      <c r="AR1042" s="49"/>
      <c r="AS1042" s="49"/>
      <c r="AT1042" s="49"/>
      <c r="AU1042" s="49"/>
      <c r="AV1042" s="49"/>
      <c r="AW1042" s="49"/>
      <c r="AX1042" s="45"/>
      <c r="AY1042" s="22"/>
      <c r="AZ1042" s="22"/>
      <c r="BA1042" s="22"/>
    </row>
    <row r="1043" spans="7:53">
      <c r="G1043" s="45"/>
      <c r="I1043" s="30"/>
      <c r="AK1043" s="45"/>
      <c r="AL1043" s="49"/>
      <c r="AM1043" s="49"/>
      <c r="AN1043" s="49"/>
      <c r="AO1043" s="49"/>
      <c r="AP1043" s="49"/>
      <c r="AQ1043" s="49"/>
      <c r="AR1043" s="49"/>
      <c r="AS1043" s="49"/>
      <c r="AT1043" s="49"/>
      <c r="AU1043" s="49"/>
      <c r="AV1043" s="49"/>
      <c r="AW1043" s="49"/>
      <c r="AX1043" s="45"/>
      <c r="AY1043" s="22"/>
      <c r="AZ1043" s="22"/>
      <c r="BA1043" s="22"/>
    </row>
    <row r="1044" spans="7:53">
      <c r="G1044" s="45"/>
      <c r="I1044" s="30"/>
      <c r="AK1044" s="45"/>
      <c r="AL1044" s="49"/>
      <c r="AM1044" s="49"/>
      <c r="AN1044" s="49"/>
      <c r="AO1044" s="49"/>
      <c r="AP1044" s="49"/>
      <c r="AQ1044" s="49"/>
      <c r="AR1044" s="49"/>
      <c r="AS1044" s="49"/>
      <c r="AT1044" s="49"/>
      <c r="AU1044" s="49"/>
      <c r="AV1044" s="49"/>
      <c r="AW1044" s="49"/>
      <c r="AX1044" s="45"/>
      <c r="AY1044" s="22"/>
      <c r="AZ1044" s="22"/>
      <c r="BA1044" s="22"/>
    </row>
    <row r="1045" spans="7:53">
      <c r="G1045" s="45"/>
      <c r="I1045" s="30"/>
      <c r="AK1045" s="45"/>
      <c r="AL1045" s="49"/>
      <c r="AM1045" s="49"/>
      <c r="AN1045" s="49"/>
      <c r="AO1045" s="49"/>
      <c r="AP1045" s="49"/>
      <c r="AQ1045" s="49"/>
      <c r="AR1045" s="49"/>
      <c r="AS1045" s="49"/>
      <c r="AT1045" s="49"/>
      <c r="AU1045" s="49"/>
      <c r="AV1045" s="49"/>
      <c r="AW1045" s="49"/>
      <c r="AX1045" s="45"/>
      <c r="AY1045" s="22"/>
      <c r="AZ1045" s="22"/>
      <c r="BA1045" s="22"/>
    </row>
    <row r="1046" spans="7:53">
      <c r="G1046" s="45"/>
      <c r="I1046" s="30"/>
      <c r="AK1046" s="45"/>
      <c r="AL1046" s="49"/>
      <c r="AM1046" s="49"/>
      <c r="AN1046" s="49"/>
      <c r="AO1046" s="49"/>
      <c r="AP1046" s="49"/>
      <c r="AQ1046" s="49"/>
      <c r="AR1046" s="49"/>
      <c r="AS1046" s="49"/>
      <c r="AT1046" s="49"/>
      <c r="AU1046" s="49"/>
      <c r="AV1046" s="49"/>
      <c r="AW1046" s="49"/>
      <c r="AX1046" s="45"/>
      <c r="AY1046" s="22"/>
      <c r="AZ1046" s="22"/>
      <c r="BA1046" s="22"/>
    </row>
    <row r="1047" spans="7:53">
      <c r="G1047" s="45"/>
      <c r="I1047" s="30"/>
      <c r="AK1047" s="45"/>
      <c r="AL1047" s="49"/>
      <c r="AM1047" s="49"/>
      <c r="AN1047" s="49"/>
      <c r="AO1047" s="49"/>
      <c r="AP1047" s="49"/>
      <c r="AQ1047" s="49"/>
      <c r="AR1047" s="49"/>
      <c r="AS1047" s="49"/>
      <c r="AT1047" s="49"/>
      <c r="AU1047" s="49"/>
      <c r="AV1047" s="49"/>
      <c r="AW1047" s="49"/>
      <c r="AX1047" s="45"/>
      <c r="AY1047" s="22"/>
      <c r="AZ1047" s="22"/>
      <c r="BA1047" s="22"/>
    </row>
    <row r="1048" spans="7:53">
      <c r="G1048" s="45"/>
      <c r="I1048" s="30"/>
      <c r="AK1048" s="45"/>
      <c r="AL1048" s="49"/>
      <c r="AM1048" s="49"/>
      <c r="AN1048" s="49"/>
      <c r="AO1048" s="49"/>
      <c r="AP1048" s="49"/>
      <c r="AQ1048" s="49"/>
      <c r="AR1048" s="49"/>
      <c r="AS1048" s="49"/>
      <c r="AT1048" s="49"/>
      <c r="AU1048" s="49"/>
      <c r="AV1048" s="49"/>
      <c r="AW1048" s="49"/>
      <c r="AX1048" s="45"/>
      <c r="AY1048" s="22"/>
      <c r="AZ1048" s="22"/>
      <c r="BA1048" s="22"/>
    </row>
    <row r="1049" spans="7:53">
      <c r="G1049" s="45"/>
      <c r="I1049" s="30"/>
      <c r="AK1049" s="45"/>
      <c r="AL1049" s="49"/>
      <c r="AM1049" s="49"/>
      <c r="AN1049" s="49"/>
      <c r="AO1049" s="49"/>
      <c r="AP1049" s="49"/>
      <c r="AQ1049" s="49"/>
      <c r="AR1049" s="49"/>
      <c r="AS1049" s="49"/>
      <c r="AT1049" s="49"/>
      <c r="AU1049" s="49"/>
      <c r="AV1049" s="49"/>
      <c r="AW1049" s="49"/>
      <c r="AX1049" s="45"/>
      <c r="AY1049" s="22"/>
      <c r="AZ1049" s="22"/>
      <c r="BA1049" s="22"/>
    </row>
    <row r="1050" spans="7:53">
      <c r="G1050" s="45"/>
      <c r="I1050" s="30"/>
      <c r="AK1050" s="45"/>
      <c r="AL1050" s="49"/>
      <c r="AM1050" s="49"/>
      <c r="AN1050" s="49"/>
      <c r="AO1050" s="49"/>
      <c r="AP1050" s="49"/>
      <c r="AQ1050" s="49"/>
      <c r="AR1050" s="49"/>
      <c r="AS1050" s="49"/>
      <c r="AT1050" s="49"/>
      <c r="AU1050" s="49"/>
      <c r="AV1050" s="49"/>
      <c r="AW1050" s="49"/>
      <c r="AX1050" s="45"/>
      <c r="AY1050" s="22"/>
      <c r="AZ1050" s="22"/>
      <c r="BA1050" s="22"/>
    </row>
    <row r="1051" spans="7:53">
      <c r="G1051" s="45"/>
      <c r="I1051" s="30"/>
      <c r="AK1051" s="45"/>
      <c r="AL1051" s="49"/>
      <c r="AM1051" s="49"/>
      <c r="AN1051" s="49"/>
      <c r="AO1051" s="49"/>
      <c r="AP1051" s="49"/>
      <c r="AQ1051" s="49"/>
      <c r="AR1051" s="49"/>
      <c r="AS1051" s="49"/>
      <c r="AT1051" s="49"/>
      <c r="AU1051" s="49"/>
      <c r="AV1051" s="49"/>
      <c r="AW1051" s="49"/>
      <c r="AX1051" s="45"/>
      <c r="AY1051" s="22"/>
      <c r="AZ1051" s="22"/>
      <c r="BA1051" s="22"/>
    </row>
    <row r="1052" spans="7:53">
      <c r="G1052" s="45"/>
      <c r="I1052" s="30"/>
      <c r="AK1052" s="45"/>
      <c r="AL1052" s="49"/>
      <c r="AM1052" s="49"/>
      <c r="AN1052" s="49"/>
      <c r="AO1052" s="49"/>
      <c r="AP1052" s="49"/>
      <c r="AQ1052" s="49"/>
      <c r="AR1052" s="49"/>
      <c r="AS1052" s="49"/>
      <c r="AT1052" s="49"/>
      <c r="AU1052" s="49"/>
      <c r="AV1052" s="49"/>
      <c r="AW1052" s="49"/>
      <c r="AX1052" s="45"/>
      <c r="AY1052" s="22"/>
      <c r="AZ1052" s="22"/>
      <c r="BA1052" s="22"/>
    </row>
    <row r="1053" spans="7:53">
      <c r="G1053" s="45"/>
      <c r="I1053" s="30"/>
      <c r="AK1053" s="45"/>
      <c r="AL1053" s="49"/>
      <c r="AM1053" s="49"/>
      <c r="AN1053" s="49"/>
      <c r="AO1053" s="49"/>
      <c r="AP1053" s="49"/>
      <c r="AQ1053" s="49"/>
      <c r="AR1053" s="49"/>
      <c r="AS1053" s="49"/>
      <c r="AT1053" s="49"/>
      <c r="AU1053" s="49"/>
      <c r="AV1053" s="49"/>
      <c r="AW1053" s="49"/>
      <c r="AX1053" s="45"/>
      <c r="AY1053" s="22"/>
      <c r="AZ1053" s="22"/>
      <c r="BA1053" s="22"/>
    </row>
    <row r="1054" spans="7:53">
      <c r="G1054" s="45"/>
      <c r="I1054" s="30"/>
      <c r="AK1054" s="45"/>
      <c r="AL1054" s="49"/>
      <c r="AM1054" s="49"/>
      <c r="AN1054" s="49"/>
      <c r="AO1054" s="49"/>
      <c r="AP1054" s="49"/>
      <c r="AQ1054" s="49"/>
      <c r="AR1054" s="49"/>
      <c r="AS1054" s="49"/>
      <c r="AT1054" s="49"/>
      <c r="AU1054" s="49"/>
      <c r="AV1054" s="49"/>
      <c r="AW1054" s="49"/>
      <c r="AX1054" s="45"/>
      <c r="AY1054" s="22"/>
      <c r="AZ1054" s="22"/>
      <c r="BA1054" s="22"/>
    </row>
    <row r="1055" spans="7:53">
      <c r="G1055" s="45"/>
      <c r="I1055" s="30"/>
      <c r="AK1055" s="45"/>
      <c r="AL1055" s="49"/>
      <c r="AM1055" s="49"/>
      <c r="AN1055" s="49"/>
      <c r="AO1055" s="49"/>
      <c r="AP1055" s="49"/>
      <c r="AQ1055" s="49"/>
      <c r="AR1055" s="49"/>
      <c r="AS1055" s="49"/>
      <c r="AT1055" s="49"/>
      <c r="AU1055" s="49"/>
      <c r="AV1055" s="49"/>
      <c r="AW1055" s="49"/>
      <c r="AX1055" s="45"/>
      <c r="AY1055" s="22"/>
      <c r="AZ1055" s="22"/>
      <c r="BA1055" s="22"/>
    </row>
    <row r="1056" spans="7:53">
      <c r="G1056" s="45"/>
      <c r="I1056" s="30"/>
      <c r="AK1056" s="45"/>
      <c r="AL1056" s="49"/>
      <c r="AM1056" s="49"/>
      <c r="AN1056" s="49"/>
      <c r="AO1056" s="49"/>
      <c r="AP1056" s="49"/>
      <c r="AQ1056" s="49"/>
      <c r="AR1056" s="49"/>
      <c r="AS1056" s="49"/>
      <c r="AT1056" s="49"/>
      <c r="AU1056" s="49"/>
      <c r="AV1056" s="49"/>
      <c r="AW1056" s="49"/>
      <c r="AX1056" s="45"/>
      <c r="AY1056" s="22"/>
      <c r="AZ1056" s="22"/>
      <c r="BA1056" s="22"/>
    </row>
    <row r="1057" spans="7:53">
      <c r="G1057" s="45"/>
      <c r="I1057" s="30"/>
      <c r="AK1057" s="45"/>
      <c r="AL1057" s="49"/>
      <c r="AM1057" s="49"/>
      <c r="AN1057" s="49"/>
      <c r="AO1057" s="49"/>
      <c r="AP1057" s="49"/>
      <c r="AQ1057" s="49"/>
      <c r="AR1057" s="49"/>
      <c r="AS1057" s="49"/>
      <c r="AT1057" s="49"/>
      <c r="AU1057" s="49"/>
      <c r="AV1057" s="49"/>
      <c r="AW1057" s="49"/>
      <c r="AX1057" s="45"/>
      <c r="AY1057" s="22"/>
      <c r="AZ1057" s="22"/>
      <c r="BA1057" s="22"/>
    </row>
    <row r="1058" spans="7:53">
      <c r="G1058" s="45"/>
      <c r="I1058" s="30"/>
      <c r="AK1058" s="45"/>
      <c r="AL1058" s="49"/>
      <c r="AM1058" s="49"/>
      <c r="AN1058" s="49"/>
      <c r="AO1058" s="49"/>
      <c r="AP1058" s="49"/>
      <c r="AQ1058" s="49"/>
      <c r="AR1058" s="49"/>
      <c r="AS1058" s="49"/>
      <c r="AT1058" s="49"/>
      <c r="AU1058" s="49"/>
      <c r="AV1058" s="49"/>
      <c r="AW1058" s="49"/>
      <c r="AX1058" s="45"/>
      <c r="AY1058" s="22"/>
      <c r="AZ1058" s="22"/>
      <c r="BA1058" s="22"/>
    </row>
    <row r="1059" spans="7:53">
      <c r="G1059" s="45"/>
      <c r="I1059" s="30"/>
      <c r="AK1059" s="45"/>
      <c r="AL1059" s="49"/>
      <c r="AM1059" s="49"/>
      <c r="AN1059" s="49"/>
      <c r="AO1059" s="49"/>
      <c r="AP1059" s="49"/>
      <c r="AQ1059" s="49"/>
      <c r="AR1059" s="49"/>
      <c r="AS1059" s="49"/>
      <c r="AT1059" s="49"/>
      <c r="AU1059" s="49"/>
      <c r="AV1059" s="49"/>
      <c r="AW1059" s="49"/>
      <c r="AX1059" s="45"/>
      <c r="AY1059" s="22"/>
      <c r="AZ1059" s="22"/>
      <c r="BA1059" s="22"/>
    </row>
    <row r="1060" spans="7:53">
      <c r="G1060" s="45"/>
      <c r="I1060" s="30"/>
      <c r="AK1060" s="45"/>
      <c r="AL1060" s="49"/>
      <c r="AM1060" s="49"/>
      <c r="AN1060" s="49"/>
      <c r="AO1060" s="49"/>
      <c r="AP1060" s="49"/>
      <c r="AQ1060" s="49"/>
      <c r="AR1060" s="49"/>
      <c r="AS1060" s="49"/>
      <c r="AT1060" s="49"/>
      <c r="AU1060" s="49"/>
      <c r="AV1060" s="49"/>
      <c r="AW1060" s="49"/>
      <c r="AX1060" s="45"/>
      <c r="AY1060" s="22"/>
      <c r="AZ1060" s="22"/>
      <c r="BA1060" s="22"/>
    </row>
    <row r="1061" spans="7:53">
      <c r="G1061" s="45"/>
      <c r="I1061" s="30"/>
      <c r="AK1061" s="45"/>
      <c r="AL1061" s="49"/>
      <c r="AM1061" s="49"/>
      <c r="AN1061" s="49"/>
      <c r="AO1061" s="49"/>
      <c r="AP1061" s="49"/>
      <c r="AQ1061" s="49"/>
      <c r="AR1061" s="49"/>
      <c r="AS1061" s="49"/>
      <c r="AT1061" s="49"/>
      <c r="AU1061" s="49"/>
      <c r="AV1061" s="49"/>
      <c r="AW1061" s="49"/>
      <c r="AX1061" s="45"/>
      <c r="AY1061" s="22"/>
      <c r="AZ1061" s="22"/>
      <c r="BA1061" s="22"/>
    </row>
    <row r="1062" spans="7:53">
      <c r="G1062" s="45"/>
      <c r="I1062" s="30"/>
      <c r="AK1062" s="45"/>
      <c r="AL1062" s="49"/>
      <c r="AM1062" s="49"/>
      <c r="AN1062" s="49"/>
      <c r="AO1062" s="49"/>
      <c r="AP1062" s="49"/>
      <c r="AQ1062" s="49"/>
      <c r="AR1062" s="49"/>
      <c r="AS1062" s="49"/>
      <c r="AT1062" s="49"/>
      <c r="AU1062" s="49"/>
      <c r="AV1062" s="49"/>
      <c r="AW1062" s="49"/>
      <c r="AX1062" s="45"/>
      <c r="AY1062" s="22"/>
      <c r="AZ1062" s="22"/>
      <c r="BA1062" s="22"/>
    </row>
    <row r="1063" spans="7:53">
      <c r="G1063" s="45"/>
      <c r="I1063" s="30"/>
      <c r="AK1063" s="45"/>
      <c r="AL1063" s="49"/>
      <c r="AM1063" s="49"/>
      <c r="AN1063" s="49"/>
      <c r="AO1063" s="49"/>
      <c r="AP1063" s="49"/>
      <c r="AQ1063" s="49"/>
      <c r="AR1063" s="49"/>
      <c r="AS1063" s="49"/>
      <c r="AT1063" s="49"/>
      <c r="AU1063" s="49"/>
      <c r="AV1063" s="49"/>
      <c r="AW1063" s="49"/>
      <c r="AX1063" s="45"/>
      <c r="AY1063" s="22"/>
      <c r="AZ1063" s="22"/>
      <c r="BA1063" s="22"/>
    </row>
    <row r="1064" spans="7:53">
      <c r="G1064" s="45"/>
      <c r="I1064" s="30"/>
      <c r="AK1064" s="45"/>
      <c r="AL1064" s="49"/>
      <c r="AM1064" s="49"/>
      <c r="AN1064" s="49"/>
      <c r="AO1064" s="49"/>
      <c r="AP1064" s="49"/>
      <c r="AQ1064" s="49"/>
      <c r="AR1064" s="49"/>
      <c r="AS1064" s="49"/>
      <c r="AT1064" s="49"/>
      <c r="AU1064" s="49"/>
      <c r="AV1064" s="49"/>
      <c r="AW1064" s="49"/>
      <c r="AX1064" s="45"/>
      <c r="AY1064" s="22"/>
      <c r="AZ1064" s="22"/>
      <c r="BA1064" s="22"/>
    </row>
    <row r="1065" spans="7:53">
      <c r="G1065" s="45"/>
      <c r="I1065" s="30"/>
      <c r="AK1065" s="45"/>
      <c r="AL1065" s="49"/>
      <c r="AM1065" s="49"/>
      <c r="AN1065" s="49"/>
      <c r="AO1065" s="49"/>
      <c r="AP1065" s="49"/>
      <c r="AQ1065" s="49"/>
      <c r="AR1065" s="49"/>
      <c r="AS1065" s="49"/>
      <c r="AT1065" s="49"/>
      <c r="AU1065" s="49"/>
      <c r="AV1065" s="49"/>
      <c r="AW1065" s="49"/>
      <c r="AX1065" s="45"/>
      <c r="AY1065" s="22"/>
      <c r="AZ1065" s="22"/>
      <c r="BA1065" s="22"/>
    </row>
    <row r="1066" spans="7:53">
      <c r="G1066" s="45"/>
      <c r="I1066" s="30"/>
      <c r="AK1066" s="45"/>
      <c r="AL1066" s="49"/>
      <c r="AM1066" s="49"/>
      <c r="AN1066" s="49"/>
      <c r="AO1066" s="49"/>
      <c r="AP1066" s="49"/>
      <c r="AQ1066" s="49"/>
      <c r="AR1066" s="49"/>
      <c r="AS1066" s="49"/>
      <c r="AT1066" s="49"/>
      <c r="AU1066" s="49"/>
      <c r="AV1066" s="49"/>
      <c r="AW1066" s="49"/>
      <c r="AX1066" s="45"/>
      <c r="AY1066" s="22"/>
      <c r="AZ1066" s="22"/>
      <c r="BA1066" s="22"/>
    </row>
    <row r="1067" spans="7:53">
      <c r="G1067" s="45"/>
      <c r="I1067" s="30"/>
      <c r="AK1067" s="45"/>
      <c r="AL1067" s="49"/>
      <c r="AM1067" s="49"/>
      <c r="AN1067" s="49"/>
      <c r="AO1067" s="49"/>
      <c r="AP1067" s="49"/>
      <c r="AQ1067" s="49"/>
      <c r="AR1067" s="49"/>
      <c r="AS1067" s="49"/>
      <c r="AT1067" s="49"/>
      <c r="AU1067" s="49"/>
      <c r="AV1067" s="49"/>
      <c r="AW1067" s="49"/>
      <c r="AX1067" s="45"/>
      <c r="AY1067" s="22"/>
      <c r="AZ1067" s="22"/>
      <c r="BA1067" s="22"/>
    </row>
    <row r="1068" spans="7:53">
      <c r="G1068" s="45"/>
      <c r="I1068" s="30"/>
      <c r="AK1068" s="45"/>
      <c r="AL1068" s="49"/>
      <c r="AM1068" s="49"/>
      <c r="AN1068" s="49"/>
      <c r="AO1068" s="49"/>
      <c r="AP1068" s="49"/>
      <c r="AQ1068" s="49"/>
      <c r="AR1068" s="49"/>
      <c r="AS1068" s="49"/>
      <c r="AT1068" s="49"/>
      <c r="AU1068" s="49"/>
      <c r="AV1068" s="49"/>
      <c r="AW1068" s="49"/>
      <c r="AX1068" s="45"/>
      <c r="AY1068" s="22"/>
      <c r="AZ1068" s="22"/>
      <c r="BA1068" s="22"/>
    </row>
    <row r="1069" spans="7:53">
      <c r="G1069" s="45"/>
      <c r="I1069" s="30"/>
      <c r="AK1069" s="45"/>
      <c r="AL1069" s="49"/>
      <c r="AM1069" s="49"/>
      <c r="AN1069" s="49"/>
      <c r="AO1069" s="49"/>
      <c r="AP1069" s="49"/>
      <c r="AQ1069" s="49"/>
      <c r="AR1069" s="49"/>
      <c r="AS1069" s="49"/>
      <c r="AT1069" s="49"/>
      <c r="AU1069" s="49"/>
      <c r="AV1069" s="49"/>
      <c r="AW1069" s="49"/>
      <c r="AX1069" s="45"/>
      <c r="AY1069" s="22"/>
      <c r="AZ1069" s="22"/>
      <c r="BA1069" s="22"/>
    </row>
    <row r="1070" spans="7:53">
      <c r="G1070" s="45"/>
      <c r="I1070" s="30"/>
      <c r="AK1070" s="45"/>
      <c r="AL1070" s="49"/>
      <c r="AM1070" s="49"/>
      <c r="AN1070" s="49"/>
      <c r="AO1070" s="49"/>
      <c r="AP1070" s="49"/>
      <c r="AQ1070" s="49"/>
      <c r="AR1070" s="49"/>
      <c r="AS1070" s="49"/>
      <c r="AT1070" s="49"/>
      <c r="AU1070" s="49"/>
      <c r="AV1070" s="49"/>
      <c r="AW1070" s="49"/>
      <c r="AX1070" s="45"/>
      <c r="AY1070" s="22"/>
      <c r="AZ1070" s="22"/>
      <c r="BA1070" s="22"/>
    </row>
    <row r="1071" spans="7:53">
      <c r="G1071" s="45"/>
      <c r="I1071" s="30"/>
      <c r="AK1071" s="45"/>
      <c r="AL1071" s="49"/>
      <c r="AM1071" s="49"/>
      <c r="AN1071" s="49"/>
      <c r="AO1071" s="49"/>
      <c r="AP1071" s="49"/>
      <c r="AQ1071" s="49"/>
      <c r="AR1071" s="49"/>
      <c r="AS1071" s="49"/>
      <c r="AT1071" s="49"/>
      <c r="AU1071" s="49"/>
      <c r="AV1071" s="49"/>
      <c r="AW1071" s="49"/>
      <c r="AX1071" s="45"/>
      <c r="AY1071" s="22"/>
      <c r="AZ1071" s="22"/>
      <c r="BA1071" s="22"/>
    </row>
    <row r="1072" spans="7:53">
      <c r="G1072" s="45"/>
      <c r="I1072" s="30"/>
      <c r="AK1072" s="45"/>
      <c r="AL1072" s="49"/>
      <c r="AM1072" s="49"/>
      <c r="AN1072" s="49"/>
      <c r="AO1072" s="49"/>
      <c r="AP1072" s="49"/>
      <c r="AQ1072" s="49"/>
      <c r="AR1072" s="49"/>
      <c r="AS1072" s="49"/>
      <c r="AT1072" s="49"/>
      <c r="AU1072" s="49"/>
      <c r="AV1072" s="49"/>
      <c r="AW1072" s="49"/>
      <c r="AX1072" s="45"/>
      <c r="AY1072" s="22"/>
      <c r="AZ1072" s="22"/>
      <c r="BA1072" s="22"/>
    </row>
    <row r="1073" spans="7:53">
      <c r="G1073" s="45"/>
      <c r="I1073" s="30"/>
      <c r="AK1073" s="45"/>
      <c r="AL1073" s="49"/>
      <c r="AM1073" s="49"/>
      <c r="AN1073" s="49"/>
      <c r="AO1073" s="49"/>
      <c r="AP1073" s="49"/>
      <c r="AQ1073" s="49"/>
      <c r="AR1073" s="49"/>
      <c r="AS1073" s="49"/>
      <c r="AT1073" s="49"/>
      <c r="AU1073" s="49"/>
      <c r="AV1073" s="49"/>
      <c r="AW1073" s="49"/>
      <c r="AX1073" s="45"/>
      <c r="AY1073" s="22"/>
      <c r="AZ1073" s="22"/>
      <c r="BA1073" s="22"/>
    </row>
    <row r="1074" spans="7:53">
      <c r="G1074" s="45"/>
      <c r="I1074" s="30"/>
      <c r="AK1074" s="45"/>
      <c r="AL1074" s="49"/>
      <c r="AM1074" s="49"/>
      <c r="AN1074" s="49"/>
      <c r="AO1074" s="49"/>
      <c r="AP1074" s="49"/>
      <c r="AQ1074" s="49"/>
      <c r="AR1074" s="49"/>
      <c r="AS1074" s="49"/>
      <c r="AT1074" s="49"/>
      <c r="AU1074" s="49"/>
      <c r="AV1074" s="49"/>
      <c r="AW1074" s="49"/>
      <c r="AX1074" s="45"/>
      <c r="AY1074" s="22"/>
      <c r="AZ1074" s="22"/>
      <c r="BA1074" s="22"/>
    </row>
    <row r="1075" spans="7:53">
      <c r="G1075" s="45"/>
      <c r="I1075" s="30"/>
      <c r="AK1075" s="45"/>
      <c r="AL1075" s="49"/>
      <c r="AM1075" s="49"/>
      <c r="AN1075" s="49"/>
      <c r="AO1075" s="49"/>
      <c r="AP1075" s="49"/>
      <c r="AQ1075" s="49"/>
      <c r="AR1075" s="49"/>
      <c r="AS1075" s="49"/>
      <c r="AT1075" s="49"/>
      <c r="AU1075" s="49"/>
      <c r="AV1075" s="49"/>
      <c r="AW1075" s="49"/>
      <c r="AX1075" s="45"/>
      <c r="AY1075" s="22"/>
      <c r="AZ1075" s="22"/>
      <c r="BA1075" s="22"/>
    </row>
    <row r="1076" spans="7:53">
      <c r="G1076" s="45"/>
      <c r="I1076" s="30"/>
      <c r="AK1076" s="45"/>
      <c r="AL1076" s="49"/>
      <c r="AM1076" s="49"/>
      <c r="AN1076" s="49"/>
      <c r="AO1076" s="49"/>
      <c r="AP1076" s="49"/>
      <c r="AQ1076" s="49"/>
      <c r="AR1076" s="49"/>
      <c r="AS1076" s="49"/>
      <c r="AT1076" s="49"/>
      <c r="AU1076" s="49"/>
      <c r="AV1076" s="49"/>
      <c r="AW1076" s="49"/>
      <c r="AX1076" s="45"/>
      <c r="AY1076" s="22"/>
      <c r="AZ1076" s="22"/>
      <c r="BA1076" s="22"/>
    </row>
    <row r="1077" spans="7:53">
      <c r="G1077" s="45"/>
      <c r="I1077" s="30"/>
      <c r="AK1077" s="45"/>
      <c r="AL1077" s="49"/>
      <c r="AM1077" s="49"/>
      <c r="AN1077" s="49"/>
      <c r="AO1077" s="49"/>
      <c r="AP1077" s="49"/>
      <c r="AQ1077" s="49"/>
      <c r="AR1077" s="49"/>
      <c r="AS1077" s="49"/>
      <c r="AT1077" s="49"/>
      <c r="AU1077" s="49"/>
      <c r="AV1077" s="49"/>
      <c r="AW1077" s="49"/>
      <c r="AX1077" s="45"/>
      <c r="AY1077" s="22"/>
      <c r="AZ1077" s="22"/>
      <c r="BA1077" s="22"/>
    </row>
    <row r="1078" spans="7:53">
      <c r="G1078" s="45"/>
      <c r="I1078" s="30"/>
      <c r="AK1078" s="45"/>
      <c r="AL1078" s="49"/>
      <c r="AM1078" s="49"/>
      <c r="AN1078" s="49"/>
      <c r="AO1078" s="49"/>
      <c r="AP1078" s="49"/>
      <c r="AQ1078" s="49"/>
      <c r="AR1078" s="49"/>
      <c r="AS1078" s="49"/>
      <c r="AT1078" s="49"/>
      <c r="AU1078" s="49"/>
      <c r="AV1078" s="49"/>
      <c r="AW1078" s="49"/>
      <c r="AX1078" s="45"/>
      <c r="AY1078" s="22"/>
      <c r="AZ1078" s="22"/>
      <c r="BA1078" s="22"/>
    </row>
    <row r="1079" spans="7:53">
      <c r="G1079" s="45"/>
      <c r="I1079" s="30"/>
      <c r="AK1079" s="45"/>
      <c r="AL1079" s="49"/>
      <c r="AM1079" s="49"/>
      <c r="AN1079" s="49"/>
      <c r="AO1079" s="49"/>
      <c r="AP1079" s="49"/>
      <c r="AQ1079" s="49"/>
      <c r="AR1079" s="49"/>
      <c r="AS1079" s="49"/>
      <c r="AT1079" s="49"/>
      <c r="AU1079" s="49"/>
      <c r="AV1079" s="49"/>
      <c r="AW1079" s="49"/>
      <c r="AX1079" s="45"/>
      <c r="AY1079" s="22"/>
      <c r="AZ1079" s="22"/>
      <c r="BA1079" s="22"/>
    </row>
    <row r="1080" spans="7:53">
      <c r="G1080" s="45"/>
      <c r="I1080" s="30"/>
      <c r="AK1080" s="45"/>
      <c r="AL1080" s="49"/>
      <c r="AM1080" s="49"/>
      <c r="AN1080" s="49"/>
      <c r="AO1080" s="49"/>
      <c r="AP1080" s="49"/>
      <c r="AQ1080" s="49"/>
      <c r="AR1080" s="49"/>
      <c r="AS1080" s="49"/>
      <c r="AT1080" s="49"/>
      <c r="AU1080" s="49"/>
      <c r="AV1080" s="49"/>
      <c r="AW1080" s="49"/>
      <c r="AX1080" s="45"/>
      <c r="AY1080" s="22"/>
      <c r="AZ1080" s="22"/>
      <c r="BA1080" s="22"/>
    </row>
    <row r="1081" spans="7:53">
      <c r="G1081" s="45"/>
      <c r="I1081" s="30"/>
      <c r="AK1081" s="45"/>
      <c r="AL1081" s="49"/>
      <c r="AM1081" s="49"/>
      <c r="AN1081" s="49"/>
      <c r="AO1081" s="49"/>
      <c r="AP1081" s="49"/>
      <c r="AQ1081" s="49"/>
      <c r="AR1081" s="49"/>
      <c r="AS1081" s="49"/>
      <c r="AT1081" s="49"/>
      <c r="AU1081" s="49"/>
      <c r="AV1081" s="49"/>
      <c r="AW1081" s="49"/>
      <c r="AX1081" s="45"/>
      <c r="AY1081" s="22"/>
      <c r="AZ1081" s="22"/>
      <c r="BA1081" s="22"/>
    </row>
    <row r="1082" spans="7:53">
      <c r="G1082" s="45"/>
      <c r="I1082" s="30"/>
      <c r="AK1082" s="45"/>
      <c r="AL1082" s="49"/>
      <c r="AM1082" s="49"/>
      <c r="AN1082" s="49"/>
      <c r="AO1082" s="49"/>
      <c r="AP1082" s="49"/>
      <c r="AQ1082" s="49"/>
      <c r="AR1082" s="49"/>
      <c r="AS1082" s="49"/>
      <c r="AT1082" s="49"/>
      <c r="AU1082" s="49"/>
      <c r="AV1082" s="49"/>
      <c r="AW1082" s="49"/>
      <c r="AX1082" s="45"/>
      <c r="AY1082" s="22"/>
      <c r="AZ1082" s="22"/>
      <c r="BA1082" s="22"/>
    </row>
    <row r="1083" spans="7:53">
      <c r="G1083" s="45"/>
      <c r="I1083" s="30"/>
      <c r="AK1083" s="45"/>
      <c r="AL1083" s="49"/>
      <c r="AM1083" s="49"/>
      <c r="AN1083" s="49"/>
      <c r="AO1083" s="49"/>
      <c r="AP1083" s="49"/>
      <c r="AQ1083" s="49"/>
      <c r="AR1083" s="49"/>
      <c r="AS1083" s="49"/>
      <c r="AT1083" s="49"/>
      <c r="AU1083" s="49"/>
      <c r="AV1083" s="49"/>
      <c r="AW1083" s="49"/>
      <c r="AX1083" s="45"/>
      <c r="AY1083" s="22"/>
      <c r="AZ1083" s="22"/>
      <c r="BA1083" s="22"/>
    </row>
    <row r="1084" spans="7:53">
      <c r="G1084" s="45"/>
      <c r="I1084" s="30"/>
      <c r="AK1084" s="45"/>
      <c r="AL1084" s="49"/>
      <c r="AM1084" s="49"/>
      <c r="AN1084" s="49"/>
      <c r="AO1084" s="49"/>
      <c r="AP1084" s="49"/>
      <c r="AQ1084" s="49"/>
      <c r="AR1084" s="49"/>
      <c r="AS1084" s="49"/>
      <c r="AT1084" s="49"/>
      <c r="AU1084" s="49"/>
      <c r="AV1084" s="49"/>
      <c r="AW1084" s="49"/>
      <c r="AX1084" s="45"/>
      <c r="AY1084" s="22"/>
      <c r="AZ1084" s="22"/>
      <c r="BA1084" s="22"/>
    </row>
    <row r="1085" spans="7:53">
      <c r="G1085" s="45"/>
      <c r="I1085" s="30"/>
      <c r="AK1085" s="45"/>
      <c r="AL1085" s="49"/>
      <c r="AM1085" s="49"/>
      <c r="AN1085" s="49"/>
      <c r="AO1085" s="49"/>
      <c r="AP1085" s="49"/>
      <c r="AQ1085" s="49"/>
      <c r="AR1085" s="49"/>
      <c r="AS1085" s="49"/>
      <c r="AT1085" s="49"/>
      <c r="AU1085" s="49"/>
      <c r="AV1085" s="49"/>
      <c r="AW1085" s="49"/>
      <c r="AX1085" s="45"/>
      <c r="AY1085" s="22"/>
      <c r="AZ1085" s="22"/>
      <c r="BA1085" s="22"/>
    </row>
    <row r="1086" spans="7:53">
      <c r="G1086" s="45"/>
      <c r="I1086" s="30"/>
      <c r="AK1086" s="45"/>
      <c r="AL1086" s="49"/>
      <c r="AM1086" s="49"/>
      <c r="AN1086" s="49"/>
      <c r="AO1086" s="49"/>
      <c r="AP1086" s="49"/>
      <c r="AQ1086" s="49"/>
      <c r="AR1086" s="49"/>
      <c r="AS1086" s="49"/>
      <c r="AT1086" s="49"/>
      <c r="AU1086" s="49"/>
      <c r="AV1086" s="49"/>
      <c r="AW1086" s="49"/>
      <c r="AX1086" s="45"/>
      <c r="AY1086" s="22"/>
      <c r="AZ1086" s="22"/>
      <c r="BA1086" s="22"/>
    </row>
    <row r="1087" spans="7:53">
      <c r="G1087" s="45"/>
      <c r="I1087" s="30"/>
      <c r="AK1087" s="45"/>
      <c r="AL1087" s="49"/>
      <c r="AM1087" s="49"/>
      <c r="AN1087" s="49"/>
      <c r="AO1087" s="49"/>
      <c r="AP1087" s="49"/>
      <c r="AQ1087" s="49"/>
      <c r="AR1087" s="49"/>
      <c r="AS1087" s="49"/>
      <c r="AT1087" s="49"/>
      <c r="AU1087" s="49"/>
      <c r="AV1087" s="49"/>
      <c r="AW1087" s="49"/>
      <c r="AX1087" s="45"/>
      <c r="AY1087" s="22"/>
      <c r="AZ1087" s="22"/>
      <c r="BA1087" s="22"/>
    </row>
    <row r="1088" spans="7:53">
      <c r="G1088" s="45"/>
      <c r="I1088" s="30"/>
      <c r="AK1088" s="45"/>
      <c r="AL1088" s="49"/>
      <c r="AM1088" s="49"/>
      <c r="AN1088" s="49"/>
      <c r="AO1088" s="49"/>
      <c r="AP1088" s="49"/>
      <c r="AQ1088" s="49"/>
      <c r="AR1088" s="49"/>
      <c r="AS1088" s="49"/>
      <c r="AT1088" s="49"/>
      <c r="AU1088" s="49"/>
      <c r="AV1088" s="49"/>
      <c r="AW1088" s="49"/>
      <c r="AX1088" s="45"/>
      <c r="AY1088" s="22"/>
      <c r="AZ1088" s="22"/>
      <c r="BA1088" s="22"/>
    </row>
    <row r="1089" spans="7:53">
      <c r="G1089" s="45"/>
      <c r="I1089" s="30"/>
      <c r="AK1089" s="45"/>
      <c r="AL1089" s="49"/>
      <c r="AM1089" s="49"/>
      <c r="AN1089" s="49"/>
      <c r="AO1089" s="49"/>
      <c r="AP1089" s="49"/>
      <c r="AQ1089" s="49"/>
      <c r="AR1089" s="49"/>
      <c r="AS1089" s="49"/>
      <c r="AT1089" s="49"/>
      <c r="AU1089" s="49"/>
      <c r="AV1089" s="49"/>
      <c r="AW1089" s="49"/>
      <c r="AX1089" s="45"/>
      <c r="AY1089" s="22"/>
      <c r="AZ1089" s="22"/>
      <c r="BA1089" s="22"/>
    </row>
    <row r="1090" spans="7:53">
      <c r="G1090" s="45"/>
      <c r="I1090" s="30"/>
      <c r="AK1090" s="45"/>
      <c r="AL1090" s="49"/>
      <c r="AM1090" s="49"/>
      <c r="AN1090" s="49"/>
      <c r="AO1090" s="49"/>
      <c r="AP1090" s="49"/>
      <c r="AQ1090" s="49"/>
      <c r="AR1090" s="49"/>
      <c r="AS1090" s="49"/>
      <c r="AT1090" s="49"/>
      <c r="AU1090" s="49"/>
      <c r="AV1090" s="49"/>
      <c r="AW1090" s="49"/>
      <c r="AX1090" s="45"/>
      <c r="AY1090" s="22"/>
      <c r="AZ1090" s="22"/>
      <c r="BA1090" s="22"/>
    </row>
    <row r="1091" spans="7:53">
      <c r="G1091" s="45"/>
      <c r="I1091" s="30"/>
      <c r="AK1091" s="45"/>
      <c r="AL1091" s="49"/>
      <c r="AM1091" s="49"/>
      <c r="AN1091" s="49"/>
      <c r="AO1091" s="49"/>
      <c r="AP1091" s="49"/>
      <c r="AQ1091" s="49"/>
      <c r="AR1091" s="49"/>
      <c r="AS1091" s="49"/>
      <c r="AT1091" s="49"/>
      <c r="AU1091" s="49"/>
      <c r="AV1091" s="49"/>
      <c r="AW1091" s="49"/>
      <c r="AX1091" s="45"/>
      <c r="AY1091" s="22"/>
      <c r="AZ1091" s="22"/>
      <c r="BA1091" s="22"/>
    </row>
    <row r="1092" spans="7:53">
      <c r="G1092" s="45"/>
      <c r="I1092" s="30"/>
      <c r="AK1092" s="45"/>
      <c r="AL1092" s="49"/>
      <c r="AM1092" s="49"/>
      <c r="AN1092" s="49"/>
      <c r="AO1092" s="49"/>
      <c r="AP1092" s="49"/>
      <c r="AQ1092" s="49"/>
      <c r="AR1092" s="49"/>
      <c r="AS1092" s="49"/>
      <c r="AT1092" s="49"/>
      <c r="AU1092" s="49"/>
      <c r="AV1092" s="49"/>
      <c r="AW1092" s="49"/>
      <c r="AX1092" s="45"/>
      <c r="AY1092" s="22"/>
      <c r="AZ1092" s="22"/>
      <c r="BA1092" s="22"/>
    </row>
    <row r="1093" spans="7:53">
      <c r="G1093" s="45"/>
      <c r="I1093" s="30"/>
      <c r="AK1093" s="45"/>
      <c r="AL1093" s="49"/>
      <c r="AM1093" s="49"/>
      <c r="AN1093" s="49"/>
      <c r="AO1093" s="49"/>
      <c r="AP1093" s="49"/>
      <c r="AQ1093" s="49"/>
      <c r="AR1093" s="49"/>
      <c r="AS1093" s="49"/>
      <c r="AT1093" s="49"/>
      <c r="AU1093" s="49"/>
      <c r="AV1093" s="49"/>
      <c r="AW1093" s="49"/>
      <c r="AX1093" s="45"/>
      <c r="AY1093" s="22"/>
      <c r="AZ1093" s="22"/>
      <c r="BA1093" s="22"/>
    </row>
    <row r="1094" spans="7:53">
      <c r="G1094" s="45"/>
      <c r="I1094" s="30"/>
      <c r="AK1094" s="45"/>
      <c r="AL1094" s="49"/>
      <c r="AM1094" s="49"/>
      <c r="AN1094" s="49"/>
      <c r="AO1094" s="49"/>
      <c r="AP1094" s="49"/>
      <c r="AQ1094" s="49"/>
      <c r="AR1094" s="49"/>
      <c r="AS1094" s="49"/>
      <c r="AT1094" s="49"/>
      <c r="AU1094" s="49"/>
      <c r="AV1094" s="49"/>
      <c r="AW1094" s="49"/>
      <c r="AX1094" s="45"/>
      <c r="AY1094" s="22"/>
      <c r="AZ1094" s="22"/>
      <c r="BA1094" s="22"/>
    </row>
    <row r="1095" spans="7:53">
      <c r="G1095" s="45"/>
      <c r="I1095" s="30"/>
      <c r="AK1095" s="45"/>
      <c r="AL1095" s="49"/>
      <c r="AM1095" s="49"/>
      <c r="AN1095" s="49"/>
      <c r="AO1095" s="49"/>
      <c r="AP1095" s="49"/>
      <c r="AQ1095" s="49"/>
      <c r="AR1095" s="49"/>
      <c r="AS1095" s="49"/>
      <c r="AT1095" s="49"/>
      <c r="AU1095" s="49"/>
      <c r="AV1095" s="49"/>
      <c r="AW1095" s="49"/>
      <c r="AX1095" s="45"/>
      <c r="AY1095" s="22"/>
      <c r="AZ1095" s="22"/>
      <c r="BA1095" s="22"/>
    </row>
    <row r="1096" spans="7:53">
      <c r="G1096" s="45"/>
      <c r="I1096" s="30"/>
      <c r="AK1096" s="45"/>
      <c r="AL1096" s="49"/>
      <c r="AM1096" s="49"/>
      <c r="AN1096" s="49"/>
      <c r="AO1096" s="49"/>
      <c r="AP1096" s="49"/>
      <c r="AQ1096" s="49"/>
      <c r="AR1096" s="49"/>
      <c r="AS1096" s="49"/>
      <c r="AT1096" s="49"/>
      <c r="AU1096" s="49"/>
      <c r="AV1096" s="49"/>
      <c r="AW1096" s="49"/>
      <c r="AX1096" s="45"/>
      <c r="AY1096" s="22"/>
      <c r="AZ1096" s="22"/>
      <c r="BA1096" s="22"/>
    </row>
    <row r="1097" spans="7:53">
      <c r="G1097" s="45"/>
      <c r="I1097" s="30"/>
      <c r="AK1097" s="45"/>
      <c r="AL1097" s="49"/>
      <c r="AM1097" s="49"/>
      <c r="AN1097" s="49"/>
      <c r="AO1097" s="49"/>
      <c r="AP1097" s="49"/>
      <c r="AQ1097" s="49"/>
      <c r="AR1097" s="49"/>
      <c r="AS1097" s="49"/>
      <c r="AT1097" s="49"/>
      <c r="AU1097" s="49"/>
      <c r="AV1097" s="49"/>
      <c r="AW1097" s="49"/>
      <c r="AX1097" s="45"/>
      <c r="AY1097" s="22"/>
      <c r="AZ1097" s="22"/>
      <c r="BA1097" s="22"/>
    </row>
    <row r="1098" spans="7:53">
      <c r="G1098" s="45"/>
      <c r="I1098" s="30"/>
      <c r="AK1098" s="45"/>
      <c r="AL1098" s="49"/>
      <c r="AM1098" s="49"/>
      <c r="AN1098" s="49"/>
      <c r="AO1098" s="49"/>
      <c r="AP1098" s="49"/>
      <c r="AQ1098" s="49"/>
      <c r="AR1098" s="49"/>
      <c r="AS1098" s="49"/>
      <c r="AT1098" s="49"/>
      <c r="AU1098" s="49"/>
      <c r="AV1098" s="49"/>
      <c r="AW1098" s="49"/>
      <c r="AX1098" s="45"/>
      <c r="AY1098" s="22"/>
      <c r="AZ1098" s="22"/>
      <c r="BA1098" s="22"/>
    </row>
    <row r="1099" spans="7:53">
      <c r="G1099" s="45"/>
      <c r="I1099" s="30"/>
      <c r="AK1099" s="45"/>
      <c r="AL1099" s="49"/>
      <c r="AM1099" s="49"/>
      <c r="AN1099" s="49"/>
      <c r="AO1099" s="49"/>
      <c r="AP1099" s="49"/>
      <c r="AQ1099" s="49"/>
      <c r="AR1099" s="49"/>
      <c r="AS1099" s="49"/>
      <c r="AT1099" s="49"/>
      <c r="AU1099" s="49"/>
      <c r="AV1099" s="49"/>
      <c r="AW1099" s="49"/>
      <c r="AX1099" s="45"/>
      <c r="AY1099" s="22"/>
      <c r="AZ1099" s="22"/>
      <c r="BA1099" s="22"/>
    </row>
    <row r="1100" spans="7:53">
      <c r="G1100" s="45"/>
      <c r="I1100" s="30"/>
      <c r="AK1100" s="45"/>
      <c r="AL1100" s="49"/>
      <c r="AM1100" s="49"/>
      <c r="AN1100" s="49"/>
      <c r="AO1100" s="49"/>
      <c r="AP1100" s="49"/>
      <c r="AQ1100" s="49"/>
      <c r="AR1100" s="49"/>
      <c r="AS1100" s="49"/>
      <c r="AT1100" s="49"/>
      <c r="AU1100" s="49"/>
      <c r="AV1100" s="49"/>
      <c r="AW1100" s="49"/>
      <c r="AX1100" s="45"/>
      <c r="AY1100" s="22"/>
      <c r="AZ1100" s="22"/>
      <c r="BA1100" s="22"/>
    </row>
    <row r="1101" spans="7:53">
      <c r="G1101" s="45"/>
      <c r="I1101" s="30"/>
      <c r="AK1101" s="45"/>
      <c r="AL1101" s="49"/>
      <c r="AM1101" s="49"/>
      <c r="AN1101" s="49"/>
      <c r="AO1101" s="49"/>
      <c r="AP1101" s="49"/>
      <c r="AQ1101" s="49"/>
      <c r="AR1101" s="49"/>
      <c r="AS1101" s="49"/>
      <c r="AT1101" s="49"/>
      <c r="AU1101" s="49"/>
      <c r="AV1101" s="49"/>
      <c r="AW1101" s="49"/>
      <c r="AX1101" s="45"/>
      <c r="AY1101" s="22"/>
      <c r="AZ1101" s="22"/>
      <c r="BA1101" s="22"/>
    </row>
    <row r="1102" spans="7:53">
      <c r="G1102" s="45"/>
      <c r="I1102" s="30"/>
      <c r="AK1102" s="45"/>
      <c r="AL1102" s="49"/>
      <c r="AM1102" s="49"/>
      <c r="AN1102" s="49"/>
      <c r="AO1102" s="49"/>
      <c r="AP1102" s="49"/>
      <c r="AQ1102" s="49"/>
      <c r="AR1102" s="49"/>
      <c r="AS1102" s="49"/>
      <c r="AT1102" s="49"/>
      <c r="AU1102" s="49"/>
      <c r="AV1102" s="49"/>
      <c r="AW1102" s="49"/>
      <c r="AX1102" s="45"/>
      <c r="AY1102" s="22"/>
      <c r="AZ1102" s="22"/>
      <c r="BA1102" s="22"/>
    </row>
    <row r="1103" spans="7:53">
      <c r="G1103" s="45"/>
      <c r="I1103" s="30"/>
      <c r="AK1103" s="45"/>
      <c r="AL1103" s="49"/>
      <c r="AM1103" s="49"/>
      <c r="AN1103" s="49"/>
      <c r="AO1103" s="49"/>
      <c r="AP1103" s="49"/>
      <c r="AQ1103" s="49"/>
      <c r="AR1103" s="49"/>
      <c r="AS1103" s="49"/>
      <c r="AT1103" s="49"/>
      <c r="AU1103" s="49"/>
      <c r="AV1103" s="49"/>
      <c r="AW1103" s="49"/>
      <c r="AX1103" s="45"/>
      <c r="AY1103" s="22"/>
      <c r="AZ1103" s="22"/>
      <c r="BA1103" s="22"/>
    </row>
    <row r="1104" spans="7:53">
      <c r="G1104" s="45"/>
      <c r="I1104" s="30"/>
      <c r="AK1104" s="45"/>
      <c r="AL1104" s="49"/>
      <c r="AM1104" s="49"/>
      <c r="AN1104" s="49"/>
      <c r="AO1104" s="49"/>
      <c r="AP1104" s="49"/>
      <c r="AQ1104" s="49"/>
      <c r="AR1104" s="49"/>
      <c r="AS1104" s="49"/>
      <c r="AT1104" s="49"/>
      <c r="AU1104" s="49"/>
      <c r="AV1104" s="49"/>
      <c r="AW1104" s="49"/>
      <c r="AX1104" s="45"/>
      <c r="AY1104" s="22"/>
      <c r="AZ1104" s="22"/>
      <c r="BA1104" s="22"/>
    </row>
    <row r="1105" spans="7:53">
      <c r="G1105" s="45"/>
      <c r="I1105" s="30"/>
      <c r="AK1105" s="45"/>
      <c r="AL1105" s="49"/>
      <c r="AM1105" s="49"/>
      <c r="AN1105" s="49"/>
      <c r="AO1105" s="49"/>
      <c r="AP1105" s="49"/>
      <c r="AQ1105" s="49"/>
      <c r="AR1105" s="49"/>
      <c r="AS1105" s="49"/>
      <c r="AT1105" s="49"/>
      <c r="AU1105" s="49"/>
      <c r="AV1105" s="49"/>
      <c r="AW1105" s="49"/>
      <c r="AX1105" s="45"/>
      <c r="AY1105" s="22"/>
      <c r="AZ1105" s="22"/>
      <c r="BA1105" s="22"/>
    </row>
    <row r="1106" spans="7:53">
      <c r="G1106" s="45"/>
      <c r="I1106" s="30"/>
      <c r="AK1106" s="45"/>
      <c r="AL1106" s="49"/>
      <c r="AM1106" s="49"/>
      <c r="AN1106" s="49"/>
      <c r="AO1106" s="49"/>
      <c r="AP1106" s="49"/>
      <c r="AQ1106" s="49"/>
      <c r="AR1106" s="49"/>
      <c r="AS1106" s="49"/>
      <c r="AT1106" s="49"/>
      <c r="AU1106" s="49"/>
      <c r="AV1106" s="49"/>
      <c r="AW1106" s="49"/>
      <c r="AX1106" s="45"/>
      <c r="AY1106" s="22"/>
      <c r="AZ1106" s="22"/>
      <c r="BA1106" s="22"/>
    </row>
    <row r="1107" spans="7:53">
      <c r="G1107" s="45"/>
      <c r="I1107" s="30"/>
      <c r="AK1107" s="45"/>
      <c r="AL1107" s="49"/>
      <c r="AM1107" s="49"/>
      <c r="AN1107" s="49"/>
      <c r="AO1107" s="49"/>
      <c r="AP1107" s="49"/>
      <c r="AQ1107" s="49"/>
      <c r="AR1107" s="49"/>
      <c r="AS1107" s="49"/>
      <c r="AT1107" s="49"/>
      <c r="AU1107" s="49"/>
      <c r="AV1107" s="49"/>
      <c r="AW1107" s="49"/>
      <c r="AX1107" s="45"/>
      <c r="AY1107" s="22"/>
      <c r="AZ1107" s="22"/>
      <c r="BA1107" s="22"/>
    </row>
    <row r="1108" spans="7:53">
      <c r="G1108" s="45"/>
      <c r="I1108" s="30"/>
      <c r="AK1108" s="45"/>
      <c r="AL1108" s="49"/>
      <c r="AM1108" s="49"/>
      <c r="AN1108" s="49"/>
      <c r="AO1108" s="49"/>
      <c r="AP1108" s="49"/>
      <c r="AQ1108" s="49"/>
      <c r="AR1108" s="49"/>
      <c r="AS1108" s="49"/>
      <c r="AT1108" s="49"/>
      <c r="AU1108" s="49"/>
      <c r="AV1108" s="49"/>
      <c r="AW1108" s="49"/>
      <c r="AX1108" s="45"/>
      <c r="AY1108" s="22"/>
      <c r="AZ1108" s="22"/>
      <c r="BA1108" s="22"/>
    </row>
    <row r="1109" spans="7:53">
      <c r="G1109" s="45"/>
      <c r="I1109" s="30"/>
      <c r="AK1109" s="45"/>
      <c r="AL1109" s="49"/>
      <c r="AM1109" s="49"/>
      <c r="AN1109" s="49"/>
      <c r="AO1109" s="49"/>
      <c r="AP1109" s="49"/>
      <c r="AQ1109" s="49"/>
      <c r="AR1109" s="49"/>
      <c r="AS1109" s="49"/>
      <c r="AT1109" s="49"/>
      <c r="AU1109" s="49"/>
      <c r="AV1109" s="49"/>
      <c r="AW1109" s="49"/>
      <c r="AX1109" s="45"/>
      <c r="AY1109" s="22"/>
      <c r="AZ1109" s="22"/>
      <c r="BA1109" s="22"/>
    </row>
    <row r="1110" spans="7:53">
      <c r="G1110" s="45"/>
      <c r="I1110" s="30"/>
      <c r="AK1110" s="45"/>
      <c r="AL1110" s="49"/>
      <c r="AM1110" s="49"/>
      <c r="AN1110" s="49"/>
      <c r="AO1110" s="49"/>
      <c r="AP1110" s="49"/>
      <c r="AQ1110" s="49"/>
      <c r="AR1110" s="49"/>
      <c r="AS1110" s="49"/>
      <c r="AT1110" s="49"/>
      <c r="AU1110" s="49"/>
      <c r="AV1110" s="49"/>
      <c r="AW1110" s="49"/>
      <c r="AX1110" s="45"/>
      <c r="AY1110" s="22"/>
      <c r="AZ1110" s="22"/>
      <c r="BA1110" s="22"/>
    </row>
    <row r="1111" spans="7:53">
      <c r="G1111" s="45"/>
      <c r="I1111" s="30"/>
      <c r="AK1111" s="45"/>
      <c r="AL1111" s="49"/>
      <c r="AM1111" s="49"/>
      <c r="AN1111" s="49"/>
      <c r="AO1111" s="49"/>
      <c r="AP1111" s="49"/>
      <c r="AQ1111" s="49"/>
      <c r="AR1111" s="49"/>
      <c r="AS1111" s="49"/>
      <c r="AT1111" s="49"/>
      <c r="AU1111" s="49"/>
      <c r="AV1111" s="49"/>
      <c r="AW1111" s="49"/>
      <c r="AX1111" s="45"/>
      <c r="AY1111" s="22"/>
      <c r="AZ1111" s="22"/>
      <c r="BA1111" s="22"/>
    </row>
    <row r="1112" spans="7:53">
      <c r="G1112" s="45"/>
      <c r="I1112" s="30"/>
      <c r="AK1112" s="45"/>
      <c r="AL1112" s="49"/>
      <c r="AM1112" s="49"/>
      <c r="AN1112" s="49"/>
      <c r="AO1112" s="49"/>
      <c r="AP1112" s="49"/>
      <c r="AQ1112" s="49"/>
      <c r="AR1112" s="49"/>
      <c r="AS1112" s="49"/>
      <c r="AT1112" s="49"/>
      <c r="AU1112" s="49"/>
      <c r="AV1112" s="49"/>
      <c r="AW1112" s="49"/>
      <c r="AX1112" s="45"/>
      <c r="AY1112" s="22"/>
      <c r="AZ1112" s="22"/>
      <c r="BA1112" s="22"/>
    </row>
    <row r="1113" spans="7:53">
      <c r="G1113" s="45"/>
      <c r="I1113" s="30"/>
      <c r="AK1113" s="45"/>
      <c r="AL1113" s="49"/>
      <c r="AM1113" s="49"/>
      <c r="AN1113" s="49"/>
      <c r="AO1113" s="49"/>
      <c r="AP1113" s="49"/>
      <c r="AQ1113" s="49"/>
      <c r="AR1113" s="49"/>
      <c r="AS1113" s="49"/>
      <c r="AT1113" s="49"/>
      <c r="AU1113" s="49"/>
      <c r="AV1113" s="49"/>
      <c r="AW1113" s="49"/>
      <c r="AX1113" s="45"/>
      <c r="AY1113" s="22"/>
      <c r="AZ1113" s="22"/>
      <c r="BA1113" s="22"/>
    </row>
    <row r="1114" spans="7:53">
      <c r="G1114" s="45"/>
      <c r="I1114" s="30"/>
      <c r="AK1114" s="45"/>
      <c r="AL1114" s="49"/>
      <c r="AM1114" s="49"/>
      <c r="AN1114" s="49"/>
      <c r="AO1114" s="49"/>
      <c r="AP1114" s="49"/>
      <c r="AQ1114" s="49"/>
      <c r="AR1114" s="49"/>
      <c r="AS1114" s="49"/>
      <c r="AT1114" s="49"/>
      <c r="AU1114" s="49"/>
      <c r="AV1114" s="49"/>
      <c r="AW1114" s="49"/>
      <c r="AX1114" s="45"/>
      <c r="AY1114" s="22"/>
      <c r="AZ1114" s="22"/>
      <c r="BA1114" s="22"/>
    </row>
    <row r="1115" spans="7:53">
      <c r="G1115" s="45"/>
      <c r="I1115" s="30"/>
      <c r="AK1115" s="45"/>
      <c r="AL1115" s="49"/>
      <c r="AM1115" s="49"/>
      <c r="AN1115" s="49"/>
      <c r="AO1115" s="49"/>
      <c r="AP1115" s="49"/>
      <c r="AQ1115" s="49"/>
      <c r="AR1115" s="49"/>
      <c r="AS1115" s="49"/>
      <c r="AT1115" s="49"/>
      <c r="AU1115" s="49"/>
      <c r="AV1115" s="49"/>
      <c r="AW1115" s="49"/>
      <c r="AX1115" s="45"/>
      <c r="AY1115" s="22"/>
      <c r="AZ1115" s="22"/>
      <c r="BA1115" s="22"/>
    </row>
    <row r="1116" spans="7:53">
      <c r="G1116" s="45"/>
      <c r="I1116" s="30"/>
      <c r="AK1116" s="45"/>
      <c r="AL1116" s="49"/>
      <c r="AM1116" s="49"/>
      <c r="AN1116" s="49"/>
      <c r="AO1116" s="49"/>
      <c r="AP1116" s="49"/>
      <c r="AQ1116" s="49"/>
      <c r="AR1116" s="49"/>
      <c r="AS1116" s="49"/>
      <c r="AT1116" s="49"/>
      <c r="AU1116" s="49"/>
      <c r="AV1116" s="49"/>
      <c r="AW1116" s="49"/>
      <c r="AX1116" s="45"/>
      <c r="AY1116" s="22"/>
      <c r="AZ1116" s="22"/>
      <c r="BA1116" s="22"/>
    </row>
    <row r="1117" spans="7:53">
      <c r="G1117" s="45"/>
      <c r="I1117" s="30"/>
      <c r="AK1117" s="45"/>
      <c r="AL1117" s="49"/>
      <c r="AM1117" s="49"/>
      <c r="AN1117" s="49"/>
      <c r="AO1117" s="49"/>
      <c r="AP1117" s="49"/>
      <c r="AQ1117" s="49"/>
      <c r="AR1117" s="49"/>
      <c r="AS1117" s="49"/>
      <c r="AT1117" s="49"/>
      <c r="AU1117" s="49"/>
      <c r="AV1117" s="49"/>
      <c r="AW1117" s="49"/>
      <c r="AX1117" s="45"/>
      <c r="AY1117" s="22"/>
      <c r="AZ1117" s="22"/>
      <c r="BA1117" s="22"/>
    </row>
    <row r="1118" spans="7:53">
      <c r="G1118" s="45"/>
      <c r="I1118" s="30"/>
      <c r="AK1118" s="45"/>
      <c r="AL1118" s="49"/>
      <c r="AM1118" s="49"/>
      <c r="AN1118" s="49"/>
      <c r="AO1118" s="49"/>
      <c r="AP1118" s="49"/>
      <c r="AQ1118" s="49"/>
      <c r="AR1118" s="49"/>
      <c r="AS1118" s="49"/>
      <c r="AT1118" s="49"/>
      <c r="AU1118" s="49"/>
      <c r="AV1118" s="49"/>
      <c r="AW1118" s="49"/>
      <c r="AX1118" s="45"/>
      <c r="AY1118" s="22"/>
      <c r="AZ1118" s="22"/>
      <c r="BA1118" s="22"/>
    </row>
    <row r="1119" spans="7:53">
      <c r="G1119" s="45"/>
      <c r="I1119" s="30"/>
      <c r="AK1119" s="45"/>
      <c r="AL1119" s="49"/>
      <c r="AM1119" s="49"/>
      <c r="AN1119" s="49"/>
      <c r="AO1119" s="49"/>
      <c r="AP1119" s="49"/>
      <c r="AQ1119" s="49"/>
      <c r="AR1119" s="49"/>
      <c r="AS1119" s="49"/>
      <c r="AT1119" s="49"/>
      <c r="AU1119" s="49"/>
      <c r="AV1119" s="49"/>
      <c r="AW1119" s="49"/>
      <c r="AX1119" s="45"/>
      <c r="AY1119" s="22"/>
      <c r="AZ1119" s="22"/>
      <c r="BA1119" s="22"/>
    </row>
    <row r="1120" spans="7:53">
      <c r="G1120" s="45"/>
      <c r="I1120" s="30"/>
      <c r="AK1120" s="45"/>
      <c r="AL1120" s="49"/>
      <c r="AM1120" s="49"/>
      <c r="AN1120" s="49"/>
      <c r="AO1120" s="49"/>
      <c r="AP1120" s="49"/>
      <c r="AQ1120" s="49"/>
      <c r="AR1120" s="49"/>
      <c r="AS1120" s="49"/>
      <c r="AT1120" s="49"/>
      <c r="AU1120" s="49"/>
      <c r="AV1120" s="49"/>
      <c r="AW1120" s="49"/>
      <c r="AX1120" s="45"/>
      <c r="AY1120" s="22"/>
      <c r="AZ1120" s="22"/>
      <c r="BA1120" s="22"/>
    </row>
    <row r="1121" spans="7:53">
      <c r="G1121" s="45"/>
      <c r="I1121" s="30"/>
      <c r="AK1121" s="45"/>
      <c r="AL1121" s="49"/>
      <c r="AM1121" s="49"/>
      <c r="AN1121" s="49"/>
      <c r="AO1121" s="49"/>
      <c r="AP1121" s="49"/>
      <c r="AQ1121" s="49"/>
      <c r="AR1121" s="49"/>
      <c r="AS1121" s="49"/>
      <c r="AT1121" s="49"/>
      <c r="AU1121" s="49"/>
      <c r="AV1121" s="49"/>
      <c r="AW1121" s="49"/>
      <c r="AX1121" s="45"/>
      <c r="AY1121" s="22"/>
      <c r="AZ1121" s="22"/>
      <c r="BA1121" s="22"/>
    </row>
    <row r="1122" spans="7:53">
      <c r="G1122" s="45"/>
      <c r="I1122" s="30"/>
      <c r="AK1122" s="45"/>
      <c r="AL1122" s="49"/>
      <c r="AM1122" s="49"/>
      <c r="AN1122" s="49"/>
      <c r="AO1122" s="49"/>
      <c r="AP1122" s="49"/>
      <c r="AQ1122" s="49"/>
      <c r="AR1122" s="49"/>
      <c r="AS1122" s="49"/>
      <c r="AT1122" s="49"/>
      <c r="AU1122" s="49"/>
      <c r="AV1122" s="49"/>
      <c r="AW1122" s="49"/>
      <c r="AX1122" s="45"/>
      <c r="AY1122" s="22"/>
      <c r="AZ1122" s="22"/>
      <c r="BA1122" s="22"/>
    </row>
    <row r="1123" spans="7:53">
      <c r="G1123" s="45"/>
      <c r="I1123" s="30"/>
      <c r="AK1123" s="45"/>
      <c r="AL1123" s="49"/>
      <c r="AM1123" s="49"/>
      <c r="AN1123" s="49"/>
      <c r="AO1123" s="49"/>
      <c r="AP1123" s="49"/>
      <c r="AQ1123" s="49"/>
      <c r="AR1123" s="49"/>
      <c r="AS1123" s="49"/>
      <c r="AT1123" s="49"/>
      <c r="AU1123" s="49"/>
      <c r="AV1123" s="49"/>
      <c r="AW1123" s="49"/>
      <c r="AX1123" s="45"/>
      <c r="AY1123" s="22"/>
      <c r="AZ1123" s="22"/>
      <c r="BA1123" s="22"/>
    </row>
    <row r="1124" spans="7:53">
      <c r="G1124" s="45"/>
      <c r="I1124" s="30"/>
      <c r="AK1124" s="45"/>
      <c r="AL1124" s="49"/>
      <c r="AM1124" s="49"/>
      <c r="AN1124" s="49"/>
      <c r="AO1124" s="49"/>
      <c r="AP1124" s="49"/>
      <c r="AQ1124" s="49"/>
      <c r="AR1124" s="49"/>
      <c r="AS1124" s="49"/>
      <c r="AT1124" s="49"/>
      <c r="AU1124" s="49"/>
      <c r="AV1124" s="49"/>
      <c r="AW1124" s="49"/>
      <c r="AX1124" s="45"/>
      <c r="AY1124" s="22"/>
      <c r="AZ1124" s="22"/>
      <c r="BA1124" s="22"/>
    </row>
    <row r="1125" spans="7:53">
      <c r="G1125" s="45"/>
      <c r="I1125" s="30"/>
      <c r="AK1125" s="45"/>
      <c r="AL1125" s="49"/>
      <c r="AM1125" s="49"/>
      <c r="AN1125" s="49"/>
      <c r="AO1125" s="49"/>
      <c r="AP1125" s="49"/>
      <c r="AQ1125" s="49"/>
      <c r="AR1125" s="49"/>
      <c r="AS1125" s="49"/>
      <c r="AT1125" s="49"/>
      <c r="AU1125" s="49"/>
      <c r="AV1125" s="49"/>
      <c r="AW1125" s="49"/>
      <c r="AX1125" s="45"/>
      <c r="AY1125" s="22"/>
      <c r="AZ1125" s="22"/>
      <c r="BA1125" s="22"/>
    </row>
    <row r="1126" spans="7:53">
      <c r="G1126" s="45"/>
      <c r="I1126" s="30"/>
      <c r="AK1126" s="45"/>
      <c r="AL1126" s="49"/>
      <c r="AM1126" s="49"/>
      <c r="AN1126" s="49"/>
      <c r="AO1126" s="49"/>
      <c r="AP1126" s="49"/>
      <c r="AQ1126" s="49"/>
      <c r="AR1126" s="49"/>
      <c r="AS1126" s="49"/>
      <c r="AT1126" s="49"/>
      <c r="AU1126" s="49"/>
      <c r="AV1126" s="49"/>
      <c r="AW1126" s="49"/>
      <c r="AX1126" s="45"/>
      <c r="AY1126" s="22"/>
      <c r="AZ1126" s="22"/>
      <c r="BA1126" s="22"/>
    </row>
    <row r="1127" spans="7:53">
      <c r="G1127" s="45"/>
      <c r="I1127" s="30"/>
      <c r="AK1127" s="45"/>
      <c r="AL1127" s="49"/>
      <c r="AM1127" s="49"/>
      <c r="AN1127" s="49"/>
      <c r="AO1127" s="49"/>
      <c r="AP1127" s="49"/>
      <c r="AQ1127" s="49"/>
      <c r="AR1127" s="49"/>
      <c r="AS1127" s="49"/>
      <c r="AT1127" s="49"/>
      <c r="AU1127" s="49"/>
      <c r="AV1127" s="49"/>
      <c r="AW1127" s="49"/>
      <c r="AX1127" s="45"/>
      <c r="AY1127" s="22"/>
      <c r="AZ1127" s="22"/>
      <c r="BA1127" s="22"/>
    </row>
    <row r="1128" spans="7:53">
      <c r="G1128" s="45"/>
      <c r="I1128" s="30"/>
      <c r="AK1128" s="45"/>
      <c r="AL1128" s="49"/>
      <c r="AM1128" s="49"/>
      <c r="AN1128" s="49"/>
      <c r="AO1128" s="49"/>
      <c r="AP1128" s="49"/>
      <c r="AQ1128" s="49"/>
      <c r="AR1128" s="49"/>
      <c r="AS1128" s="49"/>
      <c r="AT1128" s="49"/>
      <c r="AU1128" s="49"/>
      <c r="AV1128" s="49"/>
      <c r="AW1128" s="49"/>
      <c r="AX1128" s="45"/>
      <c r="AY1128" s="22"/>
      <c r="AZ1128" s="22"/>
      <c r="BA1128" s="22"/>
    </row>
    <row r="1129" spans="7:53">
      <c r="G1129" s="45"/>
      <c r="I1129" s="30"/>
      <c r="AK1129" s="45"/>
      <c r="AL1129" s="49"/>
      <c r="AM1129" s="49"/>
      <c r="AN1129" s="49"/>
      <c r="AO1129" s="49"/>
      <c r="AP1129" s="49"/>
      <c r="AQ1129" s="49"/>
      <c r="AR1129" s="49"/>
      <c r="AS1129" s="49"/>
      <c r="AT1129" s="49"/>
      <c r="AU1129" s="49"/>
      <c r="AV1129" s="49"/>
      <c r="AW1129" s="49"/>
      <c r="AX1129" s="45"/>
      <c r="AY1129" s="22"/>
      <c r="AZ1129" s="22"/>
      <c r="BA1129" s="22"/>
    </row>
    <row r="1130" spans="7:53">
      <c r="G1130" s="45"/>
      <c r="I1130" s="30"/>
      <c r="AK1130" s="45"/>
      <c r="AL1130" s="49"/>
      <c r="AM1130" s="49"/>
      <c r="AN1130" s="49"/>
      <c r="AO1130" s="49"/>
      <c r="AP1130" s="49"/>
      <c r="AQ1130" s="49"/>
      <c r="AR1130" s="49"/>
      <c r="AS1130" s="49"/>
      <c r="AT1130" s="49"/>
      <c r="AU1130" s="49"/>
      <c r="AV1130" s="49"/>
      <c r="AW1130" s="49"/>
      <c r="AX1130" s="45"/>
      <c r="AY1130" s="22"/>
      <c r="AZ1130" s="22"/>
      <c r="BA1130" s="22"/>
    </row>
    <row r="1131" spans="7:53">
      <c r="G1131" s="45"/>
      <c r="I1131" s="30"/>
      <c r="AK1131" s="45"/>
      <c r="AL1131" s="49"/>
      <c r="AM1131" s="49"/>
      <c r="AN1131" s="49"/>
      <c r="AO1131" s="49"/>
      <c r="AP1131" s="49"/>
      <c r="AQ1131" s="49"/>
      <c r="AR1131" s="49"/>
      <c r="AS1131" s="49"/>
      <c r="AT1131" s="49"/>
      <c r="AU1131" s="49"/>
      <c r="AV1131" s="49"/>
      <c r="AW1131" s="49"/>
      <c r="AX1131" s="45"/>
      <c r="AY1131" s="22"/>
      <c r="AZ1131" s="22"/>
      <c r="BA1131" s="22"/>
    </row>
    <row r="1132" spans="7:53">
      <c r="G1132" s="45"/>
      <c r="I1132" s="30"/>
      <c r="AK1132" s="45"/>
      <c r="AL1132" s="49"/>
      <c r="AM1132" s="49"/>
      <c r="AN1132" s="49"/>
      <c r="AO1132" s="49"/>
      <c r="AP1132" s="49"/>
      <c r="AQ1132" s="49"/>
      <c r="AR1132" s="49"/>
      <c r="AS1132" s="49"/>
      <c r="AT1132" s="49"/>
      <c r="AU1132" s="49"/>
      <c r="AV1132" s="49"/>
      <c r="AW1132" s="49"/>
      <c r="AX1132" s="45"/>
      <c r="AY1132" s="22"/>
      <c r="AZ1132" s="22"/>
      <c r="BA1132" s="22"/>
    </row>
    <row r="1133" spans="7:53">
      <c r="G1133" s="45"/>
      <c r="I1133" s="30"/>
      <c r="AK1133" s="45"/>
      <c r="AL1133" s="49"/>
      <c r="AM1133" s="49"/>
      <c r="AN1133" s="49"/>
      <c r="AO1133" s="49"/>
      <c r="AP1133" s="49"/>
      <c r="AQ1133" s="49"/>
      <c r="AR1133" s="49"/>
      <c r="AS1133" s="49"/>
      <c r="AT1133" s="49"/>
      <c r="AU1133" s="49"/>
      <c r="AV1133" s="49"/>
      <c r="AW1133" s="49"/>
      <c r="AX1133" s="45"/>
      <c r="AY1133" s="22"/>
      <c r="AZ1133" s="22"/>
      <c r="BA1133" s="22"/>
    </row>
    <row r="1134" spans="7:53">
      <c r="G1134" s="45"/>
      <c r="I1134" s="30"/>
      <c r="AK1134" s="45"/>
      <c r="AL1134" s="49"/>
      <c r="AM1134" s="49"/>
      <c r="AN1134" s="49"/>
      <c r="AO1134" s="49"/>
      <c r="AP1134" s="49"/>
      <c r="AQ1134" s="49"/>
      <c r="AR1134" s="49"/>
      <c r="AS1134" s="49"/>
      <c r="AT1134" s="49"/>
      <c r="AU1134" s="49"/>
      <c r="AV1134" s="49"/>
      <c r="AW1134" s="49"/>
      <c r="AX1134" s="45"/>
      <c r="AY1134" s="22"/>
      <c r="AZ1134" s="22"/>
      <c r="BA1134" s="22"/>
    </row>
    <row r="1135" spans="7:53">
      <c r="G1135" s="45"/>
      <c r="I1135" s="30"/>
      <c r="AK1135" s="45"/>
      <c r="AL1135" s="49"/>
      <c r="AM1135" s="49"/>
      <c r="AN1135" s="49"/>
      <c r="AO1135" s="49"/>
      <c r="AP1135" s="49"/>
      <c r="AQ1135" s="49"/>
      <c r="AR1135" s="49"/>
      <c r="AS1135" s="49"/>
      <c r="AT1135" s="49"/>
      <c r="AU1135" s="49"/>
      <c r="AV1135" s="49"/>
      <c r="AW1135" s="49"/>
      <c r="AX1135" s="45"/>
      <c r="AY1135" s="22"/>
      <c r="AZ1135" s="22"/>
      <c r="BA1135" s="22"/>
    </row>
    <row r="1136" spans="7:53">
      <c r="G1136" s="45"/>
      <c r="I1136" s="30"/>
      <c r="AK1136" s="45"/>
      <c r="AL1136" s="49"/>
      <c r="AM1136" s="49"/>
      <c r="AN1136" s="49"/>
      <c r="AO1136" s="49"/>
      <c r="AP1136" s="49"/>
      <c r="AQ1136" s="49"/>
      <c r="AR1136" s="49"/>
      <c r="AS1136" s="49"/>
      <c r="AT1136" s="49"/>
      <c r="AU1136" s="49"/>
      <c r="AV1136" s="49"/>
      <c r="AW1136" s="49"/>
      <c r="AX1136" s="45"/>
      <c r="AY1136" s="22"/>
      <c r="AZ1136" s="22"/>
      <c r="BA1136" s="22"/>
    </row>
    <row r="1137" spans="7:53">
      <c r="G1137" s="45"/>
      <c r="I1137" s="30"/>
      <c r="AK1137" s="45"/>
      <c r="AL1137" s="49"/>
      <c r="AM1137" s="49"/>
      <c r="AN1137" s="49"/>
      <c r="AO1137" s="49"/>
      <c r="AP1137" s="49"/>
      <c r="AQ1137" s="49"/>
      <c r="AR1137" s="49"/>
      <c r="AS1137" s="49"/>
      <c r="AT1137" s="49"/>
      <c r="AU1137" s="49"/>
      <c r="AV1137" s="49"/>
      <c r="AW1137" s="49"/>
      <c r="AX1137" s="45"/>
      <c r="AY1137" s="22"/>
      <c r="AZ1137" s="22"/>
      <c r="BA1137" s="22"/>
    </row>
    <row r="1138" spans="7:53">
      <c r="G1138" s="45"/>
      <c r="I1138" s="30"/>
      <c r="AK1138" s="45"/>
      <c r="AL1138" s="49"/>
      <c r="AM1138" s="49"/>
      <c r="AN1138" s="49"/>
      <c r="AO1138" s="49"/>
      <c r="AP1138" s="49"/>
      <c r="AQ1138" s="49"/>
      <c r="AR1138" s="49"/>
      <c r="AS1138" s="49"/>
      <c r="AT1138" s="49"/>
      <c r="AU1138" s="49"/>
      <c r="AV1138" s="49"/>
      <c r="AW1138" s="49"/>
      <c r="AX1138" s="45"/>
      <c r="AY1138" s="22"/>
      <c r="AZ1138" s="22"/>
      <c r="BA1138" s="22"/>
    </row>
    <row r="1139" spans="7:53">
      <c r="G1139" s="45"/>
      <c r="I1139" s="30"/>
      <c r="AK1139" s="45"/>
      <c r="AL1139" s="49"/>
      <c r="AM1139" s="49"/>
      <c r="AN1139" s="49"/>
      <c r="AO1139" s="49"/>
      <c r="AP1139" s="49"/>
      <c r="AQ1139" s="49"/>
      <c r="AR1139" s="49"/>
      <c r="AS1139" s="49"/>
      <c r="AT1139" s="49"/>
      <c r="AU1139" s="49"/>
      <c r="AV1139" s="49"/>
      <c r="AW1139" s="49"/>
      <c r="AX1139" s="45"/>
      <c r="AY1139" s="22"/>
      <c r="AZ1139" s="22"/>
      <c r="BA1139" s="22"/>
    </row>
    <row r="1140" spans="7:53">
      <c r="G1140" s="45"/>
      <c r="I1140" s="30"/>
      <c r="AK1140" s="45"/>
      <c r="AL1140" s="49"/>
      <c r="AM1140" s="49"/>
      <c r="AN1140" s="49"/>
      <c r="AO1140" s="49"/>
      <c r="AP1140" s="49"/>
      <c r="AQ1140" s="49"/>
      <c r="AR1140" s="49"/>
      <c r="AS1140" s="49"/>
      <c r="AT1140" s="49"/>
      <c r="AU1140" s="49"/>
      <c r="AV1140" s="49"/>
      <c r="AW1140" s="49"/>
      <c r="AX1140" s="45"/>
      <c r="AY1140" s="22"/>
      <c r="AZ1140" s="22"/>
      <c r="BA1140" s="22"/>
    </row>
    <row r="1141" spans="7:53">
      <c r="G1141" s="45"/>
      <c r="I1141" s="30"/>
      <c r="AK1141" s="45"/>
      <c r="AL1141" s="49"/>
      <c r="AM1141" s="49"/>
      <c r="AN1141" s="49"/>
      <c r="AO1141" s="49"/>
      <c r="AP1141" s="49"/>
      <c r="AQ1141" s="49"/>
      <c r="AR1141" s="49"/>
      <c r="AS1141" s="49"/>
      <c r="AT1141" s="49"/>
      <c r="AU1141" s="49"/>
      <c r="AV1141" s="49"/>
      <c r="AW1141" s="49"/>
      <c r="AX1141" s="45"/>
      <c r="AY1141" s="22"/>
      <c r="AZ1141" s="22"/>
      <c r="BA1141" s="22"/>
    </row>
    <row r="1142" spans="7:53">
      <c r="G1142" s="45"/>
      <c r="I1142" s="30"/>
      <c r="AK1142" s="45"/>
      <c r="AL1142" s="49"/>
      <c r="AM1142" s="49"/>
      <c r="AN1142" s="49"/>
      <c r="AO1142" s="49"/>
      <c r="AP1142" s="49"/>
      <c r="AQ1142" s="49"/>
      <c r="AR1142" s="49"/>
      <c r="AS1142" s="49"/>
      <c r="AT1142" s="49"/>
      <c r="AU1142" s="49"/>
      <c r="AV1142" s="49"/>
      <c r="AW1142" s="49"/>
      <c r="AX1142" s="45"/>
      <c r="AY1142" s="22"/>
      <c r="AZ1142" s="22"/>
      <c r="BA1142" s="22"/>
    </row>
    <row r="1143" spans="7:53">
      <c r="G1143" s="45"/>
      <c r="I1143" s="30"/>
      <c r="AK1143" s="45"/>
      <c r="AL1143" s="49"/>
      <c r="AM1143" s="49"/>
      <c r="AN1143" s="49"/>
      <c r="AO1143" s="49"/>
      <c r="AP1143" s="49"/>
      <c r="AQ1143" s="49"/>
      <c r="AR1143" s="49"/>
      <c r="AS1143" s="49"/>
      <c r="AT1143" s="49"/>
      <c r="AU1143" s="49"/>
      <c r="AV1143" s="49"/>
      <c r="AW1143" s="49"/>
      <c r="AX1143" s="45"/>
      <c r="AY1143" s="22"/>
      <c r="AZ1143" s="22"/>
      <c r="BA1143" s="22"/>
    </row>
    <row r="1144" spans="7:53">
      <c r="G1144" s="45"/>
      <c r="I1144" s="30"/>
      <c r="AK1144" s="45"/>
      <c r="AL1144" s="49"/>
      <c r="AM1144" s="49"/>
      <c r="AN1144" s="49"/>
      <c r="AO1144" s="49"/>
      <c r="AP1144" s="49"/>
      <c r="AQ1144" s="49"/>
      <c r="AR1144" s="49"/>
      <c r="AS1144" s="49"/>
      <c r="AT1144" s="49"/>
      <c r="AU1144" s="49"/>
      <c r="AV1144" s="49"/>
      <c r="AW1144" s="49"/>
      <c r="AX1144" s="45"/>
      <c r="AY1144" s="22"/>
      <c r="AZ1144" s="22"/>
      <c r="BA1144" s="22"/>
    </row>
    <row r="1145" spans="7:53">
      <c r="G1145" s="45"/>
      <c r="I1145" s="30"/>
      <c r="AK1145" s="45"/>
      <c r="AL1145" s="49"/>
      <c r="AM1145" s="49"/>
      <c r="AN1145" s="49"/>
      <c r="AO1145" s="49"/>
      <c r="AP1145" s="49"/>
      <c r="AQ1145" s="49"/>
      <c r="AR1145" s="49"/>
      <c r="AS1145" s="49"/>
      <c r="AT1145" s="49"/>
      <c r="AU1145" s="49"/>
      <c r="AV1145" s="49"/>
      <c r="AW1145" s="49"/>
      <c r="AX1145" s="45"/>
      <c r="AY1145" s="22"/>
      <c r="AZ1145" s="22"/>
      <c r="BA1145" s="22"/>
    </row>
    <row r="1146" spans="7:53">
      <c r="G1146" s="45"/>
      <c r="I1146" s="30"/>
      <c r="AK1146" s="45"/>
      <c r="AL1146" s="49"/>
      <c r="AM1146" s="49"/>
      <c r="AN1146" s="49"/>
      <c r="AO1146" s="49"/>
      <c r="AP1146" s="49"/>
      <c r="AQ1146" s="49"/>
      <c r="AR1146" s="49"/>
      <c r="AS1146" s="49"/>
      <c r="AT1146" s="49"/>
      <c r="AU1146" s="49"/>
      <c r="AV1146" s="49"/>
      <c r="AW1146" s="49"/>
      <c r="AX1146" s="45"/>
      <c r="AY1146" s="22"/>
      <c r="AZ1146" s="22"/>
      <c r="BA1146" s="22"/>
    </row>
    <row r="1147" spans="7:53">
      <c r="G1147" s="45"/>
      <c r="I1147" s="30"/>
      <c r="AK1147" s="45"/>
      <c r="AL1147" s="49"/>
      <c r="AM1147" s="49"/>
      <c r="AN1147" s="49"/>
      <c r="AO1147" s="49"/>
      <c r="AP1147" s="49"/>
      <c r="AQ1147" s="49"/>
      <c r="AR1147" s="49"/>
      <c r="AS1147" s="49"/>
      <c r="AT1147" s="49"/>
      <c r="AU1147" s="49"/>
      <c r="AV1147" s="49"/>
      <c r="AW1147" s="49"/>
      <c r="AX1147" s="45"/>
      <c r="AY1147" s="22"/>
      <c r="AZ1147" s="22"/>
      <c r="BA1147" s="22"/>
    </row>
    <row r="1148" spans="7:53">
      <c r="G1148" s="45"/>
      <c r="I1148" s="30"/>
      <c r="AK1148" s="45"/>
      <c r="AL1148" s="49"/>
      <c r="AM1148" s="49"/>
      <c r="AN1148" s="49"/>
      <c r="AO1148" s="49"/>
      <c r="AP1148" s="49"/>
      <c r="AQ1148" s="49"/>
      <c r="AR1148" s="49"/>
      <c r="AS1148" s="49"/>
      <c r="AT1148" s="49"/>
      <c r="AU1148" s="49"/>
      <c r="AV1148" s="49"/>
      <c r="AW1148" s="49"/>
      <c r="AX1148" s="45"/>
      <c r="AY1148" s="22"/>
      <c r="AZ1148" s="22"/>
      <c r="BA1148" s="22"/>
    </row>
    <row r="1149" spans="7:53">
      <c r="G1149" s="45"/>
      <c r="I1149" s="30"/>
      <c r="AK1149" s="45"/>
      <c r="AL1149" s="49"/>
      <c r="AM1149" s="49"/>
      <c r="AN1149" s="49"/>
      <c r="AO1149" s="49"/>
      <c r="AP1149" s="49"/>
      <c r="AQ1149" s="49"/>
      <c r="AR1149" s="49"/>
      <c r="AS1149" s="49"/>
      <c r="AT1149" s="49"/>
      <c r="AU1149" s="49"/>
      <c r="AV1149" s="49"/>
      <c r="AW1149" s="49"/>
      <c r="AX1149" s="45"/>
      <c r="AY1149" s="22"/>
      <c r="AZ1149" s="22"/>
      <c r="BA1149" s="22"/>
    </row>
    <row r="1150" spans="7:53">
      <c r="G1150" s="45"/>
      <c r="I1150" s="30"/>
      <c r="AK1150" s="45"/>
      <c r="AL1150" s="49"/>
      <c r="AM1150" s="49"/>
      <c r="AN1150" s="49"/>
      <c r="AO1150" s="49"/>
      <c r="AP1150" s="49"/>
      <c r="AQ1150" s="49"/>
      <c r="AR1150" s="49"/>
      <c r="AS1150" s="49"/>
      <c r="AT1150" s="49"/>
      <c r="AU1150" s="49"/>
      <c r="AV1150" s="49"/>
      <c r="AW1150" s="49"/>
      <c r="AX1150" s="45"/>
      <c r="AY1150" s="22"/>
      <c r="AZ1150" s="22"/>
      <c r="BA1150" s="22"/>
    </row>
    <row r="1151" spans="7:53">
      <c r="G1151" s="45"/>
      <c r="I1151" s="30"/>
      <c r="AK1151" s="45"/>
      <c r="AL1151" s="49"/>
      <c r="AM1151" s="49"/>
      <c r="AN1151" s="49"/>
      <c r="AO1151" s="49"/>
      <c r="AP1151" s="49"/>
      <c r="AQ1151" s="49"/>
      <c r="AR1151" s="49"/>
      <c r="AS1151" s="49"/>
      <c r="AT1151" s="49"/>
      <c r="AU1151" s="49"/>
      <c r="AV1151" s="49"/>
      <c r="AW1151" s="49"/>
      <c r="AX1151" s="45"/>
      <c r="AY1151" s="22"/>
      <c r="AZ1151" s="22"/>
      <c r="BA1151" s="22"/>
    </row>
    <row r="1152" spans="7:53">
      <c r="G1152" s="45"/>
      <c r="I1152" s="30"/>
      <c r="AK1152" s="45"/>
      <c r="AL1152" s="49"/>
      <c r="AM1152" s="49"/>
      <c r="AN1152" s="49"/>
      <c r="AO1152" s="49"/>
      <c r="AP1152" s="49"/>
      <c r="AQ1152" s="49"/>
      <c r="AR1152" s="49"/>
      <c r="AS1152" s="49"/>
      <c r="AT1152" s="49"/>
      <c r="AU1152" s="49"/>
      <c r="AV1152" s="49"/>
      <c r="AW1152" s="49"/>
      <c r="AX1152" s="45"/>
      <c r="AY1152" s="22"/>
      <c r="AZ1152" s="22"/>
      <c r="BA1152" s="22"/>
    </row>
    <row r="1153" spans="7:53">
      <c r="G1153" s="45"/>
      <c r="I1153" s="30"/>
      <c r="AK1153" s="45"/>
      <c r="AL1153" s="49"/>
      <c r="AM1153" s="49"/>
      <c r="AN1153" s="49"/>
      <c r="AO1153" s="49"/>
      <c r="AP1153" s="49"/>
      <c r="AQ1153" s="49"/>
      <c r="AR1153" s="49"/>
      <c r="AS1153" s="49"/>
      <c r="AT1153" s="49"/>
      <c r="AU1153" s="49"/>
      <c r="AV1153" s="49"/>
      <c r="AW1153" s="49"/>
      <c r="AX1153" s="45"/>
      <c r="AY1153" s="22"/>
      <c r="AZ1153" s="22"/>
      <c r="BA1153" s="22"/>
    </row>
    <row r="1154" spans="7:53">
      <c r="G1154" s="45"/>
      <c r="I1154" s="30"/>
      <c r="AK1154" s="45"/>
      <c r="AL1154" s="49"/>
      <c r="AM1154" s="49"/>
      <c r="AN1154" s="49"/>
      <c r="AO1154" s="49"/>
      <c r="AP1154" s="49"/>
      <c r="AQ1154" s="49"/>
      <c r="AR1154" s="49"/>
      <c r="AS1154" s="49"/>
      <c r="AT1154" s="49"/>
      <c r="AU1154" s="49"/>
      <c r="AV1154" s="49"/>
      <c r="AW1154" s="49"/>
      <c r="AX1154" s="45"/>
      <c r="AY1154" s="22"/>
      <c r="AZ1154" s="22"/>
      <c r="BA1154" s="22"/>
    </row>
    <row r="1155" spans="7:53">
      <c r="G1155" s="45"/>
      <c r="I1155" s="30"/>
      <c r="AK1155" s="45"/>
      <c r="AL1155" s="49"/>
      <c r="AM1155" s="49"/>
      <c r="AN1155" s="49"/>
      <c r="AO1155" s="49"/>
      <c r="AP1155" s="49"/>
      <c r="AQ1155" s="49"/>
      <c r="AR1155" s="49"/>
      <c r="AS1155" s="49"/>
      <c r="AT1155" s="49"/>
      <c r="AU1155" s="49"/>
      <c r="AV1155" s="49"/>
      <c r="AW1155" s="49"/>
      <c r="AX1155" s="45"/>
      <c r="AY1155" s="22"/>
      <c r="AZ1155" s="22"/>
      <c r="BA1155" s="22"/>
    </row>
    <row r="1156" spans="7:53">
      <c r="G1156" s="45"/>
      <c r="I1156" s="30"/>
      <c r="AK1156" s="45"/>
      <c r="AL1156" s="49"/>
      <c r="AM1156" s="49"/>
      <c r="AN1156" s="49"/>
      <c r="AO1156" s="49"/>
      <c r="AP1156" s="49"/>
      <c r="AQ1156" s="49"/>
      <c r="AR1156" s="49"/>
      <c r="AS1156" s="49"/>
      <c r="AT1156" s="49"/>
      <c r="AU1156" s="49"/>
      <c r="AV1156" s="49"/>
      <c r="AW1156" s="49"/>
      <c r="AX1156" s="45"/>
      <c r="AY1156" s="22"/>
      <c r="AZ1156" s="22"/>
      <c r="BA1156" s="22"/>
    </row>
    <row r="1157" spans="7:53">
      <c r="G1157" s="45"/>
      <c r="I1157" s="30"/>
      <c r="AK1157" s="45"/>
      <c r="AL1157" s="49"/>
      <c r="AM1157" s="49"/>
      <c r="AN1157" s="49"/>
      <c r="AO1157" s="49"/>
      <c r="AP1157" s="49"/>
      <c r="AQ1157" s="49"/>
      <c r="AR1157" s="49"/>
      <c r="AS1157" s="49"/>
      <c r="AT1157" s="49"/>
      <c r="AU1157" s="49"/>
      <c r="AV1157" s="49"/>
      <c r="AW1157" s="49"/>
      <c r="AX1157" s="45"/>
      <c r="AY1157" s="22"/>
      <c r="AZ1157" s="22"/>
      <c r="BA1157" s="22"/>
    </row>
    <row r="1158" spans="7:53">
      <c r="G1158" s="45"/>
      <c r="I1158" s="30"/>
      <c r="AK1158" s="45"/>
      <c r="AL1158" s="49"/>
      <c r="AM1158" s="49"/>
      <c r="AN1158" s="49"/>
      <c r="AO1158" s="49"/>
      <c r="AP1158" s="49"/>
      <c r="AQ1158" s="49"/>
      <c r="AR1158" s="49"/>
      <c r="AS1158" s="49"/>
      <c r="AT1158" s="49"/>
      <c r="AU1158" s="49"/>
      <c r="AV1158" s="49"/>
      <c r="AW1158" s="49"/>
      <c r="AX1158" s="45"/>
      <c r="AY1158" s="22"/>
      <c r="AZ1158" s="22"/>
      <c r="BA1158" s="22"/>
    </row>
    <row r="1159" spans="7:53">
      <c r="G1159" s="45"/>
      <c r="I1159" s="30"/>
      <c r="AK1159" s="45"/>
      <c r="AL1159" s="49"/>
      <c r="AM1159" s="49"/>
      <c r="AN1159" s="49"/>
      <c r="AO1159" s="49"/>
      <c r="AP1159" s="49"/>
      <c r="AQ1159" s="49"/>
      <c r="AR1159" s="49"/>
      <c r="AS1159" s="49"/>
      <c r="AT1159" s="49"/>
      <c r="AU1159" s="49"/>
      <c r="AV1159" s="49"/>
      <c r="AW1159" s="49"/>
      <c r="AX1159" s="45"/>
      <c r="AY1159" s="22"/>
      <c r="AZ1159" s="22"/>
      <c r="BA1159" s="22"/>
    </row>
    <row r="1160" spans="7:53">
      <c r="G1160" s="45"/>
      <c r="I1160" s="30"/>
      <c r="AK1160" s="45"/>
      <c r="AL1160" s="49"/>
      <c r="AM1160" s="49"/>
      <c r="AN1160" s="49"/>
      <c r="AO1160" s="49"/>
      <c r="AP1160" s="49"/>
      <c r="AQ1160" s="49"/>
      <c r="AR1160" s="49"/>
      <c r="AS1160" s="49"/>
      <c r="AT1160" s="49"/>
      <c r="AU1160" s="49"/>
      <c r="AV1160" s="49"/>
      <c r="AW1160" s="49"/>
      <c r="AX1160" s="45"/>
      <c r="AY1160" s="22"/>
      <c r="AZ1160" s="22"/>
      <c r="BA1160" s="22"/>
    </row>
    <row r="1161" spans="7:53">
      <c r="G1161" s="45"/>
      <c r="I1161" s="30"/>
      <c r="AK1161" s="45"/>
      <c r="AL1161" s="49"/>
      <c r="AM1161" s="49"/>
      <c r="AN1161" s="49"/>
      <c r="AO1161" s="49"/>
      <c r="AP1161" s="49"/>
      <c r="AQ1161" s="49"/>
      <c r="AR1161" s="49"/>
      <c r="AS1161" s="49"/>
      <c r="AT1161" s="49"/>
      <c r="AU1161" s="49"/>
      <c r="AV1161" s="49"/>
      <c r="AW1161" s="49"/>
      <c r="AX1161" s="45"/>
      <c r="AY1161" s="22"/>
      <c r="AZ1161" s="22"/>
      <c r="BA1161" s="22"/>
    </row>
    <row r="1162" spans="7:53">
      <c r="G1162" s="45"/>
      <c r="I1162" s="30"/>
      <c r="AK1162" s="45"/>
      <c r="AL1162" s="49"/>
      <c r="AM1162" s="49"/>
      <c r="AN1162" s="49"/>
      <c r="AO1162" s="49"/>
      <c r="AP1162" s="49"/>
      <c r="AQ1162" s="49"/>
      <c r="AR1162" s="49"/>
      <c r="AS1162" s="49"/>
      <c r="AT1162" s="49"/>
      <c r="AU1162" s="49"/>
      <c r="AV1162" s="49"/>
      <c r="AW1162" s="49"/>
      <c r="AX1162" s="45"/>
      <c r="AY1162" s="22"/>
      <c r="AZ1162" s="22"/>
      <c r="BA1162" s="22"/>
    </row>
    <row r="1163" spans="7:53">
      <c r="G1163" s="45"/>
      <c r="I1163" s="30"/>
      <c r="AK1163" s="45"/>
      <c r="AL1163" s="49"/>
      <c r="AM1163" s="49"/>
      <c r="AN1163" s="49"/>
      <c r="AO1163" s="49"/>
      <c r="AP1163" s="49"/>
      <c r="AQ1163" s="49"/>
      <c r="AR1163" s="49"/>
      <c r="AS1163" s="49"/>
      <c r="AT1163" s="49"/>
      <c r="AU1163" s="49"/>
      <c r="AV1163" s="49"/>
      <c r="AW1163" s="49"/>
      <c r="AX1163" s="45"/>
      <c r="AY1163" s="22"/>
      <c r="AZ1163" s="22"/>
      <c r="BA1163" s="22"/>
    </row>
    <row r="1164" spans="7:53">
      <c r="G1164" s="45"/>
      <c r="I1164" s="30"/>
      <c r="AK1164" s="45"/>
      <c r="AL1164" s="49"/>
      <c r="AM1164" s="49"/>
      <c r="AN1164" s="49"/>
      <c r="AO1164" s="49"/>
      <c r="AP1164" s="49"/>
      <c r="AQ1164" s="49"/>
      <c r="AR1164" s="49"/>
      <c r="AS1164" s="49"/>
      <c r="AT1164" s="49"/>
      <c r="AU1164" s="49"/>
      <c r="AV1164" s="49"/>
      <c r="AW1164" s="49"/>
      <c r="AX1164" s="45"/>
      <c r="AY1164" s="22"/>
      <c r="AZ1164" s="22"/>
      <c r="BA1164" s="22"/>
    </row>
    <row r="1165" spans="7:53">
      <c r="G1165" s="45"/>
      <c r="I1165" s="30"/>
      <c r="AK1165" s="45"/>
      <c r="AL1165" s="49"/>
      <c r="AM1165" s="49"/>
      <c r="AN1165" s="49"/>
      <c r="AO1165" s="49"/>
      <c r="AP1165" s="49"/>
      <c r="AQ1165" s="49"/>
      <c r="AR1165" s="49"/>
      <c r="AS1165" s="49"/>
      <c r="AT1165" s="49"/>
      <c r="AU1165" s="49"/>
      <c r="AV1165" s="49"/>
      <c r="AW1165" s="49"/>
      <c r="AX1165" s="45"/>
      <c r="AY1165" s="22"/>
      <c r="AZ1165" s="22"/>
      <c r="BA1165" s="22"/>
    </row>
    <row r="1166" spans="7:53">
      <c r="G1166" s="45"/>
      <c r="I1166" s="30"/>
      <c r="AK1166" s="45"/>
      <c r="AL1166" s="49"/>
      <c r="AM1166" s="49"/>
      <c r="AN1166" s="49"/>
      <c r="AO1166" s="49"/>
      <c r="AP1166" s="49"/>
      <c r="AQ1166" s="49"/>
      <c r="AR1166" s="49"/>
      <c r="AS1166" s="49"/>
      <c r="AT1166" s="49"/>
      <c r="AU1166" s="49"/>
      <c r="AV1166" s="49"/>
      <c r="AW1166" s="49"/>
      <c r="AX1166" s="45"/>
      <c r="AY1166" s="22"/>
      <c r="AZ1166" s="22"/>
      <c r="BA1166" s="22"/>
    </row>
    <row r="1167" spans="7:53">
      <c r="G1167" s="45"/>
      <c r="I1167" s="30"/>
      <c r="AK1167" s="45"/>
      <c r="AL1167" s="49"/>
      <c r="AM1167" s="49"/>
      <c r="AN1167" s="49"/>
      <c r="AO1167" s="49"/>
      <c r="AP1167" s="49"/>
      <c r="AQ1167" s="49"/>
      <c r="AR1167" s="49"/>
      <c r="AS1167" s="49"/>
      <c r="AT1167" s="49"/>
      <c r="AU1167" s="49"/>
      <c r="AV1167" s="49"/>
      <c r="AW1167" s="49"/>
      <c r="AX1167" s="45"/>
      <c r="AY1167" s="22"/>
      <c r="AZ1167" s="22"/>
      <c r="BA1167" s="22"/>
    </row>
    <row r="1168" spans="7:53">
      <c r="G1168" s="45"/>
      <c r="I1168" s="30"/>
      <c r="AK1168" s="45"/>
      <c r="AL1168" s="49"/>
      <c r="AM1168" s="49"/>
      <c r="AN1168" s="49"/>
      <c r="AO1168" s="49"/>
      <c r="AP1168" s="49"/>
      <c r="AQ1168" s="49"/>
      <c r="AR1168" s="49"/>
      <c r="AS1168" s="49"/>
      <c r="AT1168" s="49"/>
      <c r="AU1168" s="49"/>
      <c r="AV1168" s="49"/>
      <c r="AW1168" s="49"/>
      <c r="AX1168" s="45"/>
      <c r="AY1168" s="22"/>
      <c r="AZ1168" s="22"/>
      <c r="BA1168" s="22"/>
    </row>
    <row r="1169" spans="7:53">
      <c r="G1169" s="45"/>
      <c r="I1169" s="30"/>
      <c r="AK1169" s="45"/>
      <c r="AL1169" s="49"/>
      <c r="AM1169" s="49"/>
      <c r="AN1169" s="49"/>
      <c r="AO1169" s="49"/>
      <c r="AP1169" s="49"/>
      <c r="AQ1169" s="49"/>
      <c r="AR1169" s="49"/>
      <c r="AS1169" s="49"/>
      <c r="AT1169" s="49"/>
      <c r="AU1169" s="49"/>
      <c r="AV1169" s="49"/>
      <c r="AW1169" s="49"/>
      <c r="AX1169" s="45"/>
      <c r="AY1169" s="22"/>
      <c r="AZ1169" s="22"/>
      <c r="BA1169" s="22"/>
    </row>
    <row r="1170" spans="7:53">
      <c r="G1170" s="45"/>
      <c r="I1170" s="30"/>
      <c r="AK1170" s="45"/>
      <c r="AL1170" s="49"/>
      <c r="AM1170" s="49"/>
      <c r="AN1170" s="49"/>
      <c r="AO1170" s="49"/>
      <c r="AP1170" s="49"/>
      <c r="AQ1170" s="49"/>
      <c r="AR1170" s="49"/>
      <c r="AS1170" s="49"/>
      <c r="AT1170" s="49"/>
      <c r="AU1170" s="49"/>
      <c r="AV1170" s="49"/>
      <c r="AW1170" s="49"/>
      <c r="AX1170" s="45"/>
      <c r="AY1170" s="22"/>
      <c r="AZ1170" s="22"/>
      <c r="BA1170" s="22"/>
    </row>
    <row r="1171" spans="7:53">
      <c r="G1171" s="45"/>
      <c r="I1171" s="30"/>
      <c r="AK1171" s="45"/>
      <c r="AL1171" s="49"/>
      <c r="AM1171" s="49"/>
      <c r="AN1171" s="49"/>
      <c r="AO1171" s="49"/>
      <c r="AP1171" s="49"/>
      <c r="AQ1171" s="49"/>
      <c r="AR1171" s="49"/>
      <c r="AS1171" s="49"/>
      <c r="AT1171" s="49"/>
      <c r="AU1171" s="49"/>
      <c r="AV1171" s="49"/>
      <c r="AW1171" s="49"/>
      <c r="AX1171" s="45"/>
      <c r="AY1171" s="22"/>
      <c r="AZ1171" s="22"/>
      <c r="BA1171" s="22"/>
    </row>
    <row r="1172" spans="7:53">
      <c r="G1172" s="45"/>
      <c r="I1172" s="30"/>
      <c r="AK1172" s="45"/>
      <c r="AL1172" s="49"/>
      <c r="AM1172" s="49"/>
      <c r="AN1172" s="49"/>
      <c r="AO1172" s="49"/>
      <c r="AP1172" s="49"/>
      <c r="AQ1172" s="49"/>
      <c r="AR1172" s="49"/>
      <c r="AS1172" s="49"/>
      <c r="AT1172" s="49"/>
      <c r="AU1172" s="49"/>
      <c r="AV1172" s="49"/>
      <c r="AW1172" s="49"/>
      <c r="AX1172" s="45"/>
      <c r="AY1172" s="22"/>
      <c r="AZ1172" s="22"/>
      <c r="BA1172" s="22"/>
    </row>
    <row r="1173" spans="7:53">
      <c r="G1173" s="45"/>
      <c r="I1173" s="30"/>
      <c r="AK1173" s="45"/>
      <c r="AL1173" s="49"/>
      <c r="AM1173" s="49"/>
      <c r="AN1173" s="49"/>
      <c r="AO1173" s="49"/>
      <c r="AP1173" s="49"/>
      <c r="AQ1173" s="49"/>
      <c r="AR1173" s="49"/>
      <c r="AS1173" s="49"/>
      <c r="AT1173" s="49"/>
      <c r="AU1173" s="49"/>
      <c r="AV1173" s="49"/>
      <c r="AW1173" s="49"/>
      <c r="AX1173" s="45"/>
      <c r="AY1173" s="22"/>
      <c r="AZ1173" s="22"/>
      <c r="BA1173" s="22"/>
    </row>
    <row r="1174" spans="7:53">
      <c r="G1174" s="45"/>
      <c r="I1174" s="30"/>
      <c r="AK1174" s="45"/>
      <c r="AL1174" s="49"/>
      <c r="AM1174" s="49"/>
      <c r="AN1174" s="49"/>
      <c r="AO1174" s="49"/>
      <c r="AP1174" s="49"/>
      <c r="AQ1174" s="49"/>
      <c r="AR1174" s="49"/>
      <c r="AS1174" s="49"/>
      <c r="AT1174" s="49"/>
      <c r="AU1174" s="49"/>
      <c r="AV1174" s="49"/>
      <c r="AW1174" s="49"/>
      <c r="AX1174" s="45"/>
      <c r="AY1174" s="22"/>
      <c r="AZ1174" s="22"/>
      <c r="BA1174" s="22"/>
    </row>
    <row r="1175" spans="7:53">
      <c r="G1175" s="45"/>
      <c r="I1175" s="30"/>
      <c r="AK1175" s="45"/>
      <c r="AL1175" s="49"/>
      <c r="AM1175" s="49"/>
      <c r="AN1175" s="49"/>
      <c r="AO1175" s="49"/>
      <c r="AP1175" s="49"/>
      <c r="AQ1175" s="49"/>
      <c r="AR1175" s="49"/>
      <c r="AS1175" s="49"/>
      <c r="AT1175" s="49"/>
      <c r="AU1175" s="49"/>
      <c r="AV1175" s="49"/>
      <c r="AW1175" s="49"/>
      <c r="AX1175" s="45"/>
      <c r="AY1175" s="22"/>
      <c r="AZ1175" s="22"/>
      <c r="BA1175" s="22"/>
    </row>
    <row r="1176" spans="7:53">
      <c r="G1176" s="45"/>
      <c r="I1176" s="30"/>
      <c r="AK1176" s="45"/>
      <c r="AL1176" s="49"/>
      <c r="AM1176" s="49"/>
      <c r="AN1176" s="49"/>
      <c r="AO1176" s="49"/>
      <c r="AP1176" s="49"/>
      <c r="AQ1176" s="49"/>
      <c r="AR1176" s="49"/>
      <c r="AS1176" s="49"/>
      <c r="AT1176" s="49"/>
      <c r="AU1176" s="49"/>
      <c r="AV1176" s="49"/>
      <c r="AW1176" s="49"/>
      <c r="AX1176" s="45"/>
      <c r="AY1176" s="22"/>
      <c r="AZ1176" s="22"/>
      <c r="BA1176" s="22"/>
    </row>
    <row r="1177" spans="7:53">
      <c r="G1177" s="45"/>
      <c r="I1177" s="30"/>
      <c r="AK1177" s="45"/>
      <c r="AL1177" s="49"/>
      <c r="AM1177" s="49"/>
      <c r="AN1177" s="49"/>
      <c r="AO1177" s="49"/>
      <c r="AP1177" s="49"/>
      <c r="AQ1177" s="49"/>
      <c r="AR1177" s="49"/>
      <c r="AS1177" s="49"/>
      <c r="AT1177" s="49"/>
      <c r="AU1177" s="49"/>
      <c r="AV1177" s="49"/>
      <c r="AW1177" s="49"/>
      <c r="AX1177" s="45"/>
      <c r="AY1177" s="22"/>
      <c r="AZ1177" s="22"/>
      <c r="BA1177" s="22"/>
    </row>
    <row r="1178" spans="7:53">
      <c r="G1178" s="45"/>
      <c r="I1178" s="30"/>
      <c r="AK1178" s="45"/>
      <c r="AL1178" s="49"/>
      <c r="AM1178" s="49"/>
      <c r="AN1178" s="49"/>
      <c r="AO1178" s="49"/>
      <c r="AP1178" s="49"/>
      <c r="AQ1178" s="49"/>
      <c r="AR1178" s="49"/>
      <c r="AS1178" s="49"/>
      <c r="AT1178" s="49"/>
      <c r="AU1178" s="49"/>
      <c r="AV1178" s="49"/>
      <c r="AW1178" s="49"/>
      <c r="AX1178" s="45"/>
      <c r="AY1178" s="22"/>
      <c r="AZ1178" s="22"/>
      <c r="BA1178" s="22"/>
    </row>
    <row r="1179" spans="7:53">
      <c r="G1179" s="45"/>
      <c r="I1179" s="30"/>
      <c r="AK1179" s="45"/>
      <c r="AL1179" s="49"/>
      <c r="AM1179" s="49"/>
      <c r="AN1179" s="49"/>
      <c r="AO1179" s="49"/>
      <c r="AP1179" s="49"/>
      <c r="AQ1179" s="49"/>
      <c r="AR1179" s="49"/>
      <c r="AS1179" s="49"/>
      <c r="AT1179" s="49"/>
      <c r="AU1179" s="49"/>
      <c r="AV1179" s="49"/>
      <c r="AW1179" s="49"/>
      <c r="AX1179" s="45"/>
      <c r="AY1179" s="22"/>
      <c r="AZ1179" s="22"/>
      <c r="BA1179" s="22"/>
    </row>
    <row r="1180" spans="7:53">
      <c r="G1180" s="45"/>
      <c r="I1180" s="30"/>
      <c r="AK1180" s="45"/>
      <c r="AL1180" s="49"/>
      <c r="AM1180" s="49"/>
      <c r="AN1180" s="49"/>
      <c r="AO1180" s="49"/>
      <c r="AP1180" s="49"/>
      <c r="AQ1180" s="49"/>
      <c r="AR1180" s="49"/>
      <c r="AS1180" s="49"/>
      <c r="AT1180" s="49"/>
      <c r="AU1180" s="49"/>
      <c r="AV1180" s="49"/>
      <c r="AW1180" s="49"/>
      <c r="AX1180" s="45"/>
      <c r="AY1180" s="22"/>
      <c r="AZ1180" s="22"/>
      <c r="BA1180" s="22"/>
    </row>
    <row r="1181" spans="7:53">
      <c r="G1181" s="45"/>
      <c r="I1181" s="30"/>
      <c r="AK1181" s="45"/>
      <c r="AL1181" s="49"/>
      <c r="AM1181" s="49"/>
      <c r="AN1181" s="49"/>
      <c r="AO1181" s="49"/>
      <c r="AP1181" s="49"/>
      <c r="AQ1181" s="49"/>
      <c r="AR1181" s="49"/>
      <c r="AS1181" s="49"/>
      <c r="AT1181" s="49"/>
      <c r="AU1181" s="49"/>
      <c r="AV1181" s="49"/>
      <c r="AW1181" s="49"/>
      <c r="AX1181" s="45"/>
      <c r="AY1181" s="22"/>
      <c r="AZ1181" s="22"/>
      <c r="BA1181" s="22"/>
    </row>
    <row r="1182" spans="7:53">
      <c r="G1182" s="45"/>
      <c r="I1182" s="30"/>
      <c r="AK1182" s="45"/>
      <c r="AL1182" s="49"/>
      <c r="AM1182" s="49"/>
      <c r="AN1182" s="49"/>
      <c r="AO1182" s="49"/>
      <c r="AP1182" s="49"/>
      <c r="AQ1182" s="49"/>
      <c r="AR1182" s="49"/>
      <c r="AS1182" s="49"/>
      <c r="AT1182" s="49"/>
      <c r="AU1182" s="49"/>
      <c r="AV1182" s="49"/>
      <c r="AW1182" s="49"/>
      <c r="AX1182" s="45"/>
      <c r="AY1182" s="22"/>
      <c r="AZ1182" s="22"/>
      <c r="BA1182" s="22"/>
    </row>
    <row r="1183" spans="7:53">
      <c r="G1183" s="45"/>
      <c r="I1183" s="30"/>
      <c r="AK1183" s="45"/>
      <c r="AL1183" s="49"/>
      <c r="AM1183" s="49"/>
      <c r="AN1183" s="49"/>
      <c r="AO1183" s="49"/>
      <c r="AP1183" s="49"/>
      <c r="AQ1183" s="49"/>
      <c r="AR1183" s="49"/>
      <c r="AS1183" s="49"/>
      <c r="AT1183" s="49"/>
      <c r="AU1183" s="49"/>
      <c r="AV1183" s="49"/>
      <c r="AW1183" s="49"/>
      <c r="AX1183" s="45"/>
      <c r="AY1183" s="22"/>
      <c r="AZ1183" s="22"/>
      <c r="BA1183" s="22"/>
    </row>
    <row r="1184" spans="7:53">
      <c r="G1184" s="45"/>
      <c r="I1184" s="30"/>
      <c r="AK1184" s="45"/>
      <c r="AL1184" s="49"/>
      <c r="AM1184" s="49"/>
      <c r="AN1184" s="49"/>
      <c r="AO1184" s="49"/>
      <c r="AP1184" s="49"/>
      <c r="AQ1184" s="49"/>
      <c r="AR1184" s="49"/>
      <c r="AS1184" s="49"/>
      <c r="AT1184" s="49"/>
      <c r="AU1184" s="49"/>
      <c r="AV1184" s="49"/>
      <c r="AW1184" s="49"/>
      <c r="AX1184" s="45"/>
      <c r="AY1184" s="22"/>
      <c r="AZ1184" s="22"/>
      <c r="BA1184" s="22"/>
    </row>
    <row r="1185" spans="7:53">
      <c r="G1185" s="45"/>
      <c r="I1185" s="30"/>
      <c r="AK1185" s="45"/>
      <c r="AL1185" s="49"/>
      <c r="AM1185" s="49"/>
      <c r="AN1185" s="49"/>
      <c r="AO1185" s="49"/>
      <c r="AP1185" s="49"/>
      <c r="AQ1185" s="49"/>
      <c r="AR1185" s="49"/>
      <c r="AS1185" s="49"/>
      <c r="AT1185" s="49"/>
      <c r="AU1185" s="49"/>
      <c r="AV1185" s="49"/>
      <c r="AW1185" s="49"/>
      <c r="AX1185" s="45"/>
      <c r="AY1185" s="22"/>
      <c r="AZ1185" s="22"/>
      <c r="BA1185" s="22"/>
    </row>
    <row r="1186" spans="7:53">
      <c r="G1186" s="45"/>
      <c r="I1186" s="30"/>
      <c r="AK1186" s="45"/>
      <c r="AL1186" s="49"/>
      <c r="AM1186" s="49"/>
      <c r="AN1186" s="49"/>
      <c r="AO1186" s="49"/>
      <c r="AP1186" s="49"/>
      <c r="AQ1186" s="49"/>
      <c r="AR1186" s="49"/>
      <c r="AS1186" s="49"/>
      <c r="AT1186" s="49"/>
      <c r="AU1186" s="49"/>
      <c r="AV1186" s="49"/>
      <c r="AW1186" s="49"/>
      <c r="AX1186" s="45"/>
      <c r="AY1186" s="22"/>
      <c r="AZ1186" s="22"/>
      <c r="BA1186" s="22"/>
    </row>
    <row r="1187" spans="7:53">
      <c r="G1187" s="45"/>
      <c r="I1187" s="30"/>
      <c r="AK1187" s="45"/>
      <c r="AL1187" s="49"/>
      <c r="AM1187" s="49"/>
      <c r="AN1187" s="49"/>
      <c r="AO1187" s="49"/>
      <c r="AP1187" s="49"/>
      <c r="AQ1187" s="49"/>
      <c r="AR1187" s="49"/>
      <c r="AS1187" s="49"/>
      <c r="AT1187" s="49"/>
      <c r="AU1187" s="49"/>
      <c r="AV1187" s="49"/>
      <c r="AW1187" s="49"/>
      <c r="AX1187" s="45"/>
      <c r="AY1187" s="22"/>
      <c r="AZ1187" s="22"/>
      <c r="BA1187" s="22"/>
    </row>
    <row r="1188" spans="7:53">
      <c r="G1188" s="45"/>
      <c r="I1188" s="30"/>
      <c r="AK1188" s="45"/>
      <c r="AL1188" s="49"/>
      <c r="AM1188" s="49"/>
      <c r="AN1188" s="49"/>
      <c r="AO1188" s="49"/>
      <c r="AP1188" s="49"/>
      <c r="AQ1188" s="49"/>
      <c r="AR1188" s="49"/>
      <c r="AS1188" s="49"/>
      <c r="AT1188" s="49"/>
      <c r="AU1188" s="49"/>
      <c r="AV1188" s="49"/>
      <c r="AW1188" s="49"/>
      <c r="AX1188" s="45"/>
      <c r="AY1188" s="22"/>
      <c r="AZ1188" s="22"/>
      <c r="BA1188" s="22"/>
    </row>
    <row r="1189" spans="7:53">
      <c r="G1189" s="45"/>
      <c r="I1189" s="30"/>
      <c r="AK1189" s="45"/>
      <c r="AL1189" s="49"/>
      <c r="AM1189" s="49"/>
      <c r="AN1189" s="49"/>
      <c r="AO1189" s="49"/>
      <c r="AP1189" s="49"/>
      <c r="AQ1189" s="49"/>
      <c r="AR1189" s="49"/>
      <c r="AS1189" s="49"/>
      <c r="AT1189" s="49"/>
      <c r="AU1189" s="49"/>
      <c r="AV1189" s="49"/>
      <c r="AW1189" s="49"/>
      <c r="AX1189" s="45"/>
      <c r="AY1189" s="22"/>
      <c r="AZ1189" s="22"/>
      <c r="BA1189" s="22"/>
    </row>
    <row r="1190" spans="7:53">
      <c r="G1190" s="45"/>
      <c r="I1190" s="30"/>
      <c r="AK1190" s="45"/>
      <c r="AL1190" s="49"/>
      <c r="AM1190" s="49"/>
      <c r="AN1190" s="49"/>
      <c r="AO1190" s="49"/>
      <c r="AP1190" s="49"/>
      <c r="AQ1190" s="49"/>
      <c r="AR1190" s="49"/>
      <c r="AS1190" s="49"/>
      <c r="AT1190" s="49"/>
      <c r="AU1190" s="49"/>
      <c r="AV1190" s="49"/>
      <c r="AW1190" s="49"/>
      <c r="AX1190" s="45"/>
      <c r="AY1190" s="22"/>
      <c r="AZ1190" s="22"/>
      <c r="BA1190" s="22"/>
    </row>
    <row r="1191" spans="7:53">
      <c r="G1191" s="45"/>
      <c r="I1191" s="30"/>
      <c r="AK1191" s="45"/>
      <c r="AL1191" s="49"/>
      <c r="AM1191" s="49"/>
      <c r="AN1191" s="49"/>
      <c r="AO1191" s="49"/>
      <c r="AP1191" s="49"/>
      <c r="AQ1191" s="49"/>
      <c r="AR1191" s="49"/>
      <c r="AS1191" s="49"/>
      <c r="AT1191" s="49"/>
      <c r="AU1191" s="49"/>
      <c r="AV1191" s="49"/>
      <c r="AW1191" s="49"/>
      <c r="AX1191" s="45"/>
      <c r="AY1191" s="22"/>
      <c r="AZ1191" s="22"/>
      <c r="BA1191" s="22"/>
    </row>
    <row r="1192" spans="7:53">
      <c r="G1192" s="45"/>
      <c r="I1192" s="30"/>
      <c r="AK1192" s="45"/>
      <c r="AL1192" s="49"/>
      <c r="AM1192" s="49"/>
      <c r="AN1192" s="49"/>
      <c r="AO1192" s="49"/>
      <c r="AP1192" s="49"/>
      <c r="AQ1192" s="49"/>
      <c r="AR1192" s="49"/>
      <c r="AS1192" s="49"/>
      <c r="AT1192" s="49"/>
      <c r="AU1192" s="49"/>
      <c r="AV1192" s="49"/>
      <c r="AW1192" s="49"/>
      <c r="AX1192" s="45"/>
      <c r="AY1192" s="22"/>
      <c r="AZ1192" s="22"/>
      <c r="BA1192" s="22"/>
    </row>
    <row r="1193" spans="7:53">
      <c r="G1193" s="45"/>
      <c r="I1193" s="30"/>
      <c r="AK1193" s="45"/>
      <c r="AL1193" s="49"/>
      <c r="AM1193" s="49"/>
      <c r="AN1193" s="49"/>
      <c r="AO1193" s="49"/>
      <c r="AP1193" s="49"/>
      <c r="AQ1193" s="49"/>
      <c r="AR1193" s="49"/>
      <c r="AS1193" s="49"/>
      <c r="AT1193" s="49"/>
      <c r="AU1193" s="49"/>
      <c r="AV1193" s="49"/>
      <c r="AW1193" s="49"/>
      <c r="AX1193" s="45"/>
      <c r="AY1193" s="22"/>
      <c r="AZ1193" s="22"/>
      <c r="BA1193" s="22"/>
    </row>
    <row r="1194" spans="7:53">
      <c r="G1194" s="45"/>
      <c r="I1194" s="30"/>
    </row>
    <row r="1195" spans="7:53">
      <c r="G1195" s="45"/>
      <c r="I1195" s="30"/>
    </row>
    <row r="1196" spans="7:53">
      <c r="G1196" s="45"/>
      <c r="I1196" s="30"/>
    </row>
    <row r="1197" spans="7:53">
      <c r="G1197" s="45"/>
      <c r="I1197" s="30"/>
    </row>
    <row r="1198" spans="7:53">
      <c r="G1198" s="45"/>
      <c r="I1198" s="30"/>
    </row>
  </sheetData>
  <mergeCells count="2">
    <mergeCell ref="AR9:BD9"/>
    <mergeCell ref="BE9:BF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C365"/>
  <sheetViews>
    <sheetView workbookViewId="0">
      <selection activeCell="C1" sqref="C1:C365"/>
    </sheetView>
  </sheetViews>
  <sheetFormatPr defaultRowHeight="12.75"/>
  <sheetData>
    <row r="1" spans="3:55">
      <c r="C1" s="33">
        <v>24.56</v>
      </c>
      <c r="BB1" t="s">
        <v>118</v>
      </c>
    </row>
    <row r="2" spans="3:55">
      <c r="C2" s="33">
        <v>24.53</v>
      </c>
      <c r="BB2" t="s">
        <v>116</v>
      </c>
      <c r="BC2">
        <f>62*(1.519-0.3)</f>
        <v>75.577999999999989</v>
      </c>
    </row>
    <row r="3" spans="3:55">
      <c r="C3" s="33">
        <v>22.96</v>
      </c>
      <c r="BB3" t="s">
        <v>117</v>
      </c>
      <c r="BC3">
        <f>124*(1.519-0.3)</f>
        <v>151.15599999999998</v>
      </c>
    </row>
    <row r="4" spans="3:55">
      <c r="C4" s="33">
        <v>24.53</v>
      </c>
    </row>
    <row r="5" spans="3:55">
      <c r="C5" s="33">
        <v>26.49</v>
      </c>
    </row>
    <row r="6" spans="3:55">
      <c r="C6" s="33">
        <v>24.11</v>
      </c>
    </row>
    <row r="7" spans="3:55">
      <c r="C7" s="33">
        <v>25.81</v>
      </c>
    </row>
    <row r="8" spans="3:55">
      <c r="C8" s="33">
        <v>25.71</v>
      </c>
    </row>
    <row r="9" spans="3:55">
      <c r="C9" s="33">
        <v>25.1</v>
      </c>
    </row>
    <row r="10" spans="3:55">
      <c r="C10" s="33">
        <v>22.46</v>
      </c>
    </row>
    <row r="11" spans="3:55">
      <c r="C11" s="33">
        <v>21.22</v>
      </c>
    </row>
    <row r="12" spans="3:55">
      <c r="C12" s="33">
        <v>19.75</v>
      </c>
    </row>
    <row r="13" spans="3:55">
      <c r="C13" s="33">
        <v>19.45</v>
      </c>
    </row>
    <row r="14" spans="3:55">
      <c r="C14" s="33">
        <v>21.39</v>
      </c>
    </row>
    <row r="15" spans="3:55">
      <c r="C15" s="33">
        <v>21.66</v>
      </c>
    </row>
    <row r="16" spans="3:55">
      <c r="C16" s="33">
        <v>21.14</v>
      </c>
    </row>
    <row r="17" spans="3:3">
      <c r="C17" s="33">
        <v>22.84</v>
      </c>
    </row>
    <row r="18" spans="3:3">
      <c r="C18" s="33">
        <v>24.85</v>
      </c>
    </row>
    <row r="19" spans="3:3">
      <c r="C19" s="33">
        <v>24.41</v>
      </c>
    </row>
    <row r="20" spans="3:3">
      <c r="C20" s="33">
        <v>23.89</v>
      </c>
    </row>
    <row r="21" spans="3:3">
      <c r="C21" s="33">
        <v>22.34</v>
      </c>
    </row>
    <row r="22" spans="3:3">
      <c r="C22" s="33">
        <v>23.29</v>
      </c>
    </row>
    <row r="23" spans="3:3">
      <c r="C23" s="33">
        <v>24.02</v>
      </c>
    </row>
    <row r="24" spans="3:3">
      <c r="C24" s="33">
        <v>25.85</v>
      </c>
    </row>
    <row r="25" spans="3:3">
      <c r="C25" s="33">
        <v>26.2</v>
      </c>
    </row>
    <row r="26" spans="3:3">
      <c r="C26" s="33">
        <v>24.19</v>
      </c>
    </row>
    <row r="27" spans="3:3">
      <c r="C27" s="33">
        <v>24.07</v>
      </c>
    </row>
    <row r="28" spans="3:3">
      <c r="C28" s="33">
        <v>24.11</v>
      </c>
    </row>
    <row r="29" spans="3:3">
      <c r="C29" s="33">
        <v>24.76</v>
      </c>
    </row>
    <row r="30" spans="3:3">
      <c r="C30" s="33">
        <v>25.23</v>
      </c>
    </row>
    <row r="31" spans="3:3">
      <c r="C31" s="33">
        <v>24.98</v>
      </c>
    </row>
    <row r="32" spans="3:3">
      <c r="C32" s="33">
        <v>25.54</v>
      </c>
    </row>
    <row r="33" spans="3:3">
      <c r="C33" s="33">
        <v>24.35</v>
      </c>
    </row>
    <row r="34" spans="3:3">
      <c r="C34" s="33">
        <v>23.25</v>
      </c>
    </row>
    <row r="35" spans="3:3">
      <c r="C35" s="33">
        <v>23.94</v>
      </c>
    </row>
    <row r="36" spans="3:3">
      <c r="C36" s="33">
        <v>24.38</v>
      </c>
    </row>
    <row r="37" spans="3:3">
      <c r="C37" s="33">
        <v>22.96</v>
      </c>
    </row>
    <row r="38" spans="3:3">
      <c r="C38" s="33">
        <v>21.75</v>
      </c>
    </row>
    <row r="39" spans="3:3">
      <c r="C39" s="33">
        <v>22.45</v>
      </c>
    </row>
    <row r="40" spans="3:3">
      <c r="C40" s="33">
        <v>22.02</v>
      </c>
    </row>
    <row r="41" spans="3:3">
      <c r="C41" s="33">
        <v>23.16</v>
      </c>
    </row>
    <row r="42" spans="3:3">
      <c r="C42" s="33">
        <v>24.55</v>
      </c>
    </row>
    <row r="43" spans="3:3">
      <c r="C43" s="33">
        <v>26.06</v>
      </c>
    </row>
    <row r="44" spans="3:3">
      <c r="C44" s="33">
        <v>26.68</v>
      </c>
    </row>
    <row r="45" spans="3:3">
      <c r="C45" s="33">
        <v>26.38</v>
      </c>
    </row>
    <row r="46" spans="3:3">
      <c r="C46" s="33">
        <v>27.03</v>
      </c>
    </row>
    <row r="47" spans="3:3">
      <c r="C47" s="33">
        <v>27.72</v>
      </c>
    </row>
    <row r="48" spans="3:3">
      <c r="C48" s="33">
        <v>26.22</v>
      </c>
    </row>
    <row r="49" spans="3:3">
      <c r="C49" s="33">
        <v>27.98</v>
      </c>
    </row>
    <row r="50" spans="3:3">
      <c r="C50" s="33">
        <v>26.17</v>
      </c>
    </row>
    <row r="51" spans="3:3">
      <c r="C51" s="33">
        <v>27.47</v>
      </c>
    </row>
    <row r="52" spans="3:3">
      <c r="C52" s="33">
        <v>24.77</v>
      </c>
    </row>
    <row r="53" spans="3:3">
      <c r="C53" s="33">
        <v>25.07</v>
      </c>
    </row>
    <row r="54" spans="3:3">
      <c r="C54" s="33">
        <v>24.18</v>
      </c>
    </row>
    <row r="55" spans="3:3">
      <c r="C55" s="33">
        <v>26.49</v>
      </c>
    </row>
    <row r="56" spans="3:3">
      <c r="C56" s="33">
        <v>27.01</v>
      </c>
    </row>
    <row r="57" spans="3:3">
      <c r="C57" s="33">
        <v>25.48</v>
      </c>
    </row>
    <row r="58" spans="3:3">
      <c r="C58" s="33">
        <v>25.04</v>
      </c>
    </row>
    <row r="59" spans="3:3">
      <c r="C59" s="33">
        <v>26.12</v>
      </c>
    </row>
    <row r="60" spans="3:3">
      <c r="C60" s="33">
        <v>25.46</v>
      </c>
    </row>
    <row r="61" spans="3:3">
      <c r="C61" s="33">
        <v>25.54</v>
      </c>
    </row>
    <row r="62" spans="3:3">
      <c r="C62" s="33">
        <v>27.08</v>
      </c>
    </row>
    <row r="63" spans="3:3">
      <c r="C63" s="33">
        <v>28.15</v>
      </c>
    </row>
    <row r="64" spans="3:3">
      <c r="C64" s="33">
        <v>27.75</v>
      </c>
    </row>
    <row r="65" spans="3:3">
      <c r="C65" s="33">
        <v>26.12</v>
      </c>
    </row>
    <row r="66" spans="3:3">
      <c r="C66" s="33">
        <v>26.56</v>
      </c>
    </row>
    <row r="67" spans="3:3">
      <c r="C67" s="33">
        <v>28.27</v>
      </c>
    </row>
    <row r="68" spans="3:3">
      <c r="C68" s="33">
        <v>26.42</v>
      </c>
    </row>
    <row r="69" spans="3:3">
      <c r="C69" s="33">
        <v>26.4</v>
      </c>
    </row>
    <row r="70" spans="3:3">
      <c r="C70" s="33">
        <v>24.76</v>
      </c>
    </row>
    <row r="71" spans="3:3">
      <c r="C71" s="33">
        <v>26.47</v>
      </c>
    </row>
    <row r="72" spans="3:3">
      <c r="C72" s="33">
        <v>24.93</v>
      </c>
    </row>
    <row r="73" spans="3:3">
      <c r="C73" s="33">
        <v>24.8</v>
      </c>
    </row>
    <row r="74" spans="3:3">
      <c r="C74" s="33">
        <v>25.81</v>
      </c>
    </row>
    <row r="75" spans="3:3">
      <c r="C75" s="33">
        <v>25.7</v>
      </c>
    </row>
    <row r="76" spans="3:3">
      <c r="C76" s="33">
        <v>23.26</v>
      </c>
    </row>
    <row r="77" spans="3:3">
      <c r="C77" s="33">
        <v>20.71</v>
      </c>
    </row>
    <row r="78" spans="3:3">
      <c r="C78" s="33">
        <v>21.07</v>
      </c>
    </row>
    <row r="79" spans="3:3">
      <c r="C79" s="33">
        <v>21.54</v>
      </c>
    </row>
    <row r="80" spans="3:3">
      <c r="C80" s="33">
        <v>22.86</v>
      </c>
    </row>
    <row r="81" spans="3:3">
      <c r="C81" s="33">
        <v>24.79</v>
      </c>
    </row>
    <row r="82" spans="3:3">
      <c r="C82" s="33">
        <v>24.67</v>
      </c>
    </row>
    <row r="83" spans="3:3">
      <c r="C83" s="33">
        <v>23.99</v>
      </c>
    </row>
    <row r="84" spans="3:3">
      <c r="C84" s="33">
        <v>25.72</v>
      </c>
    </row>
    <row r="85" spans="3:3">
      <c r="C85" s="33">
        <v>22.89</v>
      </c>
    </row>
    <row r="86" spans="3:3">
      <c r="C86" s="33">
        <v>23.44</v>
      </c>
    </row>
    <row r="87" spans="3:3">
      <c r="C87" s="33">
        <v>22.94</v>
      </c>
    </row>
    <row r="88" spans="3:3">
      <c r="C88" s="33">
        <v>22.51</v>
      </c>
    </row>
    <row r="89" spans="3:3">
      <c r="C89" s="33">
        <v>24.07</v>
      </c>
    </row>
    <row r="90" spans="3:3">
      <c r="C90" s="33">
        <v>25.06</v>
      </c>
    </row>
    <row r="91" spans="3:3">
      <c r="C91" s="33">
        <v>26.33</v>
      </c>
    </row>
    <row r="92" spans="3:3">
      <c r="C92" s="33">
        <v>21.47</v>
      </c>
    </row>
    <row r="93" spans="3:3">
      <c r="C93" s="33">
        <v>24.33</v>
      </c>
    </row>
    <row r="94" spans="3:3">
      <c r="C94" s="33">
        <v>24.5</v>
      </c>
    </row>
    <row r="95" spans="3:3">
      <c r="C95" s="33">
        <v>24.45</v>
      </c>
    </row>
    <row r="96" spans="3:3">
      <c r="C96" s="33">
        <v>25.71</v>
      </c>
    </row>
    <row r="97" spans="3:3">
      <c r="C97" s="33">
        <v>25.92</v>
      </c>
    </row>
    <row r="98" spans="3:3">
      <c r="C98" s="33">
        <v>25.61</v>
      </c>
    </row>
    <row r="99" spans="3:3">
      <c r="C99" s="33">
        <v>24.62</v>
      </c>
    </row>
    <row r="100" spans="3:3">
      <c r="C100" s="33">
        <v>23.56</v>
      </c>
    </row>
    <row r="101" spans="3:3">
      <c r="C101" s="33">
        <v>24.83</v>
      </c>
    </row>
    <row r="102" spans="3:3">
      <c r="C102" s="33">
        <v>25.4</v>
      </c>
    </row>
    <row r="103" spans="3:3">
      <c r="C103" s="33">
        <v>23.07</v>
      </c>
    </row>
    <row r="104" spans="3:3">
      <c r="C104" s="33">
        <v>21.31</v>
      </c>
    </row>
    <row r="105" spans="3:3">
      <c r="C105" s="33">
        <v>19.16</v>
      </c>
    </row>
    <row r="106" spans="3:3">
      <c r="C106" s="33">
        <v>20.16</v>
      </c>
    </row>
    <row r="107" spans="3:3">
      <c r="C107" s="33">
        <v>20.43</v>
      </c>
    </row>
    <row r="108" spans="3:3">
      <c r="C108" s="33">
        <v>20.5</v>
      </c>
    </row>
    <row r="109" spans="3:3">
      <c r="C109" s="33">
        <v>21.5</v>
      </c>
    </row>
    <row r="110" spans="3:3">
      <c r="C110" s="33">
        <v>20.89</v>
      </c>
    </row>
    <row r="111" spans="3:3">
      <c r="C111" s="33">
        <v>20.28</v>
      </c>
    </row>
    <row r="112" spans="3:3">
      <c r="C112" s="33">
        <v>20.78</v>
      </c>
    </row>
    <row r="113" spans="3:3">
      <c r="C113" s="33">
        <v>20.47</v>
      </c>
    </row>
    <row r="114" spans="3:3">
      <c r="C114" s="33">
        <v>21.53</v>
      </c>
    </row>
    <row r="115" spans="3:3">
      <c r="C115" s="33">
        <v>21.67</v>
      </c>
    </row>
    <row r="116" spans="3:3">
      <c r="C116" s="33">
        <v>21.55</v>
      </c>
    </row>
    <row r="117" spans="3:3">
      <c r="C117" s="33">
        <v>21.91</v>
      </c>
    </row>
    <row r="118" spans="3:3">
      <c r="C118" s="33">
        <v>21.77</v>
      </c>
    </row>
    <row r="119" spans="3:3">
      <c r="C119" s="33">
        <v>22.73</v>
      </c>
    </row>
    <row r="120" spans="3:3">
      <c r="C120" s="33">
        <v>23.74</v>
      </c>
    </row>
    <row r="121" spans="3:3">
      <c r="C121" s="33">
        <v>24.06</v>
      </c>
    </row>
    <row r="122" spans="3:3">
      <c r="C122" s="33">
        <v>24.13</v>
      </c>
    </row>
    <row r="123" spans="3:3">
      <c r="C123" s="33">
        <v>24.4</v>
      </c>
    </row>
    <row r="124" spans="3:3">
      <c r="C124" s="33">
        <v>24.56</v>
      </c>
    </row>
    <row r="125" spans="3:3">
      <c r="C125" s="33">
        <v>23.18</v>
      </c>
    </row>
    <row r="126" spans="3:3">
      <c r="C126" s="33">
        <v>20.329999999999998</v>
      </c>
    </row>
    <row r="127" spans="3:3">
      <c r="C127" s="33">
        <v>17.77</v>
      </c>
    </row>
    <row r="128" spans="3:3">
      <c r="C128" s="33">
        <v>17.14</v>
      </c>
    </row>
    <row r="129" spans="3:3">
      <c r="C129" s="33">
        <v>17.420000000000002</v>
      </c>
    </row>
    <row r="130" spans="3:3">
      <c r="C130" s="33">
        <v>19.03</v>
      </c>
    </row>
    <row r="131" spans="3:3">
      <c r="C131" s="33">
        <v>20.32</v>
      </c>
    </row>
    <row r="132" spans="3:3">
      <c r="C132" s="33">
        <v>20.63</v>
      </c>
    </row>
    <row r="133" spans="3:3">
      <c r="C133" s="33">
        <v>20.76</v>
      </c>
    </row>
    <row r="134" spans="3:3">
      <c r="C134" s="33">
        <v>21.92</v>
      </c>
    </row>
    <row r="135" spans="3:3">
      <c r="C135" s="33">
        <v>24.04</v>
      </c>
    </row>
    <row r="136" spans="3:3">
      <c r="C136" s="33">
        <v>23.65</v>
      </c>
    </row>
    <row r="137" spans="3:3">
      <c r="C137" s="33">
        <v>20.09</v>
      </c>
    </row>
    <row r="138" spans="3:3">
      <c r="C138" s="33">
        <v>20.68</v>
      </c>
    </row>
    <row r="139" spans="3:3">
      <c r="C139" s="33">
        <v>21.83</v>
      </c>
    </row>
    <row r="140" spans="3:3">
      <c r="C140" s="33">
        <v>23.14</v>
      </c>
    </row>
    <row r="141" spans="3:3">
      <c r="C141" s="33">
        <v>22.74</v>
      </c>
    </row>
    <row r="142" spans="3:3">
      <c r="C142" s="33">
        <v>20.13</v>
      </c>
    </row>
    <row r="143" spans="3:3">
      <c r="C143" s="33">
        <v>19.75</v>
      </c>
    </row>
    <row r="144" spans="3:3">
      <c r="C144" s="33">
        <v>18.649999999999999</v>
      </c>
    </row>
    <row r="145" spans="3:3">
      <c r="C145" s="33">
        <v>18.68</v>
      </c>
    </row>
    <row r="146" spans="3:3">
      <c r="C146" s="33">
        <v>19.3</v>
      </c>
    </row>
    <row r="147" spans="3:3">
      <c r="C147" s="33">
        <v>16.97</v>
      </c>
    </row>
    <row r="148" spans="3:3">
      <c r="C148" s="33">
        <v>16.61</v>
      </c>
    </row>
    <row r="149" spans="3:3">
      <c r="C149" s="33">
        <v>18.399999999999999</v>
      </c>
    </row>
    <row r="150" spans="3:3">
      <c r="C150" s="33">
        <v>20.21</v>
      </c>
    </row>
    <row r="151" spans="3:3">
      <c r="C151" s="33">
        <v>20.85</v>
      </c>
    </row>
    <row r="152" spans="3:3">
      <c r="C152" s="33">
        <v>21.3</v>
      </c>
    </row>
    <row r="153" spans="3:3">
      <c r="C153" s="33">
        <v>18.77</v>
      </c>
    </row>
    <row r="154" spans="3:3">
      <c r="C154" s="33">
        <v>18.93</v>
      </c>
    </row>
    <row r="155" spans="3:3">
      <c r="C155" s="33">
        <v>18.18</v>
      </c>
    </row>
    <row r="156" spans="3:3">
      <c r="C156" s="33">
        <v>18.54</v>
      </c>
    </row>
    <row r="157" spans="3:3">
      <c r="C157" s="33">
        <v>20.77</v>
      </c>
    </row>
    <row r="158" spans="3:3">
      <c r="C158" s="33">
        <v>20.99</v>
      </c>
    </row>
    <row r="159" spans="3:3">
      <c r="C159" s="33">
        <v>19.09</v>
      </c>
    </row>
    <row r="160" spans="3:3">
      <c r="C160" s="33">
        <v>20.010000000000002</v>
      </c>
    </row>
    <row r="161" spans="3:3">
      <c r="C161" s="33">
        <v>20.99</v>
      </c>
    </row>
    <row r="162" spans="3:3">
      <c r="C162" s="33">
        <v>21.11</v>
      </c>
    </row>
    <row r="163" spans="3:3">
      <c r="C163" s="33">
        <v>21.35</v>
      </c>
    </row>
    <row r="164" spans="3:3">
      <c r="C164" s="33">
        <v>20.18</v>
      </c>
    </row>
    <row r="165" spans="3:3">
      <c r="C165" s="33">
        <v>18.920000000000002</v>
      </c>
    </row>
    <row r="166" spans="3:3">
      <c r="C166" s="33">
        <v>19.02</v>
      </c>
    </row>
    <row r="167" spans="3:3">
      <c r="C167" s="33">
        <v>20.74</v>
      </c>
    </row>
    <row r="168" spans="3:3">
      <c r="C168" s="33">
        <v>20.149999999999999</v>
      </c>
    </row>
    <row r="169" spans="3:3">
      <c r="C169" s="33">
        <v>19.2</v>
      </c>
    </row>
    <row r="170" spans="3:3">
      <c r="C170" s="33">
        <v>21.44</v>
      </c>
    </row>
    <row r="171" spans="3:3">
      <c r="C171" s="33">
        <v>21.79</v>
      </c>
    </row>
    <row r="172" spans="3:3">
      <c r="C172" s="33">
        <v>23.07</v>
      </c>
    </row>
    <row r="173" spans="3:3">
      <c r="C173" s="33">
        <v>20.38</v>
      </c>
    </row>
    <row r="174" spans="3:3">
      <c r="C174" s="33">
        <v>17.63</v>
      </c>
    </row>
    <row r="175" spans="3:3">
      <c r="C175" s="33">
        <v>18.97</v>
      </c>
    </row>
    <row r="176" spans="3:3">
      <c r="C176" s="33">
        <v>18.96</v>
      </c>
    </row>
    <row r="177" spans="3:3">
      <c r="C177" s="33">
        <v>20.52</v>
      </c>
    </row>
    <row r="178" spans="3:3">
      <c r="C178" s="33">
        <v>22.12</v>
      </c>
    </row>
    <row r="179" spans="3:3">
      <c r="C179" s="33">
        <v>22.45</v>
      </c>
    </row>
    <row r="180" spans="3:3">
      <c r="C180" s="33">
        <v>24.07</v>
      </c>
    </row>
    <row r="181" spans="3:3">
      <c r="C181" s="33">
        <v>21.66</v>
      </c>
    </row>
    <row r="182" spans="3:3">
      <c r="C182" s="33">
        <v>20.45</v>
      </c>
    </row>
    <row r="183" spans="3:3">
      <c r="C183" s="33">
        <v>18.84</v>
      </c>
    </row>
    <row r="184" spans="3:3">
      <c r="C184" s="33">
        <v>19.8</v>
      </c>
    </row>
    <row r="185" spans="3:3">
      <c r="C185" s="33">
        <v>20.149999999999999</v>
      </c>
    </row>
    <row r="186" spans="3:3">
      <c r="C186" s="33">
        <v>20.97</v>
      </c>
    </row>
    <row r="187" spans="3:3">
      <c r="C187" s="33">
        <v>21.09</v>
      </c>
    </row>
    <row r="188" spans="3:3">
      <c r="C188" s="33">
        <v>20.89</v>
      </c>
    </row>
    <row r="189" spans="3:3">
      <c r="C189" s="33">
        <v>19.53</v>
      </c>
    </row>
    <row r="190" spans="3:3">
      <c r="C190" s="33">
        <v>20.149999999999999</v>
      </c>
    </row>
    <row r="191" spans="3:3">
      <c r="C191" s="33">
        <v>19.850000000000001</v>
      </c>
    </row>
    <row r="192" spans="3:3">
      <c r="C192" s="33">
        <v>18.09</v>
      </c>
    </row>
    <row r="193" spans="3:3">
      <c r="C193" s="33">
        <v>19.09</v>
      </c>
    </row>
    <row r="194" spans="3:3">
      <c r="C194" s="33">
        <v>20.71</v>
      </c>
    </row>
    <row r="195" spans="3:3">
      <c r="C195" s="33">
        <v>19.670000000000002</v>
      </c>
    </row>
    <row r="196" spans="3:3">
      <c r="C196" s="33">
        <v>20.47</v>
      </c>
    </row>
    <row r="197" spans="3:3">
      <c r="C197" s="33">
        <v>19.02</v>
      </c>
    </row>
    <row r="198" spans="3:3">
      <c r="C198" s="33">
        <v>18.22</v>
      </c>
    </row>
    <row r="199" spans="3:3">
      <c r="C199" s="33">
        <v>20.73</v>
      </c>
    </row>
    <row r="200" spans="3:3">
      <c r="C200" s="33">
        <v>19.09</v>
      </c>
    </row>
    <row r="201" spans="3:3">
      <c r="C201" s="33">
        <v>23.39</v>
      </c>
    </row>
    <row r="202" spans="3:3">
      <c r="C202" s="33">
        <v>24.52</v>
      </c>
    </row>
    <row r="203" spans="3:3">
      <c r="C203" s="33">
        <v>21.87</v>
      </c>
    </row>
    <row r="204" spans="3:3">
      <c r="C204" s="33">
        <v>14.55</v>
      </c>
    </row>
    <row r="205" spans="3:3">
      <c r="C205" s="33">
        <v>11.24</v>
      </c>
    </row>
    <row r="206" spans="3:3">
      <c r="C206" s="33">
        <v>11.4</v>
      </c>
    </row>
    <row r="207" spans="3:3">
      <c r="C207" s="33">
        <v>13.32</v>
      </c>
    </row>
    <row r="208" spans="3:3">
      <c r="C208" s="33">
        <v>15.74</v>
      </c>
    </row>
    <row r="209" spans="3:3">
      <c r="C209" s="33">
        <v>14.62</v>
      </c>
    </row>
    <row r="210" spans="3:3">
      <c r="C210" s="33">
        <v>17.309999999999999</v>
      </c>
    </row>
    <row r="211" spans="3:3">
      <c r="C211" s="33">
        <v>18.100000000000001</v>
      </c>
    </row>
    <row r="212" spans="3:3">
      <c r="C212" s="33">
        <v>19.47</v>
      </c>
    </row>
    <row r="213" spans="3:3">
      <c r="C213" s="33">
        <v>20.66</v>
      </c>
    </row>
    <row r="214" spans="3:3">
      <c r="C214" s="33">
        <v>20.69</v>
      </c>
    </row>
    <row r="215" spans="3:3">
      <c r="C215" s="33">
        <v>21.63</v>
      </c>
    </row>
    <row r="216" spans="3:3">
      <c r="C216" s="33">
        <v>22.57</v>
      </c>
    </row>
    <row r="217" spans="3:3">
      <c r="C217" s="33">
        <v>22.04</v>
      </c>
    </row>
    <row r="218" spans="3:3">
      <c r="C218" s="33">
        <v>21.48</v>
      </c>
    </row>
    <row r="219" spans="3:3">
      <c r="C219" s="33">
        <v>21.79</v>
      </c>
    </row>
    <row r="220" spans="3:3">
      <c r="C220" s="33">
        <v>21.94</v>
      </c>
    </row>
    <row r="221" spans="3:3">
      <c r="C221" s="33">
        <v>22.33</v>
      </c>
    </row>
    <row r="222" spans="3:3">
      <c r="C222" s="33">
        <v>20.81</v>
      </c>
    </row>
    <row r="223" spans="3:3">
      <c r="C223" s="33">
        <v>13.21</v>
      </c>
    </row>
    <row r="224" spans="3:3">
      <c r="C224" s="33">
        <v>17.5</v>
      </c>
    </row>
    <row r="225" spans="3:3">
      <c r="C225" s="33">
        <v>20.53</v>
      </c>
    </row>
    <row r="226" spans="3:3">
      <c r="C226" s="33">
        <v>15.57</v>
      </c>
    </row>
    <row r="227" spans="3:3">
      <c r="C227" s="33">
        <v>12.78</v>
      </c>
    </row>
    <row r="228" spans="3:3">
      <c r="C228" s="33">
        <v>17.100000000000001</v>
      </c>
    </row>
    <row r="229" spans="3:3">
      <c r="C229" s="33">
        <v>16.399999999999999</v>
      </c>
    </row>
    <row r="230" spans="3:3">
      <c r="C230" s="33">
        <v>18.46</v>
      </c>
    </row>
    <row r="231" spans="3:3">
      <c r="C231" s="33">
        <v>19.48</v>
      </c>
    </row>
    <row r="232" spans="3:3">
      <c r="C232" s="33">
        <v>19.84</v>
      </c>
    </row>
    <row r="233" spans="3:3">
      <c r="C233" s="33">
        <v>20.05</v>
      </c>
    </row>
    <row r="234" spans="3:3">
      <c r="C234" s="33">
        <v>22.5</v>
      </c>
    </row>
    <row r="235" spans="3:3">
      <c r="C235" s="33">
        <v>23.63</v>
      </c>
    </row>
    <row r="236" spans="3:3">
      <c r="C236" s="33">
        <v>23.01</v>
      </c>
    </row>
    <row r="237" spans="3:3">
      <c r="C237" s="33">
        <v>23.65</v>
      </c>
    </row>
    <row r="238" spans="3:3">
      <c r="C238" s="33">
        <v>19.95</v>
      </c>
    </row>
    <row r="239" spans="3:3">
      <c r="C239" s="33">
        <v>12.7</v>
      </c>
    </row>
    <row r="240" spans="3:3">
      <c r="C240" s="33">
        <v>14.4</v>
      </c>
    </row>
    <row r="241" spans="3:3">
      <c r="C241" s="33">
        <v>16.670000000000002</v>
      </c>
    </row>
    <row r="242" spans="3:3">
      <c r="C242" s="33">
        <v>19.75</v>
      </c>
    </row>
    <row r="243" spans="3:3">
      <c r="C243" s="33">
        <v>21.03</v>
      </c>
    </row>
    <row r="244" spans="3:3">
      <c r="C244" s="33">
        <v>23.23</v>
      </c>
    </row>
    <row r="245" spans="3:3">
      <c r="C245" s="33">
        <v>23.57</v>
      </c>
    </row>
    <row r="246" spans="3:3">
      <c r="C246" s="33">
        <v>19.04</v>
      </c>
    </row>
    <row r="247" spans="3:3">
      <c r="C247" s="33">
        <v>18.8</v>
      </c>
    </row>
    <row r="248" spans="3:3">
      <c r="C248" s="33">
        <v>20.2</v>
      </c>
    </row>
    <row r="249" spans="3:3">
      <c r="C249" s="33">
        <v>21.28</v>
      </c>
    </row>
    <row r="250" spans="3:3">
      <c r="C250" s="33">
        <v>21.39</v>
      </c>
    </row>
    <row r="251" spans="3:3">
      <c r="C251" s="33">
        <v>22.79</v>
      </c>
    </row>
    <row r="252" spans="3:3">
      <c r="C252" s="33">
        <v>23.06</v>
      </c>
    </row>
    <row r="253" spans="3:3">
      <c r="C253" s="33">
        <v>23.66</v>
      </c>
    </row>
    <row r="254" spans="3:3">
      <c r="C254" s="33">
        <v>23.62</v>
      </c>
    </row>
    <row r="255" spans="3:3">
      <c r="C255" s="33">
        <v>23.01</v>
      </c>
    </row>
    <row r="256" spans="3:3">
      <c r="C256" s="33">
        <v>22.65</v>
      </c>
    </row>
    <row r="257" spans="3:3">
      <c r="C257" s="33">
        <v>23.08</v>
      </c>
    </row>
    <row r="258" spans="3:3">
      <c r="C258" s="33">
        <v>24.02</v>
      </c>
    </row>
    <row r="259" spans="3:3">
      <c r="C259" s="33">
        <v>23.37</v>
      </c>
    </row>
    <row r="260" spans="3:3">
      <c r="C260" s="33">
        <v>20.13</v>
      </c>
    </row>
    <row r="261" spans="3:3">
      <c r="C261" s="33">
        <v>20.440000000000001</v>
      </c>
    </row>
    <row r="262" spans="3:3">
      <c r="C262" s="33">
        <v>23.04</v>
      </c>
    </row>
    <row r="263" spans="3:3">
      <c r="C263" s="33">
        <v>26.34</v>
      </c>
    </row>
    <row r="264" spans="3:3">
      <c r="C264" s="33">
        <v>29.9</v>
      </c>
    </row>
    <row r="265" spans="3:3">
      <c r="C265" s="33">
        <v>26.18</v>
      </c>
    </row>
    <row r="266" spans="3:3">
      <c r="C266" s="33">
        <v>22.54</v>
      </c>
    </row>
    <row r="267" spans="3:3">
      <c r="C267" s="33">
        <v>19.5</v>
      </c>
    </row>
    <row r="268" spans="3:3">
      <c r="C268" s="33">
        <v>16.11</v>
      </c>
    </row>
    <row r="269" spans="3:3">
      <c r="C269" s="33">
        <v>16.88</v>
      </c>
    </row>
    <row r="270" spans="3:3">
      <c r="C270" s="33">
        <v>18.420000000000002</v>
      </c>
    </row>
    <row r="271" spans="3:3">
      <c r="C271" s="33">
        <v>20.260000000000002</v>
      </c>
    </row>
    <row r="272" spans="3:3">
      <c r="C272" s="33">
        <v>19.2</v>
      </c>
    </row>
    <row r="273" spans="3:3">
      <c r="C273" s="33">
        <v>21.36</v>
      </c>
    </row>
    <row r="274" spans="3:3">
      <c r="C274" s="33">
        <v>23.75</v>
      </c>
    </row>
    <row r="275" spans="3:3">
      <c r="C275" s="33">
        <v>22.57</v>
      </c>
    </row>
    <row r="276" spans="3:3">
      <c r="C276" s="33">
        <v>23.7</v>
      </c>
    </row>
    <row r="277" spans="3:3">
      <c r="C277" s="33">
        <v>21.52</v>
      </c>
    </row>
    <row r="278" spans="3:3">
      <c r="C278" s="33">
        <v>22.98</v>
      </c>
    </row>
    <row r="279" spans="3:3">
      <c r="C279" s="33">
        <v>19.84</v>
      </c>
    </row>
    <row r="280" spans="3:3">
      <c r="C280" s="33">
        <v>18.399999999999999</v>
      </c>
    </row>
    <row r="281" spans="3:3">
      <c r="C281" s="33">
        <v>19.850000000000001</v>
      </c>
    </row>
    <row r="282" spans="3:3">
      <c r="C282" s="33">
        <v>21.35</v>
      </c>
    </row>
    <row r="283" spans="3:3">
      <c r="C283" s="33">
        <v>21.82</v>
      </c>
    </row>
    <row r="284" spans="3:3">
      <c r="C284" s="33">
        <v>22.01</v>
      </c>
    </row>
    <row r="285" spans="3:3">
      <c r="C285" s="33">
        <v>21.99</v>
      </c>
    </row>
    <row r="286" spans="3:3">
      <c r="C286" s="33">
        <v>25.06</v>
      </c>
    </row>
    <row r="287" spans="3:3">
      <c r="C287" s="33">
        <v>26.9</v>
      </c>
    </row>
    <row r="288" spans="3:3">
      <c r="C288" s="33">
        <v>24.91</v>
      </c>
    </row>
    <row r="289" spans="3:3">
      <c r="C289" s="33">
        <v>21.28</v>
      </c>
    </row>
    <row r="290" spans="3:3">
      <c r="C290" s="33">
        <v>24.08</v>
      </c>
    </row>
    <row r="291" spans="3:3">
      <c r="C291" s="33">
        <v>22.24</v>
      </c>
    </row>
    <row r="292" spans="3:3">
      <c r="C292" s="33">
        <v>24.53</v>
      </c>
    </row>
    <row r="293" spans="3:3">
      <c r="C293" s="33">
        <v>26.15</v>
      </c>
    </row>
    <row r="294" spans="3:3">
      <c r="C294" s="33">
        <v>27.71</v>
      </c>
    </row>
    <row r="295" spans="3:3">
      <c r="C295" s="33">
        <v>25.57</v>
      </c>
    </row>
    <row r="296" spans="3:3">
      <c r="C296" s="33">
        <v>26.92</v>
      </c>
    </row>
    <row r="297" spans="3:3">
      <c r="C297" s="33">
        <v>28.3</v>
      </c>
    </row>
    <row r="298" spans="3:3">
      <c r="C298" s="33">
        <v>25.51</v>
      </c>
    </row>
    <row r="299" spans="3:3">
      <c r="C299" s="33">
        <v>28.28</v>
      </c>
    </row>
    <row r="300" spans="3:3">
      <c r="C300" s="33">
        <v>26.09</v>
      </c>
    </row>
    <row r="301" spans="3:3">
      <c r="C301" s="33">
        <v>20.99</v>
      </c>
    </row>
    <row r="302" spans="3:3">
      <c r="C302" s="33">
        <v>20.74</v>
      </c>
    </row>
    <row r="303" spans="3:3">
      <c r="C303" s="33">
        <v>21.72</v>
      </c>
    </row>
    <row r="304" spans="3:3">
      <c r="C304" s="33">
        <v>22.12</v>
      </c>
    </row>
    <row r="305" spans="3:3">
      <c r="C305" s="33">
        <v>23.8</v>
      </c>
    </row>
    <row r="306" spans="3:3">
      <c r="C306" s="33">
        <v>24.95</v>
      </c>
    </row>
    <row r="307" spans="3:3">
      <c r="C307" s="33">
        <v>26.75</v>
      </c>
    </row>
    <row r="308" spans="3:3">
      <c r="C308" s="33">
        <v>22.03</v>
      </c>
    </row>
    <row r="309" spans="3:3">
      <c r="C309" s="33">
        <v>20.56</v>
      </c>
    </row>
    <row r="310" spans="3:3">
      <c r="C310" s="33">
        <v>19.100000000000001</v>
      </c>
    </row>
    <row r="311" spans="3:3">
      <c r="C311" s="33">
        <v>22.58</v>
      </c>
    </row>
    <row r="312" spans="3:3">
      <c r="C312" s="33">
        <v>24.63</v>
      </c>
    </row>
    <row r="313" spans="3:3">
      <c r="C313" s="33">
        <v>25.92</v>
      </c>
    </row>
    <row r="314" spans="3:3">
      <c r="C314" s="33">
        <v>27.88</v>
      </c>
    </row>
    <row r="315" spans="3:3">
      <c r="C315" s="33">
        <v>28.67</v>
      </c>
    </row>
    <row r="316" spans="3:3">
      <c r="C316" s="33">
        <v>27.1</v>
      </c>
    </row>
    <row r="317" spans="3:3">
      <c r="C317" s="33">
        <v>24.83</v>
      </c>
    </row>
    <row r="318" spans="3:3">
      <c r="C318" s="33">
        <v>23.5</v>
      </c>
    </row>
    <row r="319" spans="3:3">
      <c r="C319" s="33">
        <v>25.23</v>
      </c>
    </row>
    <row r="320" spans="3:3">
      <c r="C320" s="33">
        <v>24.11</v>
      </c>
    </row>
    <row r="321" spans="3:3">
      <c r="C321" s="33">
        <v>22.99</v>
      </c>
    </row>
    <row r="322" spans="3:3">
      <c r="C322" s="33">
        <v>23.92</v>
      </c>
    </row>
    <row r="323" spans="3:3">
      <c r="C323" s="33">
        <v>25.45</v>
      </c>
    </row>
    <row r="324" spans="3:3">
      <c r="C324" s="33">
        <v>26.39</v>
      </c>
    </row>
    <row r="325" spans="3:3">
      <c r="C325" s="33">
        <v>25.24</v>
      </c>
    </row>
    <row r="326" spans="3:3">
      <c r="C326" s="33">
        <v>22.55</v>
      </c>
    </row>
    <row r="327" spans="3:3">
      <c r="C327" s="33">
        <v>22.18</v>
      </c>
    </row>
    <row r="328" spans="3:3">
      <c r="C328" s="33">
        <v>23.11</v>
      </c>
    </row>
    <row r="329" spans="3:3">
      <c r="C329" s="33">
        <v>23.68</v>
      </c>
    </row>
    <row r="330" spans="3:3">
      <c r="C330" s="33">
        <v>24.49</v>
      </c>
    </row>
    <row r="331" spans="3:3">
      <c r="C331" s="33">
        <v>25.57</v>
      </c>
    </row>
    <row r="332" spans="3:3">
      <c r="C332" s="33">
        <v>28.49</v>
      </c>
    </row>
    <row r="333" spans="3:3">
      <c r="C333" s="33">
        <v>28.23</v>
      </c>
    </row>
    <row r="334" spans="3:3">
      <c r="C334" s="33">
        <v>26.75</v>
      </c>
    </row>
    <row r="335" spans="3:3">
      <c r="C335" s="33">
        <v>27</v>
      </c>
    </row>
    <row r="336" spans="3:3">
      <c r="C336" s="33">
        <v>26.55</v>
      </c>
    </row>
    <row r="337" spans="3:3">
      <c r="C337" s="33">
        <v>28.1</v>
      </c>
    </row>
    <row r="338" spans="3:3">
      <c r="C338" s="33">
        <v>28.11</v>
      </c>
    </row>
    <row r="339" spans="3:3">
      <c r="C339" s="33">
        <v>26.46</v>
      </c>
    </row>
    <row r="340" spans="3:3">
      <c r="C340" s="33">
        <v>25.38</v>
      </c>
    </row>
    <row r="341" spans="3:3">
      <c r="C341" s="33">
        <v>24.41</v>
      </c>
    </row>
    <row r="342" spans="3:3">
      <c r="C342" s="33">
        <v>26.78</v>
      </c>
    </row>
    <row r="343" spans="3:3">
      <c r="C343" s="33">
        <v>28.31</v>
      </c>
    </row>
    <row r="344" spans="3:3">
      <c r="C344" s="33">
        <v>24.66</v>
      </c>
    </row>
    <row r="345" spans="3:3">
      <c r="C345" s="33">
        <v>25.02</v>
      </c>
    </row>
    <row r="346" spans="3:3">
      <c r="C346" s="33">
        <v>23.66</v>
      </c>
    </row>
    <row r="347" spans="3:3">
      <c r="C347" s="33">
        <v>24.62</v>
      </c>
    </row>
    <row r="348" spans="3:3">
      <c r="C348" s="33">
        <v>25.11</v>
      </c>
    </row>
    <row r="349" spans="3:3">
      <c r="C349" s="33">
        <v>26.75</v>
      </c>
    </row>
    <row r="350" spans="3:3">
      <c r="C350" s="33">
        <v>25.15</v>
      </c>
    </row>
    <row r="351" spans="3:3">
      <c r="C351" s="33">
        <v>23.63</v>
      </c>
    </row>
    <row r="352" spans="3:3">
      <c r="C352" s="33">
        <v>23.38</v>
      </c>
    </row>
    <row r="353" spans="3:3">
      <c r="C353" s="33">
        <v>24.5</v>
      </c>
    </row>
    <row r="354" spans="3:3">
      <c r="C354" s="33">
        <v>25.02</v>
      </c>
    </row>
    <row r="355" spans="3:3">
      <c r="C355" s="33">
        <v>24.29</v>
      </c>
    </row>
    <row r="356" spans="3:3">
      <c r="C356" s="33">
        <v>25.19</v>
      </c>
    </row>
    <row r="357" spans="3:3">
      <c r="C357" s="33">
        <v>24.47</v>
      </c>
    </row>
    <row r="358" spans="3:3">
      <c r="C358" s="33">
        <v>25.11</v>
      </c>
    </row>
    <row r="359" spans="3:3">
      <c r="C359" s="33">
        <v>25.3</v>
      </c>
    </row>
    <row r="360" spans="3:3">
      <c r="C360" s="33">
        <v>29.6</v>
      </c>
    </row>
    <row r="361" spans="3:3">
      <c r="C361" s="33">
        <v>31.02</v>
      </c>
    </row>
    <row r="362" spans="3:3">
      <c r="C362" s="33">
        <v>27.16</v>
      </c>
    </row>
    <row r="363" spans="3:3">
      <c r="C363" s="33">
        <v>26.18</v>
      </c>
    </row>
    <row r="364" spans="3:3">
      <c r="C364" s="33">
        <v>25.88</v>
      </c>
    </row>
    <row r="365" spans="3:3">
      <c r="C365" s="33">
        <v>28.03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36</vt:i4>
      </vt:variant>
    </vt:vector>
  </HeadingPairs>
  <TitlesOfParts>
    <vt:vector size="39" baseType="lpstr">
      <vt:lpstr>Plan1</vt:lpstr>
      <vt:lpstr>Plan2</vt:lpstr>
      <vt:lpstr>Plan3</vt:lpstr>
      <vt:lpstr>ALBEDO</vt:lpstr>
      <vt:lpstr>AO</vt:lpstr>
      <vt:lpstr>armmax</vt:lpstr>
      <vt:lpstr>B</vt:lpstr>
      <vt:lpstr>cc</vt:lpstr>
      <vt:lpstr>ccef</vt:lpstr>
      <vt:lpstr>cck</vt:lpstr>
      <vt:lpstr>ccmax</vt:lpstr>
      <vt:lpstr>ccmp</vt:lpstr>
      <vt:lpstr>CO2A</vt:lpstr>
      <vt:lpstr>co2ref</vt:lpstr>
      <vt:lpstr>co2rref</vt:lpstr>
      <vt:lpstr>ct</vt:lpstr>
      <vt:lpstr>eard</vt:lpstr>
      <vt:lpstr>ekmc</vt:lpstr>
      <vt:lpstr>Evmax</vt:lpstr>
      <vt:lpstr>gama</vt:lpstr>
      <vt:lpstr>H</vt:lpstr>
      <vt:lpstr>IC</vt:lpstr>
      <vt:lpstr>K</vt:lpstr>
      <vt:lpstr>kkco2</vt:lpstr>
      <vt:lpstr>kmoc4</vt:lpstr>
      <vt:lpstr>lat</vt:lpstr>
      <vt:lpstr>Pmax</vt:lpstr>
      <vt:lpstr>pmp</vt:lpstr>
      <vt:lpstr>pratio</vt:lpstr>
      <vt:lpstr>RUE</vt:lpstr>
      <vt:lpstr>Tb</vt:lpstr>
      <vt:lpstr>tbs</vt:lpstr>
      <vt:lpstr>TO</vt:lpstr>
      <vt:lpstr>TOmin</vt:lpstr>
      <vt:lpstr>too</vt:lpstr>
      <vt:lpstr>TOs</vt:lpstr>
      <vt:lpstr>Ts</vt:lpstr>
      <vt:lpstr>UMIDADE</vt:lpstr>
      <vt:lpstr>ze</vt:lpstr>
    </vt:vector>
  </TitlesOfParts>
  <Company>ESALQ-USP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Fabio Marin</cp:lastModifiedBy>
  <dcterms:created xsi:type="dcterms:W3CDTF">2008-01-02T12:16:20Z</dcterms:created>
  <dcterms:modified xsi:type="dcterms:W3CDTF">2017-04-20T15:42:53Z</dcterms:modified>
</cp:coreProperties>
</file>