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312" windowHeight="9432" activeTab="0"/>
  </bookViews>
  <sheets>
    <sheet name="Padrão" sheetId="1" r:id="rId1"/>
    <sheet name="Plan1" sheetId="2" r:id="rId2"/>
    <sheet name="2" sheetId="3" r:id="rId3"/>
  </sheets>
  <definedNames>
    <definedName name="_xlnm.Print_Area" localSheetId="1">'Plan1'!#REF!</definedName>
  </definedNames>
  <calcPr fullCalcOnLoad="1"/>
</workbook>
</file>

<file path=xl/sharedStrings.xml><?xml version="1.0" encoding="utf-8"?>
<sst xmlns="http://schemas.openxmlformats.org/spreadsheetml/2006/main" count="36" uniqueCount="24">
  <si>
    <t>Data</t>
  </si>
  <si>
    <t>Exemplo DI Futuro</t>
  </si>
  <si>
    <t>PU AJUSTE</t>
  </si>
  <si>
    <t>PU CORR</t>
  </si>
  <si>
    <t>DU</t>
  </si>
  <si>
    <t>TAXA AJ</t>
  </si>
  <si>
    <t>PU</t>
  </si>
  <si>
    <t>Ganho/Perda</t>
  </si>
  <si>
    <t>Total</t>
  </si>
  <si>
    <t>Taxa Termo</t>
  </si>
  <si>
    <t>PU Termo</t>
  </si>
  <si>
    <t>DV01</t>
  </si>
  <si>
    <t>Exerc. 1:</t>
  </si>
  <si>
    <t>DI-1DIA</t>
  </si>
  <si>
    <t>Venc. 1</t>
  </si>
  <si>
    <t>Contratos Venc. 1</t>
  </si>
  <si>
    <t>Sai na data 6</t>
  </si>
  <si>
    <t xml:space="preserve">Posição Doada(+)/Tomada(-) em 1 </t>
  </si>
  <si>
    <t>Venc. 2</t>
  </si>
  <si>
    <t>Contratos Venc. 2</t>
  </si>
  <si>
    <t>Posição Doada(+)/Tomada(-) em 2</t>
  </si>
  <si>
    <t>razão</t>
  </si>
  <si>
    <t>Venc2/Venc1</t>
  </si>
  <si>
    <t>Inclinação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</si>
</sst>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d/m/yy;@"/>
    <numFmt numFmtId="166" formatCode="mmm/yyyy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0.0%"/>
    <numFmt numFmtId="172" formatCode="0.000%"/>
    <numFmt numFmtId="173" formatCode="0.0000%"/>
    <numFmt numFmtId="174" formatCode="0.00000"/>
    <numFmt numFmtId="175" formatCode="0.0"/>
    <numFmt numFmtId="176" formatCode="0.000"/>
    <numFmt numFmtId="177" formatCode="0.0000000"/>
    <numFmt numFmtId="178" formatCode="0.000000"/>
    <numFmt numFmtId="179" formatCode="0.0000"/>
    <numFmt numFmtId="180" formatCode="0.0000000000"/>
    <numFmt numFmtId="181" formatCode="0.00000%"/>
    <numFmt numFmtId="182" formatCode="0.00000000"/>
    <numFmt numFmtId="183" formatCode="0.000000%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73" fontId="0" fillId="0" borderId="0" xfId="19" applyNumberFormat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43" fontId="0" fillId="0" borderId="0" xfId="20" applyAlignment="1">
      <alignment horizontal="right"/>
    </xf>
    <xf numFmtId="1" fontId="0" fillId="0" borderId="0" xfId="0" applyNumberFormat="1" applyAlignment="1">
      <alignment/>
    </xf>
    <xf numFmtId="173" fontId="0" fillId="2" borderId="0" xfId="19" applyNumberFormat="1" applyFill="1" applyAlignment="1">
      <alignment/>
    </xf>
    <xf numFmtId="1" fontId="0" fillId="0" borderId="0" xfId="0" applyNumberFormat="1" applyAlignment="1">
      <alignment horizontal="center"/>
    </xf>
    <xf numFmtId="10" fontId="0" fillId="0" borderId="0" xfId="19" applyNumberForma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19" applyNumberFormat="1" applyAlignment="1">
      <alignment horizontal="center"/>
    </xf>
    <xf numFmtId="17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83" fontId="0" fillId="0" borderId="0" xfId="19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2" max="2" width="8.28125" style="0" customWidth="1"/>
    <col min="3" max="3" width="10.57421875" style="0" customWidth="1"/>
    <col min="4" max="4" width="14.28125" style="0" bestFit="1" customWidth="1"/>
    <col min="5" max="5" width="17.8515625" style="0" bestFit="1" customWidth="1"/>
    <col min="6" max="6" width="17.140625" style="0" bestFit="1" customWidth="1"/>
    <col min="7" max="7" width="9.7109375" style="0" bestFit="1" customWidth="1"/>
    <col min="8" max="8" width="11.421875" style="0" bestFit="1" customWidth="1"/>
    <col min="9" max="9" width="14.7109375" style="0" bestFit="1" customWidth="1"/>
    <col min="10" max="10" width="12.140625" style="0" bestFit="1" customWidth="1"/>
    <col min="11" max="11" width="9.7109375" style="0" bestFit="1" customWidth="1"/>
    <col min="13" max="13" width="10.140625" style="0" bestFit="1" customWidth="1"/>
    <col min="14" max="14" width="11.00390625" style="0" bestFit="1" customWidth="1"/>
    <col min="18" max="18" width="12.00390625" style="0" bestFit="1" customWidth="1"/>
    <col min="19" max="19" width="9.8515625" style="0" bestFit="1" customWidth="1"/>
  </cols>
  <sheetData>
    <row r="1" spans="4:8" ht="12.75">
      <c r="D1" s="21" t="s">
        <v>1</v>
      </c>
      <c r="E1" s="21"/>
      <c r="F1" s="21"/>
      <c r="G1" s="21"/>
      <c r="H1" s="21"/>
    </row>
    <row r="3" spans="2:19" ht="12.75">
      <c r="B3" s="2" t="s">
        <v>0</v>
      </c>
      <c r="C3" s="2" t="s">
        <v>13</v>
      </c>
      <c r="D3" s="21" t="s">
        <v>14</v>
      </c>
      <c r="E3" s="21"/>
      <c r="F3" s="21"/>
      <c r="G3" s="21"/>
      <c r="H3" s="21" t="s">
        <v>18</v>
      </c>
      <c r="I3" s="21"/>
      <c r="J3" s="21"/>
      <c r="K3" s="21"/>
      <c r="M3" t="s">
        <v>10</v>
      </c>
      <c r="N3" t="s">
        <v>9</v>
      </c>
      <c r="P3" s="21" t="s">
        <v>11</v>
      </c>
      <c r="Q3" s="22"/>
      <c r="R3" s="2" t="s">
        <v>21</v>
      </c>
      <c r="S3" t="s">
        <v>23</v>
      </c>
    </row>
    <row r="4" spans="2:18" ht="12.75">
      <c r="B4" s="2"/>
      <c r="C4" s="2"/>
      <c r="D4" s="2" t="s">
        <v>2</v>
      </c>
      <c r="E4" s="2" t="s">
        <v>3</v>
      </c>
      <c r="F4" s="2" t="s">
        <v>4</v>
      </c>
      <c r="G4" s="2" t="s">
        <v>5</v>
      </c>
      <c r="H4" s="2" t="s">
        <v>2</v>
      </c>
      <c r="I4" s="2" t="s">
        <v>3</v>
      </c>
      <c r="J4" s="2" t="s">
        <v>4</v>
      </c>
      <c r="K4" s="2" t="s">
        <v>5</v>
      </c>
      <c r="P4" s="2" t="s">
        <v>14</v>
      </c>
      <c r="Q4" s="2" t="s">
        <v>18</v>
      </c>
      <c r="R4" s="20" t="s">
        <v>22</v>
      </c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9" ht="12.75">
      <c r="B6" s="13">
        <v>1</v>
      </c>
      <c r="C6" s="14">
        <v>0.113</v>
      </c>
      <c r="D6" s="15">
        <v>97000</v>
      </c>
      <c r="E6" s="2"/>
      <c r="F6" s="2">
        <v>65</v>
      </c>
      <c r="G6" s="16">
        <f>(100000/D6)^(252/F6)-1</f>
        <v>0.1253431421602622</v>
      </c>
      <c r="H6" s="2">
        <v>80000</v>
      </c>
      <c r="I6" s="2"/>
      <c r="J6" s="2">
        <v>461</v>
      </c>
      <c r="K6" s="16">
        <f>+(100000/H6)^(252/J6)-1</f>
        <v>0.12973002413711687</v>
      </c>
      <c r="M6">
        <f>(H6/D6)*100000</f>
        <v>82474.22680412371</v>
      </c>
      <c r="N6" s="4">
        <f>+(100000/M6)^(252/(J6-F6))-1</f>
        <v>0.13045172525962134</v>
      </c>
      <c r="P6" s="6">
        <f>+D6-100000/((1+G6+0.0001)^(F6/252))</f>
        <v>2.2231834927370073</v>
      </c>
      <c r="Q6" s="6">
        <f>+H6-100000/((1+K6+0.0001)^(J6/252))</f>
        <v>12.95273020962486</v>
      </c>
      <c r="R6" s="6">
        <f>Q6/P6</f>
        <v>5.826208341300018</v>
      </c>
      <c r="S6" s="9">
        <f>K6-G6</f>
        <v>0.004386881976854662</v>
      </c>
    </row>
    <row r="7" spans="2:19" ht="12.75">
      <c r="B7" s="13">
        <v>2</v>
      </c>
      <c r="C7" s="14">
        <v>0.114</v>
      </c>
      <c r="D7" s="15">
        <v>97080</v>
      </c>
      <c r="E7" s="17">
        <f>D6*(1+C6)^(1/252)</f>
        <v>97041.21800093932</v>
      </c>
      <c r="F7" s="2">
        <v>64</v>
      </c>
      <c r="G7" s="16">
        <f>(100000/D7)^(252/F7)-1</f>
        <v>0.12376768615995482</v>
      </c>
      <c r="H7" s="2">
        <v>80100</v>
      </c>
      <c r="I7" s="2">
        <f>H6*(1+C6)^(1/252)</f>
        <v>80033.99422757882</v>
      </c>
      <c r="J7" s="2">
        <v>460</v>
      </c>
      <c r="K7" s="16">
        <f>+(100000/H7)^(252/J7)-1</f>
        <v>0.12925655872289887</v>
      </c>
      <c r="M7">
        <f>(H7/D7)*100000</f>
        <v>82509.27070457354</v>
      </c>
      <c r="N7" s="4">
        <f>+(100000/M7)^(252/(J7-F7))-1</f>
        <v>0.1301461623701894</v>
      </c>
      <c r="P7" s="6">
        <f>+D7-100000/((1+G7+0.0001)^(F7/252))</f>
        <v>2.193857582868077</v>
      </c>
      <c r="Q7" s="6">
        <f>+H7-100000/((1+K7+0.0001)^(J7/252))</f>
        <v>12.946216275042389</v>
      </c>
      <c r="S7" s="9">
        <f>K7-G7</f>
        <v>0.005488872562944058</v>
      </c>
    </row>
    <row r="8" spans="2:19" ht="12.75">
      <c r="B8" s="13">
        <v>3</v>
      </c>
      <c r="C8" s="14">
        <v>0.115</v>
      </c>
      <c r="D8" s="15">
        <v>97150</v>
      </c>
      <c r="E8" s="17">
        <f>D7*(1+C7)^(1/252)</f>
        <v>97121.59811326861</v>
      </c>
      <c r="F8" s="2">
        <v>63</v>
      </c>
      <c r="G8" s="16">
        <f>(100000/D8)^(252/F8)-1</f>
        <v>0.1226096736347444</v>
      </c>
      <c r="H8" s="2">
        <v>80150</v>
      </c>
      <c r="I8" s="2">
        <f>H7*(1+C7)^(1/252)</f>
        <v>80134.32229988479</v>
      </c>
      <c r="J8" s="2">
        <v>459</v>
      </c>
      <c r="K8" s="16">
        <f>+(100000/H8)^(252/J8)-1</f>
        <v>0.12916874388551758</v>
      </c>
      <c r="M8">
        <f>(H8/D8)*100000</f>
        <v>82501.28667009779</v>
      </c>
      <c r="N8" s="4">
        <f>+(100000/M8)^(252/(J8-F8))-1</f>
        <v>0.13021575992954104</v>
      </c>
      <c r="P8" s="6">
        <f>+D8-100000/((1+G8+0.0001)^(F8/252))</f>
        <v>2.1633652802120196</v>
      </c>
      <c r="Q8" s="6">
        <f>+H8-100000/((1+K8+0.0001)^(J8/252))</f>
        <v>12.927143446315313</v>
      </c>
      <c r="S8" s="9">
        <f>K8-G8</f>
        <v>0.00655907025077318</v>
      </c>
    </row>
    <row r="9" spans="2:19" ht="12.75">
      <c r="B9" s="13">
        <v>4</v>
      </c>
      <c r="C9" s="14">
        <v>0.116</v>
      </c>
      <c r="D9" s="15">
        <v>97200</v>
      </c>
      <c r="E9" s="17">
        <f>D8*(1+C8)^(1/252)</f>
        <v>97191.97416590937</v>
      </c>
      <c r="F9" s="2">
        <v>62</v>
      </c>
      <c r="G9" s="16">
        <f>(100000/D9)^(252/F9)-1</f>
        <v>0.12235608408960275</v>
      </c>
      <c r="H9" s="2">
        <v>80100</v>
      </c>
      <c r="I9" s="2">
        <f>H8*(1+C8)^(1/252)</f>
        <v>80184.62922694428</v>
      </c>
      <c r="J9" s="2">
        <v>458</v>
      </c>
      <c r="K9" s="16">
        <f>+(100000/H9)^(252/J9)-1</f>
        <v>0.12985615831666286</v>
      </c>
      <c r="M9">
        <f>(H9/D9)*100000</f>
        <v>82407.4074074074</v>
      </c>
      <c r="N9" s="4">
        <f>+(100000/M9)^(252/(J9-F9))-1</f>
        <v>0.13103494157875772</v>
      </c>
      <c r="P9" s="6">
        <f>+D9-100000/((1+G9+0.0001)^(F9/252))</f>
        <v>2.1306035284360405</v>
      </c>
      <c r="Q9" s="6">
        <f>+H9-100000/((1+K9+0.0001)^(J9/252))</f>
        <v>12.883093244759948</v>
      </c>
      <c r="S9" s="9">
        <f>K9-G9</f>
        <v>0.007500074227060116</v>
      </c>
    </row>
    <row r="10" spans="2:19" ht="12.75">
      <c r="B10" s="13">
        <v>5</v>
      </c>
      <c r="C10" s="14">
        <v>0.117</v>
      </c>
      <c r="D10" s="15">
        <v>97250</v>
      </c>
      <c r="E10" s="17">
        <f>D9*(1+C9)^(1/252)</f>
        <v>97242.34169574213</v>
      </c>
      <c r="F10" s="2">
        <v>61</v>
      </c>
      <c r="G10" s="16">
        <f>(100000/D10)^(252/F10)-1</f>
        <v>0.1220954668788159</v>
      </c>
      <c r="H10" s="2">
        <v>79950</v>
      </c>
      <c r="I10" s="2">
        <f>H9*(1+C9)^(1/252)</f>
        <v>80134.89269371342</v>
      </c>
      <c r="J10" s="2">
        <v>457</v>
      </c>
      <c r="K10" s="16">
        <f>+(100000/H10)^(252/J10)-1</f>
        <v>0.1313267752300522</v>
      </c>
      <c r="M10">
        <f>(H10/D10)*100000</f>
        <v>82210.7969151671</v>
      </c>
      <c r="N10" s="4">
        <f>+(100000/M10)^(252/(J10-F10))-1</f>
        <v>0.13275550438688333</v>
      </c>
      <c r="P10" s="6">
        <f>+D10-100000/((1+G10+0.0001)^(F10/252))</f>
        <v>2.097804733115481</v>
      </c>
      <c r="Q10" s="6">
        <f>+H10-100000/((1+K10+0.0001)^(J10/252))</f>
        <v>12.8142166424077</v>
      </c>
      <c r="S10" s="9">
        <f>K10-G10</f>
        <v>0.009231308351236311</v>
      </c>
    </row>
    <row r="11" spans="2:11" ht="12.75">
      <c r="B11" s="13">
        <v>6</v>
      </c>
      <c r="C11" s="14">
        <v>0.118</v>
      </c>
      <c r="D11" s="15"/>
      <c r="E11" s="17">
        <f>D10*(1+C10)^(1/252)</f>
        <v>97292.7092727054</v>
      </c>
      <c r="F11" s="2">
        <v>60</v>
      </c>
      <c r="G11" s="16"/>
      <c r="H11" s="2"/>
      <c r="I11" s="2">
        <f>H10*(1+C10)^(1/252)</f>
        <v>79985.11163344778</v>
      </c>
      <c r="J11" s="2">
        <v>456</v>
      </c>
      <c r="K11" s="16"/>
    </row>
    <row r="12" spans="2:11" ht="12.75">
      <c r="B12" s="13"/>
      <c r="C12" s="14"/>
      <c r="D12" s="15"/>
      <c r="E12" s="17"/>
      <c r="F12" s="2"/>
      <c r="G12" s="16"/>
      <c r="H12" s="2"/>
      <c r="I12" s="2"/>
      <c r="J12" s="2"/>
      <c r="K12" s="16"/>
    </row>
    <row r="13" spans="2:11" ht="12.75">
      <c r="B13" s="13"/>
      <c r="C13" s="14"/>
      <c r="D13" s="15"/>
      <c r="E13" s="17"/>
      <c r="F13" s="2"/>
      <c r="G13" s="16"/>
      <c r="H13" s="2"/>
      <c r="I13" s="2"/>
      <c r="J13" s="2"/>
      <c r="K13" s="16"/>
    </row>
    <row r="14" spans="1:11" ht="12.75">
      <c r="A14" t="s">
        <v>12</v>
      </c>
      <c r="B14" s="18"/>
      <c r="C14" s="18"/>
      <c r="D14" s="2"/>
      <c r="E14" s="2"/>
      <c r="F14" s="2"/>
      <c r="G14" s="2"/>
      <c r="H14" s="2"/>
      <c r="I14" s="2"/>
      <c r="J14" s="2"/>
      <c r="K14" s="2"/>
    </row>
    <row r="15" spans="2:10" ht="12.75">
      <c r="B15" s="1" t="s">
        <v>17</v>
      </c>
      <c r="C15" s="1"/>
      <c r="E15" s="3">
        <v>-800</v>
      </c>
      <c r="F15" t="s">
        <v>15</v>
      </c>
      <c r="H15" t="s">
        <v>6</v>
      </c>
      <c r="I15" s="5">
        <v>97000</v>
      </c>
      <c r="J15" s="4">
        <f>(100000/I15)^(252/F6)-1</f>
        <v>0.1253431421602622</v>
      </c>
    </row>
    <row r="16" spans="2:10" ht="12.75">
      <c r="B16" s="1"/>
      <c r="C16" s="1"/>
      <c r="F16" t="s">
        <v>16</v>
      </c>
      <c r="H16" t="s">
        <v>6</v>
      </c>
      <c r="I16" s="5">
        <v>97270</v>
      </c>
      <c r="J16" s="4">
        <f>+(100000/I16)^(252/F11)-1</f>
        <v>0.12328136301581494</v>
      </c>
    </row>
    <row r="17" spans="2:4" ht="12.75">
      <c r="B17" s="1"/>
      <c r="C17" s="1"/>
      <c r="D17" t="s">
        <v>7</v>
      </c>
    </row>
    <row r="18" spans="2:10" ht="12.75">
      <c r="B18" s="1"/>
      <c r="C18" s="1"/>
      <c r="I18">
        <f>100000/((1+J18)^(F6/252))</f>
        <v>97091.21190702585</v>
      </c>
      <c r="J18" s="12">
        <v>0.12125</v>
      </c>
    </row>
    <row r="19" spans="2:10" ht="12.75">
      <c r="B19" s="11">
        <v>1</v>
      </c>
      <c r="C19" s="1"/>
      <c r="D19" s="6">
        <f>(D6-I15)*E15</f>
        <v>0</v>
      </c>
      <c r="I19">
        <f>100000/((1+J19)^(F11/252))</f>
        <v>97216.60136939598</v>
      </c>
      <c r="J19" s="12">
        <v>0.125875</v>
      </c>
    </row>
    <row r="20" spans="2:7" ht="12.75">
      <c r="B20" s="11">
        <v>2</v>
      </c>
      <c r="C20" s="1"/>
      <c r="D20" s="6">
        <f>+(D7-E7)*$E$15</f>
        <v>-31025.599248544313</v>
      </c>
      <c r="G20" s="9"/>
    </row>
    <row r="21" spans="2:7" ht="12.75">
      <c r="B21" s="11">
        <v>3</v>
      </c>
      <c r="C21" s="1"/>
      <c r="D21" s="6">
        <f>+(D8-E8)*$E$15</f>
        <v>-22721.509385108948</v>
      </c>
      <c r="G21" s="9"/>
    </row>
    <row r="22" spans="2:4" ht="12.75">
      <c r="B22" s="11">
        <v>4</v>
      </c>
      <c r="C22" s="1"/>
      <c r="D22" s="6">
        <f>+(D9-E9)*$E$15</f>
        <v>-6420.667272503488</v>
      </c>
    </row>
    <row r="23" spans="2:4" ht="12.75">
      <c r="B23" s="11">
        <v>5</v>
      </c>
      <c r="C23" s="1"/>
      <c r="D23" s="6">
        <f>+(D10-E10)*$E$15</f>
        <v>-6126.64340629708</v>
      </c>
    </row>
    <row r="24" spans="2:4" ht="12.75">
      <c r="B24" s="11">
        <v>6</v>
      </c>
      <c r="C24" s="1"/>
      <c r="D24" s="6">
        <f>(I16-E11)*E15</f>
        <v>18167.418164317496</v>
      </c>
    </row>
    <row r="25" spans="2:4" ht="15">
      <c r="B25" s="7" t="s">
        <v>8</v>
      </c>
      <c r="C25" s="7"/>
      <c r="D25" s="8">
        <f>SUM(D19:D24)</f>
        <v>-48127.00114813633</v>
      </c>
    </row>
    <row r="27" spans="2:10" ht="12.75">
      <c r="B27" s="1" t="s">
        <v>20</v>
      </c>
      <c r="C27" s="1"/>
      <c r="E27" s="3">
        <v>300</v>
      </c>
      <c r="F27" t="s">
        <v>19</v>
      </c>
      <c r="H27" t="s">
        <v>6</v>
      </c>
      <c r="I27" s="5">
        <v>80000</v>
      </c>
      <c r="J27" s="19">
        <f>(100000/I27)^(252/J6)-1</f>
        <v>0.12973002413711687</v>
      </c>
    </row>
    <row r="28" spans="2:10" ht="12.75">
      <c r="B28" s="1"/>
      <c r="C28" s="1"/>
      <c r="F28" t="s">
        <v>16</v>
      </c>
      <c r="H28" t="s">
        <v>6</v>
      </c>
      <c r="I28" s="5">
        <v>79500</v>
      </c>
      <c r="J28" s="19">
        <f>(100000/I28)^(252/J11)-1</f>
        <v>0.13516834240395714</v>
      </c>
    </row>
    <row r="29" spans="2:4" ht="12.75">
      <c r="B29" s="1"/>
      <c r="C29" s="1"/>
      <c r="D29" t="s">
        <v>7</v>
      </c>
    </row>
    <row r="30" spans="2:10" ht="12.75">
      <c r="B30" s="1"/>
      <c r="C30" s="1"/>
      <c r="I30" s="6">
        <f>(100000/((1+J30)^(J6/252)))</f>
        <v>84575.47967536809</v>
      </c>
      <c r="J30" s="12">
        <v>0.09589998</v>
      </c>
    </row>
    <row r="31" spans="2:10" ht="12.75">
      <c r="B31" s="13">
        <v>1</v>
      </c>
      <c r="C31" s="1"/>
      <c r="D31" s="6">
        <f>-(H6-I27)*E27</f>
        <v>0</v>
      </c>
      <c r="I31" s="6">
        <f>(100000/((1+J31)^(J11/252)))</f>
        <v>85233.00001552934</v>
      </c>
      <c r="J31" s="12">
        <v>0.0923161</v>
      </c>
    </row>
    <row r="32" spans="2:4" ht="12.75">
      <c r="B32" s="13">
        <v>2</v>
      </c>
      <c r="C32" s="1"/>
      <c r="D32" s="6">
        <f>(H7-I7)*$E$27</f>
        <v>19801.731726354046</v>
      </c>
    </row>
    <row r="33" spans="2:4" ht="12.75">
      <c r="B33" s="13">
        <v>3</v>
      </c>
      <c r="C33" s="1"/>
      <c r="D33" s="6">
        <f>(H8-I8)*$E$27</f>
        <v>4703.31003456231</v>
      </c>
    </row>
    <row r="34" spans="2:4" ht="12.75">
      <c r="B34" s="13">
        <v>4</v>
      </c>
      <c r="C34" s="1"/>
      <c r="D34" s="6">
        <f>(H9-I9)*$E$27</f>
        <v>-25388.768083283503</v>
      </c>
    </row>
    <row r="35" spans="2:4" ht="12.75">
      <c r="B35" s="13">
        <v>5</v>
      </c>
      <c r="C35" s="1"/>
      <c r="D35" s="6">
        <f>(H10-I10)*$E$27</f>
        <v>-55467.80811402714</v>
      </c>
    </row>
    <row r="36" spans="2:4" ht="12.75">
      <c r="B36" s="13">
        <v>6</v>
      </c>
      <c r="C36" s="1"/>
      <c r="D36" s="6">
        <f>(I28-I11)*$E$27</f>
        <v>-145533.4900343354</v>
      </c>
    </row>
    <row r="37" spans="2:4" ht="15">
      <c r="B37" s="7" t="s">
        <v>8</v>
      </c>
      <c r="C37" s="7"/>
      <c r="D37" s="8">
        <f>SUM(D31:D36)</f>
        <v>-201885.0244707297</v>
      </c>
    </row>
    <row r="43" spans="4:7" ht="12.75">
      <c r="D43" s="3"/>
      <c r="F43" s="3"/>
      <c r="G43" s="4"/>
    </row>
    <row r="44" spans="6:7" ht="12.75">
      <c r="F44" s="3"/>
      <c r="G44" s="4"/>
    </row>
    <row r="47" spans="2:9" ht="12.75">
      <c r="B47" s="2"/>
      <c r="C47" s="2"/>
      <c r="D47" s="2"/>
      <c r="E47" s="2"/>
      <c r="F47" s="2"/>
      <c r="H47" s="2"/>
      <c r="I47" s="2"/>
    </row>
    <row r="48" spans="2:10" ht="12.75">
      <c r="B48" s="13"/>
      <c r="C48" s="1"/>
      <c r="D48" s="6"/>
      <c r="E48" s="6"/>
      <c r="F48" s="6"/>
      <c r="H48" s="4"/>
      <c r="I48" s="4"/>
      <c r="J48" s="4"/>
    </row>
    <row r="49" spans="2:10" ht="12.75">
      <c r="B49" s="13"/>
      <c r="C49" s="1"/>
      <c r="D49" s="6"/>
      <c r="E49" s="6"/>
      <c r="F49" s="6"/>
      <c r="H49" s="4"/>
      <c r="I49" s="4"/>
      <c r="J49" s="4"/>
    </row>
    <row r="50" spans="2:10" ht="12.75">
      <c r="B50" s="13"/>
      <c r="C50" s="1"/>
      <c r="D50" s="6"/>
      <c r="E50" s="6"/>
      <c r="F50" s="6"/>
      <c r="H50" s="4"/>
      <c r="I50" s="4"/>
      <c r="J50" s="4"/>
    </row>
    <row r="51" spans="2:10" ht="12.75">
      <c r="B51" s="13"/>
      <c r="C51" s="1"/>
      <c r="D51" s="6"/>
      <c r="E51" s="6"/>
      <c r="F51" s="6"/>
      <c r="H51" s="4"/>
      <c r="I51" s="4"/>
      <c r="J51" s="4"/>
    </row>
    <row r="52" spans="2:10" ht="12.75">
      <c r="B52" s="13"/>
      <c r="C52" s="1"/>
      <c r="D52" s="6"/>
      <c r="E52" s="6"/>
      <c r="F52" s="6"/>
      <c r="H52" s="4"/>
      <c r="I52" s="4"/>
      <c r="J52" s="4"/>
    </row>
    <row r="53" spans="2:3" ht="12.75">
      <c r="B53" s="13"/>
      <c r="C53" s="1"/>
    </row>
    <row r="55" spans="4:6" ht="12.75">
      <c r="D55" s="6"/>
      <c r="E55" s="6"/>
      <c r="F55" s="6"/>
    </row>
    <row r="59" spans="4:9" ht="12.75">
      <c r="D59" s="3"/>
      <c r="F59" s="3"/>
      <c r="G59" s="4"/>
      <c r="H59" s="21"/>
      <c r="I59" s="21"/>
    </row>
    <row r="60" spans="4:9" ht="12.75">
      <c r="D60" s="3"/>
      <c r="F60" s="3"/>
      <c r="G60" s="4"/>
      <c r="H60" s="2"/>
      <c r="I60" s="2"/>
    </row>
    <row r="61" spans="8:9" ht="12.75">
      <c r="H61" s="6"/>
      <c r="I61" s="10"/>
    </row>
    <row r="62" ht="12.75">
      <c r="L62" s="2"/>
    </row>
    <row r="63" spans="4:12" ht="12.75">
      <c r="D63" s="2"/>
      <c r="E63" s="2"/>
      <c r="F63" s="2"/>
      <c r="H63" s="2"/>
      <c r="I63" s="2"/>
      <c r="J63" s="2"/>
      <c r="L63" s="2"/>
    </row>
    <row r="64" spans="2:12" ht="12.75">
      <c r="B64" s="13"/>
      <c r="C64" s="1"/>
      <c r="D64" s="6"/>
      <c r="E64" s="6"/>
      <c r="F64" s="6"/>
      <c r="H64" s="4"/>
      <c r="I64" s="4"/>
      <c r="J64" s="9"/>
      <c r="L64" s="6"/>
    </row>
    <row r="65" spans="2:12" ht="12.75">
      <c r="B65" s="13"/>
      <c r="C65" s="1"/>
      <c r="D65" s="6"/>
      <c r="E65" s="6"/>
      <c r="F65" s="6"/>
      <c r="H65" s="4"/>
      <c r="I65" s="4"/>
      <c r="J65" s="9"/>
      <c r="L65" s="6"/>
    </row>
    <row r="66" spans="2:12" ht="12.75">
      <c r="B66" s="13"/>
      <c r="C66" s="1"/>
      <c r="D66" s="6"/>
      <c r="E66" s="6"/>
      <c r="F66" s="6"/>
      <c r="H66" s="4"/>
      <c r="I66" s="4"/>
      <c r="J66" s="9"/>
      <c r="L66" s="6"/>
    </row>
    <row r="67" spans="2:12" ht="12.75">
      <c r="B67" s="13"/>
      <c r="C67" s="1"/>
      <c r="D67" s="6"/>
      <c r="E67" s="6"/>
      <c r="F67" s="6"/>
      <c r="H67" s="4"/>
      <c r="I67" s="4"/>
      <c r="J67" s="9"/>
      <c r="L67" s="6"/>
    </row>
    <row r="68" spans="2:12" ht="12.75">
      <c r="B68" s="13"/>
      <c r="C68" s="1"/>
      <c r="D68" s="6"/>
      <c r="E68" s="6"/>
      <c r="F68" s="6"/>
      <c r="H68" s="4"/>
      <c r="I68" s="4"/>
      <c r="J68" s="9"/>
      <c r="L68" s="6"/>
    </row>
    <row r="69" spans="2:3" ht="12.75">
      <c r="B69" s="13"/>
      <c r="C69" s="1"/>
    </row>
  </sheetData>
  <mergeCells count="5">
    <mergeCell ref="H59:I59"/>
    <mergeCell ref="P3:Q3"/>
    <mergeCell ref="D1:H1"/>
    <mergeCell ref="D3:G3"/>
    <mergeCell ref="H3:K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C12"/>
    </sheetView>
  </sheetViews>
  <sheetFormatPr defaultColWidth="9.140625" defaultRowHeight="12.75"/>
  <sheetData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cp:lastPrinted>2014-05-23T18:37:56Z</cp:lastPrinted>
  <dcterms:created xsi:type="dcterms:W3CDTF">2012-04-04T14:33:10Z</dcterms:created>
  <dcterms:modified xsi:type="dcterms:W3CDTF">2015-03-22T16:30:18Z</dcterms:modified>
  <cp:category/>
  <cp:version/>
  <cp:contentType/>
  <cp:contentStatus/>
</cp:coreProperties>
</file>