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Desktop\PBL_excel\"/>
    </mc:Choice>
  </mc:AlternateContent>
  <bookViews>
    <workbookView xWindow="0" yWindow="0" windowWidth="20490" windowHeight="7755" activeTab="3"/>
  </bookViews>
  <sheets>
    <sheet name="Custos" sheetId="1" r:id="rId1"/>
    <sheet name="MOD" sheetId="2" r:id="rId2"/>
    <sheet name="MIX" sheetId="7" r:id="rId3"/>
    <sheet name="Pensamento Crítico" sheetId="3" r:id="rId4"/>
    <sheet name="Regressão Polegadas" sheetId="4" r:id="rId5"/>
    <sheet name="Regressão MOD" sheetId="6" r:id="rId6"/>
  </sheets>
  <definedNames>
    <definedName name="_xlnm._FilterDatabase" localSheetId="0" hidden="1">Custos!$A$1:$N$20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M14" i="1" l="1"/>
  <c r="C2" i="1"/>
  <c r="B26" i="1"/>
  <c r="K5" i="2" l="1"/>
  <c r="K4" i="2"/>
  <c r="K3" i="2"/>
  <c r="K6" i="2" s="1"/>
  <c r="J20" i="1"/>
  <c r="J13" i="1"/>
  <c r="J17" i="1"/>
  <c r="J19" i="1"/>
  <c r="J16" i="1"/>
  <c r="J15" i="1"/>
  <c r="J14" i="1"/>
  <c r="J18" i="1"/>
  <c r="J12" i="1"/>
  <c r="L12" i="1" s="1"/>
  <c r="J11" i="1"/>
  <c r="J10" i="1"/>
  <c r="L10" i="1" s="1"/>
  <c r="J9" i="1"/>
  <c r="J8" i="1"/>
  <c r="J7" i="1"/>
  <c r="J6" i="1"/>
  <c r="J5" i="1"/>
  <c r="J4" i="1"/>
  <c r="J3" i="1"/>
  <c r="J2" i="1"/>
  <c r="L2" i="1" s="1"/>
  <c r="H21" i="1"/>
  <c r="F21" i="1"/>
  <c r="D21" i="1"/>
  <c r="B21" i="1"/>
  <c r="I13" i="1"/>
  <c r="I15" i="1"/>
  <c r="G19" i="1"/>
  <c r="G5" i="1"/>
  <c r="I6" i="2"/>
  <c r="I2" i="1" s="1"/>
  <c r="G6" i="2"/>
  <c r="G20" i="1" s="1"/>
  <c r="E6" i="2"/>
  <c r="E13" i="1" s="1"/>
  <c r="C6" i="2"/>
  <c r="C17" i="1" s="1"/>
  <c r="A3" i="2"/>
  <c r="A4" i="2"/>
  <c r="A5" i="2"/>
  <c r="B4" i="2"/>
  <c r="D4" i="2"/>
  <c r="F4" i="2"/>
  <c r="H4" i="2"/>
  <c r="B5" i="2"/>
  <c r="D5" i="2"/>
  <c r="F5" i="2"/>
  <c r="H5" i="2"/>
  <c r="D3" i="2"/>
  <c r="F3" i="2"/>
  <c r="H3" i="2"/>
  <c r="B3" i="2"/>
  <c r="L13" i="1"/>
  <c r="L7" i="1"/>
  <c r="I3" i="1" l="1"/>
  <c r="I7" i="1"/>
  <c r="C3" i="1"/>
  <c r="C11" i="1"/>
  <c r="C13" i="1"/>
  <c r="C5" i="1"/>
  <c r="C18" i="1"/>
  <c r="C7" i="1"/>
  <c r="C15" i="1"/>
  <c r="G9" i="1"/>
  <c r="C9" i="1"/>
  <c r="C19" i="1"/>
  <c r="G18" i="1"/>
  <c r="I11" i="1"/>
  <c r="E12" i="1"/>
  <c r="C4" i="1"/>
  <c r="C8" i="1"/>
  <c r="C12" i="1"/>
  <c r="C16" i="1"/>
  <c r="C20" i="1"/>
  <c r="E5" i="1"/>
  <c r="E9" i="1"/>
  <c r="E18" i="1"/>
  <c r="E19" i="1"/>
  <c r="G2" i="1"/>
  <c r="G6" i="1"/>
  <c r="G10" i="1"/>
  <c r="G14" i="1"/>
  <c r="G17" i="1"/>
  <c r="I4" i="1"/>
  <c r="I8" i="1"/>
  <c r="I12" i="1"/>
  <c r="I16" i="1"/>
  <c r="I20" i="1"/>
  <c r="E4" i="1"/>
  <c r="L4" i="1" s="1"/>
  <c r="E20" i="1"/>
  <c r="E2" i="1"/>
  <c r="E6" i="1"/>
  <c r="E10" i="1"/>
  <c r="E14" i="1"/>
  <c r="E17" i="1"/>
  <c r="G3" i="1"/>
  <c r="G7" i="1"/>
  <c r="G11" i="1"/>
  <c r="G15" i="1"/>
  <c r="G13" i="1"/>
  <c r="I5" i="1"/>
  <c r="I9" i="1"/>
  <c r="I18" i="1"/>
  <c r="I19" i="1"/>
  <c r="E8" i="1"/>
  <c r="L8" i="1" s="1"/>
  <c r="E16" i="1"/>
  <c r="M16" i="1" s="1"/>
  <c r="M21" i="1" s="1"/>
  <c r="B28" i="1" s="1"/>
  <c r="C6" i="1"/>
  <c r="C10" i="1"/>
  <c r="C14" i="1"/>
  <c r="E3" i="1"/>
  <c r="E7" i="1"/>
  <c r="E11" i="1"/>
  <c r="E15" i="1"/>
  <c r="G4" i="1"/>
  <c r="G8" i="1"/>
  <c r="G12" i="1"/>
  <c r="G16" i="1"/>
  <c r="I6" i="1"/>
  <c r="I10" i="1"/>
  <c r="I14" i="1"/>
  <c r="I17" i="1"/>
  <c r="L3" i="1"/>
  <c r="L21" i="1" s="1"/>
  <c r="L11" i="1"/>
  <c r="M15" i="1"/>
  <c r="J21" i="1"/>
  <c r="F6" i="2"/>
  <c r="D6" i="2"/>
  <c r="J5" i="2"/>
  <c r="L5" i="2" s="1"/>
  <c r="J4" i="2"/>
  <c r="L4" i="2" s="1"/>
  <c r="B6" i="2"/>
  <c r="H6" i="2"/>
  <c r="J3" i="2"/>
  <c r="L3" i="2" s="1"/>
  <c r="L6" i="1"/>
  <c r="M17" i="1"/>
  <c r="L5" i="1"/>
  <c r="L9" i="1"/>
  <c r="N21" i="1"/>
  <c r="F28" i="1" l="1"/>
  <c r="D28" i="1"/>
  <c r="B29" i="1"/>
  <c r="D29" i="1" l="1"/>
  <c r="F29" i="1"/>
</calcChain>
</file>

<file path=xl/sharedStrings.xml><?xml version="1.0" encoding="utf-8"?>
<sst xmlns="http://schemas.openxmlformats.org/spreadsheetml/2006/main" count="196" uniqueCount="72">
  <si>
    <t>Variável</t>
  </si>
  <si>
    <t>Fixo</t>
  </si>
  <si>
    <t>Total</t>
  </si>
  <si>
    <t>Perfume</t>
  </si>
  <si>
    <t>Cera</t>
  </si>
  <si>
    <t>Pavios</t>
  </si>
  <si>
    <t>Corantes</t>
  </si>
  <si>
    <t>Clips</t>
  </si>
  <si>
    <t>Celofane</t>
  </si>
  <si>
    <t>Embalagens</t>
  </si>
  <si>
    <t>Etiquetas</t>
  </si>
  <si>
    <t>MO Aprendiz</t>
  </si>
  <si>
    <t>MO Produção</t>
  </si>
  <si>
    <t>MO Mestre de produção</t>
  </si>
  <si>
    <t>Materiais de limpeza</t>
  </si>
  <si>
    <t>Depreciação</t>
  </si>
  <si>
    <t>Salários indiretos</t>
  </si>
  <si>
    <t>Seguros</t>
  </si>
  <si>
    <t>Peças e reparos</t>
  </si>
  <si>
    <t>Aluguel</t>
  </si>
  <si>
    <t>Transporte</t>
  </si>
  <si>
    <t>Outros</t>
  </si>
  <si>
    <t>F</t>
  </si>
  <si>
    <t>1 tri</t>
  </si>
  <si>
    <t>2 tri</t>
  </si>
  <si>
    <t>3 tri</t>
  </si>
  <si>
    <t>4 tri</t>
  </si>
  <si>
    <t>Custo</t>
  </si>
  <si>
    <t>MOD</t>
  </si>
  <si>
    <t>Salário</t>
  </si>
  <si>
    <t>Horas</t>
  </si>
  <si>
    <t>Total anual</t>
  </si>
  <si>
    <t>SAL/HORA</t>
  </si>
  <si>
    <t>MIX</t>
  </si>
  <si>
    <t>Ano</t>
  </si>
  <si>
    <t>Total de polegadas</t>
  </si>
  <si>
    <t>Total MOD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</si>
  <si>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</si>
  <si>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</si>
  <si>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</si>
  <si>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</si>
  <si>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</si>
  <si>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</si>
  <si>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</si>
  <si>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</si>
  <si>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</si>
  <si>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</si>
  <si>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</si>
  <si>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</si>
  <si>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</si>
  <si>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</si>
  <si>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</si>
  <si>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</si>
  <si>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</si>
  <si>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</si>
  <si>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</si>
  <si>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</si>
  <si>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</si>
  <si>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</si>
  <si>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Peças</t>
  </si>
  <si>
    <t>Equação do custo toal:</t>
  </si>
  <si>
    <t>Total de horas (direcionador)</t>
  </si>
  <si>
    <t xml:space="preserve">Custo Var por unidade </t>
  </si>
  <si>
    <t>Custo Fixo</t>
  </si>
  <si>
    <t>Custo total = custo fixo + (custo variável por unidade do direcionador x valor do direcionador)</t>
  </si>
  <si>
    <t>Custo total</t>
  </si>
  <si>
    <t>Variável X 1</t>
  </si>
  <si>
    <t>PEÇAS</t>
  </si>
  <si>
    <t>Mat. Limp</t>
  </si>
  <si>
    <t>MAT LIMP</t>
  </si>
  <si>
    <t>TRIM</t>
  </si>
  <si>
    <t>Custo total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</si>
</sst>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/>
    <xf numFmtId="43" fontId="2" fillId="2" borderId="0" xfId="0" applyNumberFormat="1" applyFont="1" applyFill="1"/>
    <xf numFmtId="43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/>
    <xf numFmtId="43" fontId="3" fillId="0" borderId="1" xfId="1" applyFont="1" applyBorder="1"/>
    <xf numFmtId="164" fontId="0" fillId="0" borderId="0" xfId="1" applyNumberFormat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9" fontId="0" fillId="0" borderId="0" xfId="2" applyFont="1" applyFill="1" applyBorder="1" applyAlignment="1"/>
    <xf numFmtId="10" fontId="0" fillId="0" borderId="0" xfId="2" applyNumberFormat="1" applyFont="1" applyFill="1" applyBorder="1" applyAlignment="1"/>
    <xf numFmtId="10" fontId="0" fillId="0" borderId="2" xfId="2" applyNumberFormat="1" applyFont="1" applyFill="1" applyBorder="1" applyAlignment="1"/>
    <xf numFmtId="43" fontId="0" fillId="0" borderId="0" xfId="1" applyFont="1" applyBorder="1"/>
    <xf numFmtId="43" fontId="3" fillId="0" borderId="0" xfId="1" applyFont="1" applyBorder="1"/>
    <xf numFmtId="43" fontId="2" fillId="2" borderId="0" xfId="1" applyFont="1" applyFill="1" applyAlignment="1">
      <alignment horizontal="right"/>
    </xf>
    <xf numFmtId="43" fontId="5" fillId="0" borderId="0" xfId="1" applyFont="1" applyFill="1"/>
    <xf numFmtId="43" fontId="3" fillId="0" borderId="0" xfId="0" applyNumberFormat="1" applyFont="1"/>
    <xf numFmtId="43" fontId="3" fillId="0" borderId="0" xfId="1" applyFont="1"/>
    <xf numFmtId="43" fontId="0" fillId="2" borderId="0" xfId="1" applyFont="1" applyFill="1"/>
    <xf numFmtId="0" fontId="3" fillId="3" borderId="0" xfId="0" applyFont="1" applyFill="1" applyBorder="1" applyAlignment="1"/>
    <xf numFmtId="9" fontId="0" fillId="0" borderId="0" xfId="2" applyNumberFormat="1" applyFont="1" applyFill="1" applyBorder="1" applyAlignment="1"/>
    <xf numFmtId="164" fontId="1" fillId="0" borderId="0" xfId="1" applyNumberFormat="1" applyFont="1"/>
    <xf numFmtId="165" fontId="0" fillId="0" borderId="0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2" fillId="2" borderId="0" xfId="0" applyFont="1" applyFill="1" applyAlignment="1">
      <alignment horizontal="center"/>
    </xf>
    <xf numFmtId="43" fontId="3" fillId="0" borderId="5" xfId="1" applyFont="1" applyBorder="1"/>
    <xf numFmtId="43" fontId="3" fillId="3" borderId="4" xfId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opLeftCell="A10" workbookViewId="0">
      <selection activeCell="J29" sqref="J29"/>
    </sheetView>
  </sheetViews>
  <sheetFormatPr defaultRowHeight="15" x14ac:dyDescent="0.25"/>
  <cols>
    <col min="1" max="1" width="27.140625" bestFit="1" customWidth="1"/>
    <col min="2" max="2" width="15.140625" customWidth="1"/>
    <col min="3" max="3" width="8" customWidth="1"/>
    <col min="4" max="4" width="15.140625" customWidth="1"/>
    <col min="5" max="5" width="8" customWidth="1"/>
    <col min="6" max="6" width="15.140625" customWidth="1"/>
    <col min="7" max="7" width="8" customWidth="1"/>
    <col min="8" max="8" width="15.140625" customWidth="1"/>
    <col min="9" max="9" width="8" customWidth="1"/>
    <col min="10" max="10" width="15.140625" style="1" customWidth="1"/>
    <col min="12" max="14" width="13.28515625" style="1" bestFit="1" customWidth="1"/>
  </cols>
  <sheetData>
    <row r="1" spans="1:14" s="2" customFormat="1" x14ac:dyDescent="0.25">
      <c r="A1" s="13" t="s">
        <v>27</v>
      </c>
      <c r="B1" s="12" t="s">
        <v>23</v>
      </c>
      <c r="C1" s="9"/>
      <c r="D1" s="12" t="s">
        <v>24</v>
      </c>
      <c r="E1" s="9"/>
      <c r="F1" s="12" t="s">
        <v>25</v>
      </c>
      <c r="G1" s="9"/>
      <c r="H1" s="12" t="s">
        <v>26</v>
      </c>
      <c r="I1" s="9"/>
      <c r="J1" s="12" t="s">
        <v>2</v>
      </c>
      <c r="L1" s="14" t="s">
        <v>0</v>
      </c>
      <c r="M1" s="14" t="s">
        <v>1</v>
      </c>
      <c r="N1" s="14" t="s">
        <v>33</v>
      </c>
    </row>
    <row r="2" spans="1:14" x14ac:dyDescent="0.25">
      <c r="A2" s="10" t="s">
        <v>4</v>
      </c>
      <c r="B2" s="11">
        <v>540000</v>
      </c>
      <c r="C2" s="11">
        <f>B2/MOD!$C$6</f>
        <v>82.758620689655174</v>
      </c>
      <c r="D2" s="11">
        <v>660000</v>
      </c>
      <c r="E2" s="11">
        <f>D2/MOD!$E$6</f>
        <v>82.758620689655174</v>
      </c>
      <c r="F2" s="11">
        <v>810000</v>
      </c>
      <c r="G2" s="11">
        <f>F2/MOD!$G$6</f>
        <v>82.758620689655174</v>
      </c>
      <c r="H2" s="11">
        <v>990000</v>
      </c>
      <c r="I2" s="11">
        <f>H2/MOD!$I$6</f>
        <v>82.758620689655174</v>
      </c>
      <c r="J2" s="11">
        <f t="shared" ref="J2:J20" si="0">SUM(B2+D2+F2+H2)</f>
        <v>3000000</v>
      </c>
      <c r="K2" s="8"/>
      <c r="L2" s="11">
        <f t="shared" ref="L2:L13" si="1">J2</f>
        <v>3000000</v>
      </c>
      <c r="M2" s="11"/>
      <c r="N2" s="11"/>
    </row>
    <row r="3" spans="1:14" x14ac:dyDescent="0.25">
      <c r="A3" s="10" t="s">
        <v>3</v>
      </c>
      <c r="B3" s="11">
        <v>86400</v>
      </c>
      <c r="C3" s="11">
        <f>B3/MOD!$C$6</f>
        <v>13.241379310344827</v>
      </c>
      <c r="D3" s="11">
        <v>105600</v>
      </c>
      <c r="E3" s="11">
        <f>D3/MOD!$E$6</f>
        <v>13.241379310344827</v>
      </c>
      <c r="F3" s="11">
        <v>129600</v>
      </c>
      <c r="G3" s="11">
        <f>F3/MOD!$G$6</f>
        <v>13.241379310344827</v>
      </c>
      <c r="H3" s="11">
        <v>158400</v>
      </c>
      <c r="I3" s="11">
        <f>H3/MOD!$I$6</f>
        <v>13.241379310344827</v>
      </c>
      <c r="J3" s="11">
        <f t="shared" si="0"/>
        <v>480000</v>
      </c>
      <c r="K3" s="8"/>
      <c r="L3" s="11">
        <f t="shared" si="1"/>
        <v>480000</v>
      </c>
      <c r="M3" s="11"/>
      <c r="N3" s="11"/>
    </row>
    <row r="4" spans="1:14" x14ac:dyDescent="0.25">
      <c r="A4" s="10" t="s">
        <v>5</v>
      </c>
      <c r="B4" s="11">
        <v>54000</v>
      </c>
      <c r="C4" s="11">
        <f>B4/MOD!$C$6</f>
        <v>8.2758620689655178</v>
      </c>
      <c r="D4" s="11">
        <v>66000</v>
      </c>
      <c r="E4" s="11">
        <f>D4/MOD!$E$6</f>
        <v>8.2758620689655178</v>
      </c>
      <c r="F4" s="11">
        <v>81000</v>
      </c>
      <c r="G4" s="11">
        <f>F4/MOD!$G$6</f>
        <v>8.2758620689655178</v>
      </c>
      <c r="H4" s="11">
        <v>99000</v>
      </c>
      <c r="I4" s="11">
        <f>H4/MOD!$I$6</f>
        <v>8.2758620689655178</v>
      </c>
      <c r="J4" s="11">
        <f t="shared" si="0"/>
        <v>300000</v>
      </c>
      <c r="K4" s="8"/>
      <c r="L4" s="11">
        <f t="shared" si="1"/>
        <v>300000</v>
      </c>
      <c r="M4" s="11"/>
      <c r="N4" s="11"/>
    </row>
    <row r="5" spans="1:14" x14ac:dyDescent="0.25">
      <c r="A5" s="10" t="s">
        <v>6</v>
      </c>
      <c r="B5" s="11">
        <v>21600</v>
      </c>
      <c r="C5" s="11">
        <f>B5/MOD!$C$6</f>
        <v>3.3103448275862069</v>
      </c>
      <c r="D5" s="11">
        <v>26400</v>
      </c>
      <c r="E5" s="11">
        <f>D5/MOD!$E$6</f>
        <v>3.3103448275862069</v>
      </c>
      <c r="F5" s="11">
        <v>32400</v>
      </c>
      <c r="G5" s="11">
        <f>F5/MOD!$G$6</f>
        <v>3.3103448275862069</v>
      </c>
      <c r="H5" s="11">
        <v>39600</v>
      </c>
      <c r="I5" s="11">
        <f>H5/MOD!$I$6</f>
        <v>3.3103448275862069</v>
      </c>
      <c r="J5" s="11">
        <f t="shared" si="0"/>
        <v>120000</v>
      </c>
      <c r="K5" s="8"/>
      <c r="L5" s="11">
        <f t="shared" si="1"/>
        <v>120000</v>
      </c>
      <c r="M5" s="11"/>
      <c r="N5" s="11"/>
    </row>
    <row r="6" spans="1:14" x14ac:dyDescent="0.25">
      <c r="A6" s="10" t="s">
        <v>7</v>
      </c>
      <c r="B6" s="11">
        <v>2700</v>
      </c>
      <c r="C6" s="11">
        <f>B6/MOD!$C$6</f>
        <v>0.41379310344827586</v>
      </c>
      <c r="D6" s="11">
        <v>3300</v>
      </c>
      <c r="E6" s="11">
        <f>D6/MOD!$E$6</f>
        <v>0.41379310344827586</v>
      </c>
      <c r="F6" s="11">
        <v>4050</v>
      </c>
      <c r="G6" s="11">
        <f>F6/MOD!$G$6</f>
        <v>0.41379310344827586</v>
      </c>
      <c r="H6" s="11">
        <v>4950</v>
      </c>
      <c r="I6" s="11">
        <f>H6/MOD!$I$6</f>
        <v>0.41379310344827586</v>
      </c>
      <c r="J6" s="11">
        <f t="shared" si="0"/>
        <v>15000</v>
      </c>
      <c r="K6" s="8"/>
      <c r="L6" s="11">
        <f t="shared" si="1"/>
        <v>15000</v>
      </c>
      <c r="M6" s="11"/>
      <c r="N6" s="11"/>
    </row>
    <row r="7" spans="1:14" x14ac:dyDescent="0.25">
      <c r="A7" s="10" t="s">
        <v>8</v>
      </c>
      <c r="B7" s="11">
        <v>2700</v>
      </c>
      <c r="C7" s="11">
        <f>B7/MOD!$C$6</f>
        <v>0.41379310344827586</v>
      </c>
      <c r="D7" s="11">
        <v>3300</v>
      </c>
      <c r="E7" s="11">
        <f>D7/MOD!$E$6</f>
        <v>0.41379310344827586</v>
      </c>
      <c r="F7" s="11">
        <v>4050</v>
      </c>
      <c r="G7" s="11">
        <f>F7/MOD!$G$6</f>
        <v>0.41379310344827586</v>
      </c>
      <c r="H7" s="11">
        <v>4950</v>
      </c>
      <c r="I7" s="11">
        <f>H7/MOD!$I$6</f>
        <v>0.41379310344827586</v>
      </c>
      <c r="J7" s="11">
        <f t="shared" si="0"/>
        <v>15000</v>
      </c>
      <c r="K7" s="8"/>
      <c r="L7" s="11">
        <f t="shared" si="1"/>
        <v>15000</v>
      </c>
      <c r="M7" s="11"/>
      <c r="N7" s="11"/>
    </row>
    <row r="8" spans="1:14" x14ac:dyDescent="0.25">
      <c r="A8" s="10" t="s">
        <v>9</v>
      </c>
      <c r="B8" s="11">
        <v>3375</v>
      </c>
      <c r="C8" s="11">
        <f>B8/MOD!$C$6</f>
        <v>0.51724137931034486</v>
      </c>
      <c r="D8" s="11">
        <v>4125</v>
      </c>
      <c r="E8" s="11">
        <f>D8/MOD!$E$6</f>
        <v>0.51724137931034486</v>
      </c>
      <c r="F8" s="11">
        <v>5062.5</v>
      </c>
      <c r="G8" s="11">
        <f>F8/MOD!$G$6</f>
        <v>0.51724137931034486</v>
      </c>
      <c r="H8" s="11">
        <v>6187.5</v>
      </c>
      <c r="I8" s="11">
        <f>H8/MOD!$I$6</f>
        <v>0.51724137931034486</v>
      </c>
      <c r="J8" s="11">
        <f t="shared" si="0"/>
        <v>18750</v>
      </c>
      <c r="K8" s="8"/>
      <c r="L8" s="11">
        <f t="shared" si="1"/>
        <v>18750</v>
      </c>
      <c r="M8" s="11"/>
      <c r="N8" s="11"/>
    </row>
    <row r="9" spans="1:14" x14ac:dyDescent="0.25">
      <c r="A9" s="10" t="s">
        <v>10</v>
      </c>
      <c r="B9" s="11">
        <v>8100</v>
      </c>
      <c r="C9" s="11">
        <f>B9/MOD!$C$6</f>
        <v>1.2413793103448276</v>
      </c>
      <c r="D9" s="11">
        <v>9900</v>
      </c>
      <c r="E9" s="11">
        <f>D9/MOD!$E$6</f>
        <v>1.2413793103448276</v>
      </c>
      <c r="F9" s="11">
        <v>12150</v>
      </c>
      <c r="G9" s="11">
        <f>F9/MOD!$G$6</f>
        <v>1.2413793103448276</v>
      </c>
      <c r="H9" s="11">
        <v>14850</v>
      </c>
      <c r="I9" s="11">
        <f>H9/MOD!$I$6</f>
        <v>1.2413793103448276</v>
      </c>
      <c r="J9" s="11">
        <f t="shared" si="0"/>
        <v>45000</v>
      </c>
      <c r="K9" s="8"/>
      <c r="L9" s="11">
        <f t="shared" si="1"/>
        <v>45000</v>
      </c>
      <c r="M9" s="11"/>
      <c r="N9" s="11"/>
    </row>
    <row r="10" spans="1:14" x14ac:dyDescent="0.25">
      <c r="A10" s="10" t="s">
        <v>11</v>
      </c>
      <c r="B10" s="11">
        <v>18900</v>
      </c>
      <c r="C10" s="11">
        <f>B10/MOD!$C$6</f>
        <v>2.896551724137931</v>
      </c>
      <c r="D10" s="11">
        <v>23100</v>
      </c>
      <c r="E10" s="11">
        <f>D10/MOD!$E$6</f>
        <v>2.896551724137931</v>
      </c>
      <c r="F10" s="11">
        <v>28350</v>
      </c>
      <c r="G10" s="11">
        <f>F10/MOD!$G$6</f>
        <v>2.896551724137931</v>
      </c>
      <c r="H10" s="11">
        <v>34650</v>
      </c>
      <c r="I10" s="11">
        <f>H10/MOD!$I$6</f>
        <v>2.896551724137931</v>
      </c>
      <c r="J10" s="11">
        <f t="shared" si="0"/>
        <v>105000</v>
      </c>
      <c r="K10" s="8"/>
      <c r="L10" s="11">
        <f t="shared" si="1"/>
        <v>105000</v>
      </c>
      <c r="M10" s="11"/>
      <c r="N10" s="11"/>
    </row>
    <row r="11" spans="1:14" x14ac:dyDescent="0.25">
      <c r="A11" s="10" t="s">
        <v>12</v>
      </c>
      <c r="B11" s="11">
        <v>33075</v>
      </c>
      <c r="C11" s="11">
        <f>B11/MOD!$C$6</f>
        <v>5.068965517241379</v>
      </c>
      <c r="D11" s="11">
        <v>40425</v>
      </c>
      <c r="E11" s="11">
        <f>D11/MOD!$E$6</f>
        <v>5.068965517241379</v>
      </c>
      <c r="F11" s="11">
        <v>49612.5</v>
      </c>
      <c r="G11" s="11">
        <f>F11/MOD!$G$6</f>
        <v>5.068965517241379</v>
      </c>
      <c r="H11" s="11">
        <v>60637.5</v>
      </c>
      <c r="I11" s="11">
        <f>H11/MOD!$I$6</f>
        <v>5.068965517241379</v>
      </c>
      <c r="J11" s="11">
        <f t="shared" si="0"/>
        <v>183750</v>
      </c>
      <c r="K11" s="8"/>
      <c r="L11" s="11">
        <f t="shared" si="1"/>
        <v>183750</v>
      </c>
      <c r="M11" s="11"/>
      <c r="N11" s="11"/>
    </row>
    <row r="12" spans="1:14" x14ac:dyDescent="0.25">
      <c r="A12" s="10" t="s">
        <v>13</v>
      </c>
      <c r="B12" s="11">
        <v>20250</v>
      </c>
      <c r="C12" s="11">
        <f>B12/MOD!$C$6</f>
        <v>3.103448275862069</v>
      </c>
      <c r="D12" s="11">
        <v>24750</v>
      </c>
      <c r="E12" s="11">
        <f>D12/MOD!$E$6</f>
        <v>3.103448275862069</v>
      </c>
      <c r="F12" s="11">
        <v>30375</v>
      </c>
      <c r="G12" s="11">
        <f>F12/MOD!$G$6</f>
        <v>3.103448275862069</v>
      </c>
      <c r="H12" s="11">
        <v>37125</v>
      </c>
      <c r="I12" s="11">
        <f>H12/MOD!$I$6</f>
        <v>3.103448275862069</v>
      </c>
      <c r="J12" s="11">
        <f t="shared" si="0"/>
        <v>112500</v>
      </c>
      <c r="K12" s="8"/>
      <c r="L12" s="11">
        <f t="shared" si="1"/>
        <v>112500</v>
      </c>
      <c r="M12" s="11"/>
      <c r="N12" s="11"/>
    </row>
    <row r="13" spans="1:14" x14ac:dyDescent="0.25">
      <c r="A13" s="10" t="s">
        <v>20</v>
      </c>
      <c r="B13" s="11">
        <v>32400</v>
      </c>
      <c r="C13" s="11">
        <f>B13/MOD!$C$6</f>
        <v>4.9655172413793105</v>
      </c>
      <c r="D13" s="11">
        <v>39600</v>
      </c>
      <c r="E13" s="11">
        <f>D13/MOD!$E$6</f>
        <v>4.9655172413793105</v>
      </c>
      <c r="F13" s="11">
        <v>48600</v>
      </c>
      <c r="G13" s="11">
        <f>F13/MOD!$G$6</f>
        <v>4.9655172413793105</v>
      </c>
      <c r="H13" s="11">
        <v>59400</v>
      </c>
      <c r="I13" s="11">
        <f>H13/MOD!$I$6</f>
        <v>4.9655172413793105</v>
      </c>
      <c r="J13" s="11">
        <f t="shared" si="0"/>
        <v>180000</v>
      </c>
      <c r="K13" s="8"/>
      <c r="L13" s="11">
        <f t="shared" si="1"/>
        <v>180000</v>
      </c>
      <c r="M13" s="11"/>
      <c r="N13" s="11"/>
    </row>
    <row r="14" spans="1:14" x14ac:dyDescent="0.25">
      <c r="A14" s="10" t="s">
        <v>15</v>
      </c>
      <c r="B14" s="11">
        <v>90000</v>
      </c>
      <c r="C14" s="11">
        <f>B14/MOD!$C$6</f>
        <v>13.793103448275861</v>
      </c>
      <c r="D14" s="11">
        <v>90000</v>
      </c>
      <c r="E14" s="11">
        <f>D14/MOD!$E$6</f>
        <v>11.285266457680251</v>
      </c>
      <c r="F14" s="11">
        <v>90000</v>
      </c>
      <c r="G14" s="11">
        <f>F14/MOD!$G$6</f>
        <v>9.1954022988505741</v>
      </c>
      <c r="H14" s="11">
        <v>90000</v>
      </c>
      <c r="I14" s="11">
        <f>H14/MOD!$I$6</f>
        <v>7.523510971786834</v>
      </c>
      <c r="J14" s="11">
        <f t="shared" si="0"/>
        <v>360000</v>
      </c>
      <c r="K14" s="8"/>
      <c r="L14" s="11"/>
      <c r="M14" s="11">
        <f>J14</f>
        <v>360000</v>
      </c>
      <c r="N14" s="11"/>
    </row>
    <row r="15" spans="1:14" x14ac:dyDescent="0.25">
      <c r="A15" s="10" t="s">
        <v>16</v>
      </c>
      <c r="B15" s="11">
        <v>118500</v>
      </c>
      <c r="C15" s="11">
        <f>B15/MOD!$C$6</f>
        <v>18.160919540229884</v>
      </c>
      <c r="D15" s="11">
        <v>118500</v>
      </c>
      <c r="E15" s="11">
        <f>D15/MOD!$E$6</f>
        <v>14.858934169278998</v>
      </c>
      <c r="F15" s="11">
        <v>118500</v>
      </c>
      <c r="G15" s="11">
        <f>F15/MOD!$G$6</f>
        <v>12.107279693486589</v>
      </c>
      <c r="H15" s="11">
        <v>118500</v>
      </c>
      <c r="I15" s="11">
        <f>H15/MOD!$I$6</f>
        <v>9.9059561128526639</v>
      </c>
      <c r="J15" s="11">
        <f t="shared" si="0"/>
        <v>474000</v>
      </c>
      <c r="K15" s="8"/>
      <c r="L15" s="11"/>
      <c r="M15" s="11">
        <f>J15</f>
        <v>474000</v>
      </c>
      <c r="N15" s="11"/>
    </row>
    <row r="16" spans="1:14" x14ac:dyDescent="0.25">
      <c r="A16" s="10" t="s">
        <v>17</v>
      </c>
      <c r="B16" s="11">
        <v>3000</v>
      </c>
      <c r="C16" s="11">
        <f>B16/MOD!$C$6</f>
        <v>0.45977011494252873</v>
      </c>
      <c r="D16" s="11">
        <v>3000</v>
      </c>
      <c r="E16" s="11">
        <f>D16/MOD!$E$6</f>
        <v>0.37617554858934171</v>
      </c>
      <c r="F16" s="11">
        <v>3000</v>
      </c>
      <c r="G16" s="11">
        <f>F16/MOD!$G$6</f>
        <v>0.3065134099616858</v>
      </c>
      <c r="H16" s="11">
        <v>3000</v>
      </c>
      <c r="I16" s="11">
        <f>H16/MOD!$I$6</f>
        <v>0.2507836990595611</v>
      </c>
      <c r="J16" s="11">
        <f t="shared" si="0"/>
        <v>12000</v>
      </c>
      <c r="K16" s="8"/>
      <c r="L16" s="11"/>
      <c r="M16" s="11">
        <f>J16</f>
        <v>12000</v>
      </c>
      <c r="N16" s="11"/>
    </row>
    <row r="17" spans="1:14" x14ac:dyDescent="0.25">
      <c r="A17" s="10" t="s">
        <v>19</v>
      </c>
      <c r="B17" s="11">
        <v>18000</v>
      </c>
      <c r="C17" s="11">
        <f>B17/MOD!$C$6</f>
        <v>2.7586206896551726</v>
      </c>
      <c r="D17" s="11">
        <v>18000</v>
      </c>
      <c r="E17" s="11">
        <f>D17/MOD!$E$6</f>
        <v>2.2570532915360499</v>
      </c>
      <c r="F17" s="11">
        <v>18000</v>
      </c>
      <c r="G17" s="11">
        <f>F17/MOD!$G$6</f>
        <v>1.8390804597701149</v>
      </c>
      <c r="H17" s="11">
        <v>18000</v>
      </c>
      <c r="I17" s="11">
        <f>H17/MOD!$I$6</f>
        <v>1.5047021943573669</v>
      </c>
      <c r="J17" s="11">
        <f t="shared" si="0"/>
        <v>72000</v>
      </c>
      <c r="K17" s="8"/>
      <c r="L17" s="11"/>
      <c r="M17" s="11">
        <f>J17</f>
        <v>72000</v>
      </c>
      <c r="N17" s="11"/>
    </row>
    <row r="18" spans="1:14" x14ac:dyDescent="0.25">
      <c r="A18" s="10" t="s">
        <v>14</v>
      </c>
      <c r="B18" s="11">
        <v>4700</v>
      </c>
      <c r="C18" s="11">
        <f>B18/MOD!$C$6</f>
        <v>0.72030651340996166</v>
      </c>
      <c r="D18" s="11">
        <v>5500</v>
      </c>
      <c r="E18" s="11">
        <f>D18/MOD!$E$6</f>
        <v>0.68965517241379315</v>
      </c>
      <c r="F18" s="11">
        <v>6400</v>
      </c>
      <c r="G18" s="11">
        <f>F18/MOD!$G$6</f>
        <v>0.6538952745849298</v>
      </c>
      <c r="H18" s="11">
        <v>7400</v>
      </c>
      <c r="I18" s="11">
        <f>H18/MOD!$I$6</f>
        <v>0.61859979101358409</v>
      </c>
      <c r="J18" s="11">
        <f t="shared" si="0"/>
        <v>24000</v>
      </c>
      <c r="K18" s="8"/>
      <c r="L18" s="11"/>
      <c r="M18" s="11">
        <v>24000</v>
      </c>
      <c r="N18" s="11"/>
    </row>
    <row r="19" spans="1:14" x14ac:dyDescent="0.25">
      <c r="A19" s="10" t="s">
        <v>18</v>
      </c>
      <c r="B19" s="11">
        <v>3850</v>
      </c>
      <c r="C19" s="11">
        <f>B19/MOD!$C$6</f>
        <v>0.59003831417624519</v>
      </c>
      <c r="D19" s="11">
        <v>4456</v>
      </c>
      <c r="E19" s="11">
        <f>D19/MOD!$E$6</f>
        <v>0.55874608150470217</v>
      </c>
      <c r="F19" s="11">
        <v>4722</v>
      </c>
      <c r="G19" s="11">
        <f>F19/MOD!$G$6</f>
        <v>0.48245210727969351</v>
      </c>
      <c r="H19" s="11">
        <v>4972</v>
      </c>
      <c r="I19" s="11">
        <f>H19/MOD!$I$6</f>
        <v>0.41563218390804596</v>
      </c>
      <c r="J19" s="11">
        <f t="shared" si="0"/>
        <v>18000</v>
      </c>
      <c r="K19" s="8"/>
      <c r="L19" s="11"/>
      <c r="M19" s="11">
        <v>18000</v>
      </c>
      <c r="N19" s="11"/>
    </row>
    <row r="20" spans="1:14" x14ac:dyDescent="0.25">
      <c r="A20" s="10" t="s">
        <v>21</v>
      </c>
      <c r="B20" s="11">
        <v>11172</v>
      </c>
      <c r="C20" s="11">
        <f>B20/MOD!$C$6</f>
        <v>1.7121839080459771</v>
      </c>
      <c r="D20" s="11">
        <v>14997</v>
      </c>
      <c r="E20" s="11">
        <f>D20/MOD!$E$6</f>
        <v>1.8805015673981191</v>
      </c>
      <c r="F20" s="11">
        <v>12336</v>
      </c>
      <c r="G20" s="11">
        <f>F20/MOD!$G$6</f>
        <v>1.260383141762452</v>
      </c>
      <c r="H20" s="11">
        <v>21495</v>
      </c>
      <c r="I20" s="11">
        <f>H20/MOD!$I$6</f>
        <v>1.7968652037617554</v>
      </c>
      <c r="J20" s="11">
        <f t="shared" si="0"/>
        <v>60000</v>
      </c>
      <c r="K20" s="8"/>
      <c r="L20" s="11"/>
      <c r="M20" s="11">
        <v>60000</v>
      </c>
      <c r="N20" s="11"/>
    </row>
    <row r="21" spans="1:14" ht="15.75" thickBot="1" x14ac:dyDescent="0.3">
      <c r="A21" s="16" t="s">
        <v>2</v>
      </c>
      <c r="B21" s="17">
        <f>SUM(B2:B20)</f>
        <v>1072722</v>
      </c>
      <c r="C21" s="17"/>
      <c r="D21" s="17">
        <f>SUM(D2:D20)</f>
        <v>1260953</v>
      </c>
      <c r="E21" s="17"/>
      <c r="F21" s="17">
        <f>SUM(F2:F20)</f>
        <v>1488208</v>
      </c>
      <c r="G21" s="17"/>
      <c r="H21" s="17">
        <f>SUM(H2:H20)</f>
        <v>1773117</v>
      </c>
      <c r="I21" s="17"/>
      <c r="J21" s="17">
        <f>SUM(J2:J20)</f>
        <v>5595000</v>
      </c>
      <c r="K21" s="15" t="s">
        <v>2</v>
      </c>
      <c r="L21" s="39">
        <f>SUM(L2:L20)</f>
        <v>4575000</v>
      </c>
      <c r="M21" s="17">
        <f>SUM(M2:M20)</f>
        <v>1020000</v>
      </c>
      <c r="N21" s="17">
        <f>SUM(N2:N20)</f>
        <v>0</v>
      </c>
    </row>
    <row r="22" spans="1:14" ht="15.75" thickBot="1" x14ac:dyDescent="0.3">
      <c r="B22" s="1"/>
      <c r="C22" s="1"/>
      <c r="D22" s="1"/>
      <c r="E22" s="1"/>
      <c r="F22" s="1"/>
      <c r="G22" s="1"/>
      <c r="H22" s="1"/>
      <c r="I22" s="1"/>
      <c r="L22" s="40">
        <f>L21/B26</f>
        <v>126.20689655172414</v>
      </c>
    </row>
    <row r="23" spans="1:14" x14ac:dyDescent="0.25">
      <c r="B23" s="1"/>
      <c r="C23" s="1"/>
      <c r="D23" s="1"/>
      <c r="E23" s="1"/>
      <c r="F23" s="1"/>
      <c r="G23" s="1"/>
      <c r="H23" s="1"/>
      <c r="I23" s="1"/>
    </row>
    <row r="24" spans="1:14" x14ac:dyDescent="0.25">
      <c r="B24" s="1"/>
      <c r="C24" s="1"/>
      <c r="D24" s="1"/>
      <c r="E24" s="1"/>
      <c r="F24" s="1"/>
      <c r="G24" s="1"/>
      <c r="H24" s="1"/>
      <c r="I24" s="1"/>
    </row>
    <row r="25" spans="1:14" x14ac:dyDescent="0.25">
      <c r="A25" s="28" t="s">
        <v>60</v>
      </c>
      <c r="B25" s="5" t="s">
        <v>64</v>
      </c>
      <c r="C25" s="5"/>
      <c r="D25" s="5"/>
      <c r="E25" s="5"/>
      <c r="F25" s="5"/>
      <c r="G25" s="5"/>
      <c r="H25" s="5"/>
      <c r="I25" s="5"/>
      <c r="J25" s="29"/>
    </row>
    <row r="26" spans="1:14" x14ac:dyDescent="0.25">
      <c r="A26" s="2" t="s">
        <v>61</v>
      </c>
      <c r="B26" s="30">
        <f>MOD!K6</f>
        <v>36250</v>
      </c>
      <c r="C26" s="1"/>
      <c r="D26" s="31">
        <v>45000</v>
      </c>
      <c r="E26" s="1"/>
      <c r="F26" s="31">
        <v>60000</v>
      </c>
      <c r="G26" s="1"/>
      <c r="H26" s="1"/>
      <c r="I26" s="1"/>
    </row>
    <row r="27" spans="1:14" x14ac:dyDescent="0.25">
      <c r="A27" s="2" t="s">
        <v>62</v>
      </c>
      <c r="B27" s="30"/>
      <c r="C27" s="1"/>
      <c r="D27" s="30"/>
      <c r="E27" s="1"/>
      <c r="F27" s="30"/>
      <c r="G27" s="1"/>
      <c r="H27" s="1"/>
      <c r="I27" s="1"/>
    </row>
    <row r="28" spans="1:14" x14ac:dyDescent="0.25">
      <c r="A28" s="2" t="s">
        <v>63</v>
      </c>
      <c r="B28" s="30">
        <f>M21</f>
        <v>1020000</v>
      </c>
      <c r="C28" s="1"/>
      <c r="D28" s="31">
        <f>B28</f>
        <v>1020000</v>
      </c>
      <c r="E28" s="31"/>
      <c r="F28" s="31">
        <f>B28</f>
        <v>1020000</v>
      </c>
      <c r="G28" s="1"/>
      <c r="H28" s="1"/>
      <c r="I28" s="1"/>
    </row>
    <row r="29" spans="1:14" x14ac:dyDescent="0.25">
      <c r="A29" s="6" t="s">
        <v>65</v>
      </c>
      <c r="B29" s="5">
        <f>B28+(B26*B27)</f>
        <v>1020000</v>
      </c>
      <c r="C29" s="32"/>
      <c r="D29" s="5">
        <f>D28+(D26*D27)</f>
        <v>1020000</v>
      </c>
      <c r="E29" s="32"/>
      <c r="F29" s="5">
        <f>F28+(F26*F27)</f>
        <v>1020000</v>
      </c>
      <c r="G29" s="32"/>
      <c r="H29" s="32"/>
      <c r="I29" s="3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C6" sqref="C6"/>
    </sheetView>
  </sheetViews>
  <sheetFormatPr defaultRowHeight="15" x14ac:dyDescent="0.25"/>
  <cols>
    <col min="1" max="1" width="24.140625" bestFit="1" customWidth="1"/>
    <col min="2" max="2" width="10.5703125" bestFit="1" customWidth="1"/>
    <col min="3" max="3" width="10.5703125" customWidth="1"/>
    <col min="4" max="4" width="10.5703125" bestFit="1" customWidth="1"/>
    <col min="5" max="5" width="10.5703125" customWidth="1"/>
    <col min="6" max="6" width="11.5703125" bestFit="1" customWidth="1"/>
    <col min="7" max="7" width="10.5703125" customWidth="1"/>
    <col min="8" max="8" width="11.5703125" bestFit="1" customWidth="1"/>
    <col min="9" max="9" width="10.5703125" bestFit="1" customWidth="1"/>
    <col min="10" max="10" width="11.5703125" bestFit="1" customWidth="1"/>
    <col min="11" max="11" width="10.5703125" bestFit="1" customWidth="1"/>
    <col min="12" max="12" width="10.140625" bestFit="1" customWidth="1"/>
  </cols>
  <sheetData>
    <row r="1" spans="1:13" x14ac:dyDescent="0.25">
      <c r="B1" s="38" t="s">
        <v>23</v>
      </c>
      <c r="C1" s="38"/>
      <c r="D1" s="38" t="s">
        <v>24</v>
      </c>
      <c r="E1" s="38"/>
      <c r="F1" s="38" t="s">
        <v>25</v>
      </c>
      <c r="G1" s="38"/>
      <c r="H1" s="38" t="s">
        <v>26</v>
      </c>
      <c r="I1" s="38"/>
      <c r="J1" s="38" t="s">
        <v>31</v>
      </c>
      <c r="K1" s="38"/>
      <c r="L1" s="6"/>
    </row>
    <row r="2" spans="1:13" x14ac:dyDescent="0.25">
      <c r="A2" s="2" t="s">
        <v>28</v>
      </c>
      <c r="B2" s="3" t="s">
        <v>29</v>
      </c>
      <c r="C2" s="3" t="s">
        <v>30</v>
      </c>
      <c r="D2" s="3" t="s">
        <v>29</v>
      </c>
      <c r="E2" s="3" t="s">
        <v>30</v>
      </c>
      <c r="F2" s="3" t="s">
        <v>29</v>
      </c>
      <c r="G2" s="3" t="s">
        <v>30</v>
      </c>
      <c r="H2" s="3" t="s">
        <v>29</v>
      </c>
      <c r="I2" s="3" t="s">
        <v>30</v>
      </c>
      <c r="J2" s="4" t="s">
        <v>29</v>
      </c>
      <c r="K2" s="4" t="s">
        <v>30</v>
      </c>
      <c r="L2" s="4" t="s">
        <v>32</v>
      </c>
    </row>
    <row r="3" spans="1:13" x14ac:dyDescent="0.25">
      <c r="A3" s="1" t="str">
        <f>Custos!A10</f>
        <v>MO Aprendiz</v>
      </c>
      <c r="B3" s="1">
        <f>Custos!B10</f>
        <v>18900</v>
      </c>
      <c r="C3" s="1">
        <v>2700</v>
      </c>
      <c r="D3" s="1">
        <f>Custos!D10</f>
        <v>23100</v>
      </c>
      <c r="E3" s="1">
        <v>3300</v>
      </c>
      <c r="F3" s="1">
        <f>Custos!F10</f>
        <v>28350</v>
      </c>
      <c r="G3" s="1">
        <v>4050</v>
      </c>
      <c r="H3" s="1">
        <f>Custos!H10</f>
        <v>34650</v>
      </c>
      <c r="I3" s="1">
        <v>4950</v>
      </c>
      <c r="J3" s="5">
        <f t="shared" ref="J3:K5" si="0">SUM(B3+D3+F3+H3)</f>
        <v>105000</v>
      </c>
      <c r="K3" s="5">
        <f t="shared" si="0"/>
        <v>15000</v>
      </c>
      <c r="L3" s="5">
        <f>J3/K3</f>
        <v>7</v>
      </c>
      <c r="M3" s="1"/>
    </row>
    <row r="4" spans="1:13" x14ac:dyDescent="0.25">
      <c r="A4" s="1" t="str">
        <f>Custos!A11</f>
        <v>MO Produção</v>
      </c>
      <c r="B4" s="1">
        <f>Custos!B11</f>
        <v>33075</v>
      </c>
      <c r="C4" s="1">
        <v>2700</v>
      </c>
      <c r="D4" s="1">
        <f>Custos!D11</f>
        <v>40425</v>
      </c>
      <c r="E4" s="1">
        <v>3300</v>
      </c>
      <c r="F4" s="1">
        <f>Custos!F11</f>
        <v>49612.5</v>
      </c>
      <c r="G4" s="1">
        <v>4050</v>
      </c>
      <c r="H4" s="1">
        <f>Custos!H11</f>
        <v>60637.5</v>
      </c>
      <c r="I4" s="1">
        <v>4950</v>
      </c>
      <c r="J4" s="5">
        <f t="shared" si="0"/>
        <v>183750</v>
      </c>
      <c r="K4" s="5">
        <f t="shared" si="0"/>
        <v>15000</v>
      </c>
      <c r="L4" s="5">
        <f>J4/K4</f>
        <v>12.25</v>
      </c>
      <c r="M4" s="1"/>
    </row>
    <row r="5" spans="1:13" x14ac:dyDescent="0.25">
      <c r="A5" s="1" t="str">
        <f>Custos!A12</f>
        <v>MO Mestre de produção</v>
      </c>
      <c r="B5" s="1">
        <f>Custos!B12</f>
        <v>20250</v>
      </c>
      <c r="C5" s="1">
        <v>1125</v>
      </c>
      <c r="D5" s="1">
        <f>Custos!D12</f>
        <v>24750</v>
      </c>
      <c r="E5" s="1">
        <v>1375</v>
      </c>
      <c r="F5" s="1">
        <f>Custos!F12</f>
        <v>30375</v>
      </c>
      <c r="G5" s="1">
        <v>1687.5</v>
      </c>
      <c r="H5" s="1">
        <f>Custos!H12</f>
        <v>37125</v>
      </c>
      <c r="I5" s="1">
        <v>2062.5</v>
      </c>
      <c r="J5" s="5">
        <f t="shared" si="0"/>
        <v>112500</v>
      </c>
      <c r="K5" s="5">
        <f t="shared" si="0"/>
        <v>6250</v>
      </c>
      <c r="L5" s="5">
        <f>J5/K5</f>
        <v>18</v>
      </c>
      <c r="M5" s="1"/>
    </row>
    <row r="6" spans="1:13" x14ac:dyDescent="0.25">
      <c r="A6" s="6" t="s">
        <v>2</v>
      </c>
      <c r="B6" s="7">
        <f t="shared" ref="B6:I6" si="1">SUM(B3:B5)</f>
        <v>72225</v>
      </c>
      <c r="C6" s="7">
        <f t="shared" si="1"/>
        <v>6525</v>
      </c>
      <c r="D6" s="7">
        <f t="shared" si="1"/>
        <v>88275</v>
      </c>
      <c r="E6" s="7">
        <f t="shared" si="1"/>
        <v>7975</v>
      </c>
      <c r="F6" s="7">
        <f t="shared" si="1"/>
        <v>108337.5</v>
      </c>
      <c r="G6" s="7">
        <f t="shared" si="1"/>
        <v>9787.5</v>
      </c>
      <c r="H6" s="7">
        <f t="shared" si="1"/>
        <v>132412.5</v>
      </c>
      <c r="I6" s="7">
        <f t="shared" si="1"/>
        <v>11962.5</v>
      </c>
      <c r="J6" s="6"/>
      <c r="K6" s="7">
        <f>SUM(K3:K5)</f>
        <v>36250</v>
      </c>
      <c r="L6" s="6"/>
    </row>
  </sheetData>
  <mergeCells count="5">
    <mergeCell ref="B1:C1"/>
    <mergeCell ref="D1:E1"/>
    <mergeCell ref="F1:G1"/>
    <mergeCell ref="H1:I1"/>
    <mergeCell ref="J1:K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workbookViewId="0">
      <selection activeCell="H18" sqref="H18"/>
    </sheetView>
  </sheetViews>
  <sheetFormatPr defaultRowHeight="15" x14ac:dyDescent="0.25"/>
  <cols>
    <col min="1" max="1" width="6.85546875" style="1" bestFit="1" customWidth="1"/>
    <col min="2" max="2" width="11.140625" style="1" bestFit="1" customWidth="1"/>
    <col min="3" max="3" width="9.5703125" style="1" customWidth="1"/>
    <col min="4" max="5" width="10.5703125" style="1" bestFit="1" customWidth="1"/>
    <col min="6" max="6" width="9.140625" style="1"/>
    <col min="7" max="7" width="24.85546875" style="1" bestFit="1" customWidth="1"/>
    <col min="8" max="11" width="12" style="1" bestFit="1" customWidth="1"/>
    <col min="12" max="12" width="16" style="1" bestFit="1" customWidth="1"/>
    <col min="13" max="13" width="14.7109375" style="1" bestFit="1" customWidth="1"/>
    <col min="14" max="14" width="13.7109375" style="1" bestFit="1" customWidth="1"/>
    <col min="15" max="15" width="14.5703125" style="1" bestFit="1" customWidth="1"/>
    <col min="16" max="16384" width="9.140625" style="1"/>
  </cols>
  <sheetData>
    <row r="1" spans="1:15" x14ac:dyDescent="0.25">
      <c r="A1" s="31" t="s">
        <v>70</v>
      </c>
      <c r="B1" s="31" t="s">
        <v>68</v>
      </c>
      <c r="C1" s="27" t="s">
        <v>59</v>
      </c>
      <c r="D1" s="27" t="s">
        <v>21</v>
      </c>
      <c r="E1" s="31" t="s">
        <v>30</v>
      </c>
      <c r="G1" s="31" t="s">
        <v>69</v>
      </c>
    </row>
    <row r="2" spans="1:15" x14ac:dyDescent="0.25">
      <c r="A2" s="35">
        <v>1</v>
      </c>
      <c r="B2" s="26">
        <v>4700</v>
      </c>
      <c r="C2" s="26">
        <v>3850</v>
      </c>
      <c r="D2" s="26">
        <v>11172</v>
      </c>
      <c r="E2" s="1">
        <v>6525</v>
      </c>
      <c r="G2" t="s">
        <v>37</v>
      </c>
      <c r="H2"/>
      <c r="I2"/>
      <c r="J2"/>
      <c r="K2"/>
      <c r="L2"/>
      <c r="M2"/>
      <c r="N2"/>
      <c r="O2"/>
    </row>
    <row r="3" spans="1:15" ht="15.75" thickBot="1" x14ac:dyDescent="0.3">
      <c r="A3" s="35">
        <v>2</v>
      </c>
      <c r="B3" s="26">
        <v>5500</v>
      </c>
      <c r="C3" s="26">
        <v>4456</v>
      </c>
      <c r="D3" s="26">
        <v>14997</v>
      </c>
      <c r="E3" s="1">
        <v>7975</v>
      </c>
      <c r="G3"/>
      <c r="H3"/>
      <c r="I3"/>
      <c r="J3"/>
      <c r="K3"/>
      <c r="L3"/>
      <c r="M3"/>
      <c r="N3"/>
      <c r="O3"/>
    </row>
    <row r="4" spans="1:15" x14ac:dyDescent="0.25">
      <c r="A4" s="35">
        <v>3</v>
      </c>
      <c r="B4" s="26">
        <v>6400</v>
      </c>
      <c r="C4" s="26">
        <v>4722</v>
      </c>
      <c r="D4" s="26">
        <v>12336</v>
      </c>
      <c r="E4" s="1">
        <v>9787.5</v>
      </c>
      <c r="G4" s="22" t="s">
        <v>38</v>
      </c>
      <c r="H4" s="22"/>
      <c r="I4"/>
      <c r="J4"/>
      <c r="K4"/>
      <c r="L4"/>
      <c r="M4"/>
      <c r="N4"/>
      <c r="O4"/>
    </row>
    <row r="5" spans="1:15" x14ac:dyDescent="0.25">
      <c r="A5" s="35">
        <v>4</v>
      </c>
      <c r="B5" s="26">
        <v>7400</v>
      </c>
      <c r="C5" s="26">
        <v>4972</v>
      </c>
      <c r="D5" s="26">
        <v>21495</v>
      </c>
      <c r="E5" s="1">
        <v>11962.5</v>
      </c>
      <c r="G5" s="19" t="s">
        <v>39</v>
      </c>
      <c r="H5" s="19">
        <v>0.99921777209556484</v>
      </c>
      <c r="I5"/>
      <c r="J5"/>
      <c r="K5"/>
      <c r="L5"/>
      <c r="M5"/>
      <c r="N5"/>
      <c r="O5"/>
    </row>
    <row r="6" spans="1:15" x14ac:dyDescent="0.25">
      <c r="G6" s="19" t="s">
        <v>40</v>
      </c>
      <c r="H6" s="19">
        <v>0.99843615607162406</v>
      </c>
      <c r="I6"/>
      <c r="J6"/>
      <c r="K6"/>
      <c r="L6"/>
      <c r="M6"/>
      <c r="N6"/>
      <c r="O6"/>
    </row>
    <row r="7" spans="1:15" x14ac:dyDescent="0.25">
      <c r="G7" s="19" t="s">
        <v>41</v>
      </c>
      <c r="H7" s="19">
        <v>0.99765423410743614</v>
      </c>
      <c r="I7"/>
      <c r="J7"/>
      <c r="K7"/>
      <c r="L7"/>
      <c r="M7"/>
      <c r="N7"/>
      <c r="O7"/>
    </row>
    <row r="8" spans="1:15" x14ac:dyDescent="0.25">
      <c r="G8" s="19" t="s">
        <v>42</v>
      </c>
      <c r="H8" s="19">
        <v>56.343616981901135</v>
      </c>
      <c r="I8"/>
      <c r="J8"/>
      <c r="K8"/>
      <c r="L8"/>
      <c r="M8"/>
      <c r="N8"/>
      <c r="O8"/>
    </row>
    <row r="9" spans="1:15" ht="15.75" thickBot="1" x14ac:dyDescent="0.3">
      <c r="G9" s="20" t="s">
        <v>43</v>
      </c>
      <c r="H9" s="20">
        <v>4</v>
      </c>
      <c r="I9"/>
      <c r="J9"/>
      <c r="K9"/>
      <c r="L9"/>
      <c r="M9"/>
      <c r="N9"/>
      <c r="O9"/>
    </row>
    <row r="10" spans="1:15" x14ac:dyDescent="0.25">
      <c r="G10"/>
      <c r="H10"/>
      <c r="I10"/>
      <c r="J10"/>
      <c r="K10"/>
      <c r="L10"/>
      <c r="M10"/>
      <c r="N10"/>
      <c r="O10"/>
    </row>
    <row r="11" spans="1:15" ht="15.75" thickBot="1" x14ac:dyDescent="0.3">
      <c r="G11" t="s">
        <v>44</v>
      </c>
      <c r="H11"/>
      <c r="I11"/>
      <c r="J11"/>
      <c r="K11"/>
      <c r="L11"/>
      <c r="M11"/>
      <c r="N11"/>
      <c r="O11"/>
    </row>
    <row r="12" spans="1:15" x14ac:dyDescent="0.25">
      <c r="G12" s="21"/>
      <c r="H12" s="21" t="s">
        <v>48</v>
      </c>
      <c r="I12" s="21" t="s">
        <v>49</v>
      </c>
      <c r="J12" s="21" t="s">
        <v>50</v>
      </c>
      <c r="K12" s="21" t="s">
        <v>22</v>
      </c>
      <c r="L12" s="21" t="s">
        <v>51</v>
      </c>
      <c r="M12"/>
      <c r="N12"/>
      <c r="O12"/>
    </row>
    <row r="13" spans="1:15" x14ac:dyDescent="0.25">
      <c r="G13" s="19" t="s">
        <v>45</v>
      </c>
      <c r="H13" s="19">
        <v>1</v>
      </c>
      <c r="I13" s="19">
        <v>4053650.7936507938</v>
      </c>
      <c r="J13" s="19">
        <v>4053650.7936507938</v>
      </c>
      <c r="K13" s="19">
        <v>1276.8999999999987</v>
      </c>
      <c r="L13" s="37">
        <v>7.8222790443521339E-4</v>
      </c>
      <c r="M13"/>
      <c r="N13"/>
      <c r="O13"/>
    </row>
    <row r="14" spans="1:15" x14ac:dyDescent="0.25">
      <c r="G14" s="19" t="s">
        <v>46</v>
      </c>
      <c r="H14" s="19">
        <v>2</v>
      </c>
      <c r="I14" s="19">
        <v>6349.2063492063562</v>
      </c>
      <c r="J14" s="19">
        <v>3174.6031746031781</v>
      </c>
      <c r="K14" s="19"/>
      <c r="L14" s="19"/>
      <c r="M14"/>
      <c r="N14"/>
      <c r="O14"/>
    </row>
    <row r="15" spans="1:15" ht="15.75" thickBot="1" x14ac:dyDescent="0.3">
      <c r="G15" s="20" t="s">
        <v>2</v>
      </c>
      <c r="H15" s="20">
        <v>3</v>
      </c>
      <c r="I15" s="20">
        <v>4060000</v>
      </c>
      <c r="J15" s="20"/>
      <c r="K15" s="20"/>
      <c r="L15" s="20"/>
      <c r="M15"/>
      <c r="N15"/>
      <c r="O15"/>
    </row>
    <row r="16" spans="1:15" ht="15.75" thickBot="1" x14ac:dyDescent="0.3">
      <c r="G16"/>
      <c r="H16"/>
      <c r="I16"/>
      <c r="J16"/>
      <c r="K16"/>
      <c r="L16"/>
      <c r="M16"/>
      <c r="N16"/>
      <c r="O16"/>
    </row>
    <row r="17" spans="7:15" x14ac:dyDescent="0.25">
      <c r="G17" s="21"/>
      <c r="H17" s="21" t="s">
        <v>52</v>
      </c>
      <c r="I17" s="21" t="s">
        <v>42</v>
      </c>
      <c r="J17" s="21" t="s">
        <v>53</v>
      </c>
      <c r="K17" s="21" t="s">
        <v>54</v>
      </c>
      <c r="L17" s="21" t="s">
        <v>55</v>
      </c>
      <c r="M17" s="21" t="s">
        <v>56</v>
      </c>
      <c r="N17" s="21" t="s">
        <v>57</v>
      </c>
      <c r="O17" s="21" t="s">
        <v>58</v>
      </c>
    </row>
    <row r="18" spans="7:15" x14ac:dyDescent="0.25">
      <c r="G18" s="19" t="s">
        <v>47</v>
      </c>
      <c r="H18" s="33">
        <v>1515.8730158730168</v>
      </c>
      <c r="I18" s="19">
        <v>128.61061523145815</v>
      </c>
      <c r="J18" s="19">
        <v>11.786531097335381</v>
      </c>
      <c r="K18" s="19">
        <v>7.121465857684809E-3</v>
      </c>
      <c r="L18" s="19">
        <v>962.50620117262542</v>
      </c>
      <c r="M18" s="19">
        <v>2069.2398305734082</v>
      </c>
      <c r="N18" s="19">
        <v>962.50620117262542</v>
      </c>
      <c r="O18" s="19">
        <v>2069.2398305734082</v>
      </c>
    </row>
    <row r="19" spans="7:15" ht="15.75" thickBot="1" x14ac:dyDescent="0.3">
      <c r="G19" s="20" t="s">
        <v>66</v>
      </c>
      <c r="H19" s="20">
        <v>0.4948002189381499</v>
      </c>
      <c r="I19" s="20">
        <v>1.3846864412341023E-2</v>
      </c>
      <c r="J19" s="20">
        <v>35.733737559902664</v>
      </c>
      <c r="K19" s="20">
        <v>7.822279044352136E-4</v>
      </c>
      <c r="L19" s="20">
        <v>0.43522196997592011</v>
      </c>
      <c r="M19" s="20">
        <v>0.5543784679003797</v>
      </c>
      <c r="N19" s="20">
        <v>0.43522196997592011</v>
      </c>
      <c r="O19" s="20">
        <v>0.5543784679003797</v>
      </c>
    </row>
    <row r="20" spans="7:15" x14ac:dyDescent="0.25">
      <c r="G20"/>
      <c r="H20"/>
      <c r="I20"/>
      <c r="J20"/>
      <c r="K20"/>
      <c r="L20"/>
      <c r="M20"/>
      <c r="N20"/>
      <c r="O20"/>
    </row>
    <row r="21" spans="7:15" x14ac:dyDescent="0.25">
      <c r="G21" s="2" t="s">
        <v>67</v>
      </c>
      <c r="H21"/>
      <c r="I21"/>
      <c r="J21"/>
      <c r="K21"/>
      <c r="L21"/>
      <c r="M21"/>
      <c r="N21"/>
      <c r="O21"/>
    </row>
    <row r="22" spans="7:15" x14ac:dyDescent="0.25">
      <c r="G22" t="s">
        <v>37</v>
      </c>
      <c r="H22"/>
      <c r="I22"/>
      <c r="J22"/>
      <c r="K22"/>
      <c r="L22"/>
      <c r="M22"/>
      <c r="N22"/>
      <c r="O22"/>
    </row>
    <row r="23" spans="7:15" ht="15.75" thickBot="1" x14ac:dyDescent="0.3">
      <c r="G23"/>
      <c r="H23"/>
      <c r="I23"/>
      <c r="J23"/>
      <c r="K23"/>
      <c r="L23"/>
      <c r="M23"/>
      <c r="N23"/>
      <c r="O23"/>
    </row>
    <row r="24" spans="7:15" x14ac:dyDescent="0.25">
      <c r="G24" s="22" t="s">
        <v>38</v>
      </c>
      <c r="H24" s="22"/>
      <c r="I24"/>
      <c r="J24"/>
      <c r="K24"/>
      <c r="L24"/>
      <c r="M24"/>
      <c r="N24"/>
      <c r="O24"/>
    </row>
    <row r="25" spans="7:15" x14ac:dyDescent="0.25">
      <c r="G25" s="19" t="s">
        <v>39</v>
      </c>
      <c r="H25" s="19">
        <v>0.95025575817109209</v>
      </c>
      <c r="I25"/>
      <c r="J25"/>
      <c r="K25"/>
      <c r="L25"/>
      <c r="M25"/>
      <c r="N25"/>
      <c r="O25"/>
    </row>
    <row r="26" spans="7:15" x14ac:dyDescent="0.25">
      <c r="G26" s="19" t="s">
        <v>40</v>
      </c>
      <c r="H26" s="19">
        <v>0.90298600593731704</v>
      </c>
      <c r="I26"/>
      <c r="J26"/>
      <c r="K26"/>
      <c r="L26"/>
      <c r="M26"/>
      <c r="N26"/>
      <c r="O26"/>
    </row>
    <row r="27" spans="7:15" x14ac:dyDescent="0.25">
      <c r="G27" s="19" t="s">
        <v>41</v>
      </c>
      <c r="H27" s="19">
        <v>0.8544790089059755</v>
      </c>
      <c r="I27"/>
      <c r="J27"/>
      <c r="K27"/>
      <c r="L27"/>
      <c r="M27"/>
      <c r="N27"/>
      <c r="O27"/>
    </row>
    <row r="28" spans="7:15" x14ac:dyDescent="0.25">
      <c r="G28" s="19" t="s">
        <v>42</v>
      </c>
      <c r="H28" s="19">
        <v>183.80782752733205</v>
      </c>
      <c r="I28"/>
      <c r="J28"/>
      <c r="K28"/>
      <c r="L28"/>
      <c r="M28"/>
      <c r="N28"/>
      <c r="O28"/>
    </row>
    <row r="29" spans="7:15" ht="15.75" thickBot="1" x14ac:dyDescent="0.3">
      <c r="G29" s="20" t="s">
        <v>43</v>
      </c>
      <c r="H29" s="20">
        <v>4</v>
      </c>
      <c r="I29"/>
      <c r="J29"/>
      <c r="K29"/>
      <c r="L29"/>
      <c r="M29"/>
      <c r="N29"/>
      <c r="O29"/>
    </row>
    <row r="30" spans="7:15" x14ac:dyDescent="0.25">
      <c r="G30"/>
      <c r="H30"/>
      <c r="I30"/>
      <c r="J30"/>
      <c r="K30"/>
      <c r="L30"/>
      <c r="M30"/>
      <c r="N30"/>
      <c r="O30"/>
    </row>
    <row r="31" spans="7:15" ht="15.75" thickBot="1" x14ac:dyDescent="0.3">
      <c r="G31" t="s">
        <v>44</v>
      </c>
      <c r="H31"/>
      <c r="I31"/>
      <c r="J31"/>
      <c r="K31"/>
      <c r="L31"/>
      <c r="M31"/>
      <c r="N31"/>
      <c r="O31"/>
    </row>
    <row r="32" spans="7:15" x14ac:dyDescent="0.25">
      <c r="G32" s="21"/>
      <c r="H32" s="21" t="s">
        <v>48</v>
      </c>
      <c r="I32" s="21" t="s">
        <v>49</v>
      </c>
      <c r="J32" s="21" t="s">
        <v>50</v>
      </c>
      <c r="K32" s="21" t="s">
        <v>22</v>
      </c>
      <c r="L32" s="21" t="s">
        <v>51</v>
      </c>
      <c r="M32"/>
      <c r="N32"/>
      <c r="O32"/>
    </row>
    <row r="33" spans="7:15" x14ac:dyDescent="0.25">
      <c r="G33" s="19" t="s">
        <v>45</v>
      </c>
      <c r="H33" s="19">
        <v>1</v>
      </c>
      <c r="I33" s="19">
        <v>628933.36507936509</v>
      </c>
      <c r="J33" s="19">
        <v>628933.36507936509</v>
      </c>
      <c r="K33" s="19">
        <v>18.615582517999982</v>
      </c>
      <c r="L33" s="36">
        <v>4.9744241828907888E-2</v>
      </c>
      <c r="M33"/>
      <c r="N33"/>
      <c r="O33"/>
    </row>
    <row r="34" spans="7:15" x14ac:dyDescent="0.25">
      <c r="G34" s="19" t="s">
        <v>46</v>
      </c>
      <c r="H34" s="19">
        <v>2</v>
      </c>
      <c r="I34" s="19">
        <v>67570.634920634897</v>
      </c>
      <c r="J34" s="19">
        <v>33785.317460317448</v>
      </c>
      <c r="K34" s="19"/>
      <c r="L34" s="19"/>
      <c r="M34"/>
      <c r="N34"/>
      <c r="O34"/>
    </row>
    <row r="35" spans="7:15" ht="15.75" thickBot="1" x14ac:dyDescent="0.3">
      <c r="G35" s="20" t="s">
        <v>2</v>
      </c>
      <c r="H35" s="20">
        <v>3</v>
      </c>
      <c r="I35" s="20">
        <v>696504</v>
      </c>
      <c r="J35" s="20"/>
      <c r="K35" s="20"/>
      <c r="L35" s="20"/>
      <c r="M35"/>
      <c r="N35"/>
      <c r="O35"/>
    </row>
    <row r="36" spans="7:15" ht="15.75" thickBot="1" x14ac:dyDescent="0.3">
      <c r="G36"/>
      <c r="H36"/>
      <c r="I36"/>
      <c r="J36"/>
      <c r="K36"/>
      <c r="L36"/>
      <c r="M36"/>
      <c r="N36"/>
      <c r="O36"/>
    </row>
    <row r="37" spans="7:15" x14ac:dyDescent="0.25">
      <c r="G37" s="21"/>
      <c r="H37" s="21" t="s">
        <v>52</v>
      </c>
      <c r="I37" s="21" t="s">
        <v>42</v>
      </c>
      <c r="J37" s="21" t="s">
        <v>53</v>
      </c>
      <c r="K37" s="21" t="s">
        <v>54</v>
      </c>
      <c r="L37" s="21" t="s">
        <v>55</v>
      </c>
      <c r="M37" s="21" t="s">
        <v>56</v>
      </c>
      <c r="N37" s="21" t="s">
        <v>57</v>
      </c>
      <c r="O37" s="21" t="s">
        <v>58</v>
      </c>
    </row>
    <row r="38" spans="7:15" x14ac:dyDescent="0.25">
      <c r="G38" s="19" t="s">
        <v>47</v>
      </c>
      <c r="H38" s="33">
        <v>2733.730158730159</v>
      </c>
      <c r="I38" s="19">
        <v>419.56194949716348</v>
      </c>
      <c r="J38" s="19">
        <v>6.5156770341220867</v>
      </c>
      <c r="K38" s="19">
        <v>2.2754012183794654E-2</v>
      </c>
      <c r="L38" s="19">
        <v>928.50079142718187</v>
      </c>
      <c r="M38" s="19">
        <v>4538.9595260331362</v>
      </c>
      <c r="N38" s="19">
        <v>928.50079142718187</v>
      </c>
      <c r="O38" s="19">
        <v>4538.9595260331362</v>
      </c>
    </row>
    <row r="39" spans="7:15" ht="15.75" thickBot="1" x14ac:dyDescent="0.3">
      <c r="G39" s="20" t="s">
        <v>66</v>
      </c>
      <c r="H39" s="20">
        <v>0.19489874110563765</v>
      </c>
      <c r="I39" s="20">
        <v>4.5172145524762737E-2</v>
      </c>
      <c r="J39" s="20">
        <v>4.3145779072813113</v>
      </c>
      <c r="K39" s="20">
        <v>4.9744241828907895E-2</v>
      </c>
      <c r="L39" s="20">
        <v>5.3868585487723553E-4</v>
      </c>
      <c r="M39" s="20">
        <v>0.38925879635639804</v>
      </c>
      <c r="N39" s="20">
        <v>5.3868585487723553E-4</v>
      </c>
      <c r="O39" s="20">
        <v>0.38925879635639804</v>
      </c>
    </row>
    <row r="40" spans="7:15" x14ac:dyDescent="0.25">
      <c r="G40"/>
      <c r="H40"/>
      <c r="I40"/>
      <c r="J40"/>
      <c r="K40"/>
      <c r="L40"/>
      <c r="M40"/>
      <c r="N40"/>
      <c r="O40"/>
    </row>
    <row r="41" spans="7:15" x14ac:dyDescent="0.25">
      <c r="G41" t="s">
        <v>21</v>
      </c>
      <c r="H41"/>
      <c r="I41"/>
      <c r="J41"/>
      <c r="K41"/>
      <c r="L41"/>
      <c r="M41"/>
      <c r="N41"/>
      <c r="O41"/>
    </row>
    <row r="42" spans="7:15" x14ac:dyDescent="0.25">
      <c r="G42" t="s">
        <v>37</v>
      </c>
      <c r="H42"/>
      <c r="I42"/>
      <c r="J42"/>
      <c r="K42"/>
      <c r="L42"/>
      <c r="M42"/>
      <c r="N42"/>
      <c r="O42"/>
    </row>
    <row r="43" spans="7:15" ht="15.75" thickBot="1" x14ac:dyDescent="0.3">
      <c r="G43"/>
      <c r="H43"/>
      <c r="I43"/>
      <c r="J43"/>
      <c r="K43"/>
      <c r="L43"/>
      <c r="M43"/>
      <c r="N43"/>
      <c r="O43"/>
    </row>
    <row r="44" spans="7:15" x14ac:dyDescent="0.25">
      <c r="G44" s="22" t="s">
        <v>38</v>
      </c>
      <c r="H44" s="22"/>
      <c r="I44"/>
      <c r="J44"/>
      <c r="K44"/>
      <c r="L44"/>
      <c r="M44"/>
      <c r="N44"/>
      <c r="O44"/>
    </row>
    <row r="45" spans="7:15" x14ac:dyDescent="0.25">
      <c r="G45" s="19" t="s">
        <v>39</v>
      </c>
      <c r="H45" s="19">
        <v>0.81819830223090184</v>
      </c>
      <c r="I45"/>
      <c r="J45"/>
      <c r="K45"/>
      <c r="L45"/>
      <c r="M45"/>
      <c r="N45"/>
      <c r="O45"/>
    </row>
    <row r="46" spans="7:15" x14ac:dyDescent="0.25">
      <c r="G46" s="19" t="s">
        <v>40</v>
      </c>
      <c r="H46" s="19">
        <v>0.66944846177353012</v>
      </c>
      <c r="I46"/>
      <c r="J46"/>
      <c r="K46"/>
      <c r="L46"/>
      <c r="M46"/>
      <c r="N46"/>
      <c r="O46"/>
    </row>
    <row r="47" spans="7:15" x14ac:dyDescent="0.25">
      <c r="G47" s="19" t="s">
        <v>41</v>
      </c>
      <c r="H47" s="19">
        <v>0.50417269266029519</v>
      </c>
      <c r="I47"/>
      <c r="J47"/>
      <c r="K47"/>
      <c r="L47"/>
      <c r="M47"/>
      <c r="N47"/>
      <c r="O47"/>
    </row>
    <row r="48" spans="7:15" x14ac:dyDescent="0.25">
      <c r="G48" s="19" t="s">
        <v>42</v>
      </c>
      <c r="H48" s="19">
        <v>3250.6908881036352</v>
      </c>
      <c r="I48"/>
      <c r="J48"/>
      <c r="K48"/>
      <c r="L48"/>
      <c r="M48"/>
      <c r="N48"/>
      <c r="O48"/>
    </row>
    <row r="49" spans="7:15" ht="15.75" thickBot="1" x14ac:dyDescent="0.3">
      <c r="G49" s="20" t="s">
        <v>43</v>
      </c>
      <c r="H49" s="20">
        <v>4</v>
      </c>
      <c r="I49"/>
      <c r="J49"/>
      <c r="K49"/>
      <c r="L49"/>
      <c r="M49"/>
      <c r="N49"/>
      <c r="O49"/>
    </row>
    <row r="50" spans="7:15" x14ac:dyDescent="0.25">
      <c r="G50"/>
      <c r="H50"/>
      <c r="I50"/>
      <c r="J50"/>
      <c r="K50"/>
      <c r="L50"/>
      <c r="M50"/>
      <c r="N50"/>
      <c r="O50"/>
    </row>
    <row r="51" spans="7:15" ht="15.75" thickBot="1" x14ac:dyDescent="0.3">
      <c r="G51" t="s">
        <v>44</v>
      </c>
      <c r="H51"/>
      <c r="I51"/>
      <c r="J51"/>
      <c r="K51"/>
      <c r="L51"/>
      <c r="M51"/>
      <c r="N51"/>
      <c r="O51"/>
    </row>
    <row r="52" spans="7:15" x14ac:dyDescent="0.25">
      <c r="G52" s="21"/>
      <c r="H52" s="21" t="s">
        <v>48</v>
      </c>
      <c r="I52" s="21" t="s">
        <v>49</v>
      </c>
      <c r="J52" s="21" t="s">
        <v>50</v>
      </c>
      <c r="K52" s="21" t="s">
        <v>22</v>
      </c>
      <c r="L52" s="21" t="s">
        <v>51</v>
      </c>
      <c r="M52"/>
      <c r="N52"/>
      <c r="O52"/>
    </row>
    <row r="53" spans="7:15" x14ac:dyDescent="0.25">
      <c r="G53" s="19" t="s">
        <v>45</v>
      </c>
      <c r="H53" s="19">
        <v>1</v>
      </c>
      <c r="I53" s="19">
        <v>42801531.5</v>
      </c>
      <c r="J53" s="19">
        <v>42801531.5</v>
      </c>
      <c r="K53" s="19">
        <v>4.0504937013172979</v>
      </c>
      <c r="L53" s="34">
        <v>0.18180169776909816</v>
      </c>
      <c r="M53"/>
      <c r="N53"/>
      <c r="O53"/>
    </row>
    <row r="54" spans="7:15" x14ac:dyDescent="0.25">
      <c r="G54" s="19" t="s">
        <v>46</v>
      </c>
      <c r="H54" s="19">
        <v>2</v>
      </c>
      <c r="I54" s="19">
        <v>21133982.5</v>
      </c>
      <c r="J54" s="19">
        <v>10566991.25</v>
      </c>
      <c r="K54" s="19"/>
      <c r="L54" s="19"/>
      <c r="M54"/>
      <c r="N54"/>
      <c r="O54"/>
    </row>
    <row r="55" spans="7:15" ht="15.75" thickBot="1" x14ac:dyDescent="0.3">
      <c r="G55" s="20" t="s">
        <v>2</v>
      </c>
      <c r="H55" s="20">
        <v>3</v>
      </c>
      <c r="I55" s="20">
        <v>63935514</v>
      </c>
      <c r="J55" s="20"/>
      <c r="K55" s="20"/>
      <c r="L55" s="20"/>
      <c r="M55"/>
      <c r="N55"/>
      <c r="O55"/>
    </row>
    <row r="56" spans="7:15" ht="15.75" thickBot="1" x14ac:dyDescent="0.3">
      <c r="G56"/>
      <c r="H56"/>
      <c r="I56"/>
      <c r="J56"/>
      <c r="K56"/>
      <c r="L56"/>
      <c r="M56"/>
      <c r="N56"/>
      <c r="O56"/>
    </row>
    <row r="57" spans="7:15" x14ac:dyDescent="0.25">
      <c r="G57" s="21"/>
      <c r="H57" s="21" t="s">
        <v>52</v>
      </c>
      <c r="I57" s="21" t="s">
        <v>42</v>
      </c>
      <c r="J57" s="21" t="s">
        <v>53</v>
      </c>
      <c r="K57" s="21" t="s">
        <v>54</v>
      </c>
      <c r="L57" s="21" t="s">
        <v>55</v>
      </c>
      <c r="M57" s="21" t="s">
        <v>56</v>
      </c>
      <c r="N57" s="21" t="s">
        <v>57</v>
      </c>
      <c r="O57" s="21" t="s">
        <v>58</v>
      </c>
    </row>
    <row r="58" spans="7:15" x14ac:dyDescent="0.25">
      <c r="G58" s="19" t="s">
        <v>47</v>
      </c>
      <c r="H58" s="33">
        <v>429.16666666666606</v>
      </c>
      <c r="I58" s="19">
        <v>7420.0659709261899</v>
      </c>
      <c r="J58" s="19">
        <v>5.7838659163982675E-2</v>
      </c>
      <c r="K58" s="19">
        <v>0.95913605325879381</v>
      </c>
      <c r="L58" s="19">
        <v>-31496.80043806001</v>
      </c>
      <c r="M58" s="19">
        <v>32355.133771393339</v>
      </c>
      <c r="N58" s="19">
        <v>-31496.80043806001</v>
      </c>
      <c r="O58" s="19">
        <v>32355.133771393339</v>
      </c>
    </row>
    <row r="59" spans="7:15" ht="15.75" thickBot="1" x14ac:dyDescent="0.3">
      <c r="G59" s="20" t="s">
        <v>66</v>
      </c>
      <c r="H59" s="20">
        <v>1.607816091954023</v>
      </c>
      <c r="I59" s="20">
        <v>0.79888154834756719</v>
      </c>
      <c r="J59" s="20">
        <v>2.0125838370903453</v>
      </c>
      <c r="K59" s="20">
        <v>0.18180169776909816</v>
      </c>
      <c r="L59" s="20">
        <v>-1.829493782790115</v>
      </c>
      <c r="M59" s="20">
        <v>5.0451259666981612</v>
      </c>
      <c r="N59" s="20">
        <v>-1.829493782790115</v>
      </c>
      <c r="O59" s="20">
        <v>5.0451259666981612</v>
      </c>
    </row>
    <row r="60" spans="7:15" x14ac:dyDescent="0.25">
      <c r="G60"/>
      <c r="H60"/>
      <c r="I60"/>
      <c r="J60"/>
      <c r="K60"/>
      <c r="L60"/>
      <c r="M60"/>
      <c r="N60"/>
      <c r="O60"/>
    </row>
    <row r="61" spans="7:15" x14ac:dyDescent="0.25">
      <c r="G61"/>
      <c r="H61"/>
      <c r="I61"/>
      <c r="J61"/>
      <c r="K61"/>
      <c r="L61"/>
      <c r="M61"/>
      <c r="N61"/>
      <c r="O61"/>
    </row>
    <row r="62" spans="7:15" x14ac:dyDescent="0.25">
      <c r="G62"/>
      <c r="H62"/>
      <c r="I62"/>
      <c r="J62"/>
      <c r="K62"/>
      <c r="L62"/>
      <c r="M62"/>
      <c r="N62"/>
      <c r="O6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B2" sqref="B2"/>
    </sheetView>
  </sheetViews>
  <sheetFormatPr defaultRowHeight="15" x14ac:dyDescent="0.25"/>
  <cols>
    <col min="2" max="2" width="21.7109375" bestFit="1" customWidth="1"/>
    <col min="3" max="3" width="17.85546875" bestFit="1" customWidth="1"/>
    <col min="4" max="4" width="10.42578125" bestFit="1" customWidth="1"/>
  </cols>
  <sheetData>
    <row r="1" spans="1:7" s="2" customFormat="1" x14ac:dyDescent="0.25">
      <c r="A1" s="2" t="s">
        <v>34</v>
      </c>
      <c r="B1" s="2" t="s">
        <v>71</v>
      </c>
      <c r="C1" s="2" t="s">
        <v>35</v>
      </c>
      <c r="D1" s="2" t="s">
        <v>36</v>
      </c>
    </row>
    <row r="2" spans="1:7" x14ac:dyDescent="0.25">
      <c r="A2">
        <v>2015</v>
      </c>
      <c r="B2" s="18">
        <v>5595000</v>
      </c>
      <c r="C2" s="18">
        <v>5300000</v>
      </c>
      <c r="D2" s="18">
        <v>36250</v>
      </c>
      <c r="E2" s="1"/>
      <c r="F2" s="1"/>
      <c r="G2" s="1"/>
    </row>
    <row r="3" spans="1:7" x14ac:dyDescent="0.25">
      <c r="A3">
        <v>2014</v>
      </c>
      <c r="B3" s="18">
        <v>5200000</v>
      </c>
      <c r="C3" s="18">
        <v>4700000</v>
      </c>
      <c r="D3" s="18">
        <v>35360</v>
      </c>
      <c r="E3" s="1"/>
      <c r="F3" s="1"/>
      <c r="G3" s="1"/>
    </row>
    <row r="4" spans="1:7" x14ac:dyDescent="0.25">
      <c r="A4">
        <v>2013</v>
      </c>
      <c r="B4" s="18">
        <v>4750000</v>
      </c>
      <c r="C4" s="18">
        <v>4000000</v>
      </c>
      <c r="D4" s="18">
        <v>27075</v>
      </c>
      <c r="E4" s="1"/>
      <c r="F4" s="1"/>
      <c r="G4" s="1"/>
    </row>
    <row r="5" spans="1:7" x14ac:dyDescent="0.25">
      <c r="A5">
        <v>2012</v>
      </c>
      <c r="B5" s="18">
        <v>4000000</v>
      </c>
      <c r="C5" s="18">
        <v>3500000</v>
      </c>
      <c r="D5" s="18">
        <v>28000</v>
      </c>
      <c r="E5" s="1"/>
      <c r="F5" s="1"/>
      <c r="G5" s="1"/>
    </row>
    <row r="6" spans="1:7" x14ac:dyDescent="0.25">
      <c r="A6">
        <v>2011</v>
      </c>
      <c r="B6" s="18">
        <v>3275000</v>
      </c>
      <c r="C6" s="18">
        <v>2800000</v>
      </c>
      <c r="D6" s="18">
        <v>19650</v>
      </c>
      <c r="E6" s="1"/>
      <c r="F6" s="1"/>
      <c r="G6" s="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E15" sqref="E15"/>
    </sheetView>
  </sheetViews>
  <sheetFormatPr defaultRowHeight="15" x14ac:dyDescent="0.25"/>
  <cols>
    <col min="1" max="1" width="24.85546875" bestFit="1" customWidth="1"/>
    <col min="2" max="5" width="12" bestFit="1" customWidth="1"/>
    <col min="6" max="6" width="16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37</v>
      </c>
    </row>
    <row r="2" spans="1:9" ht="15.75" thickBot="1" x14ac:dyDescent="0.3"/>
    <row r="3" spans="1:9" x14ac:dyDescent="0.25">
      <c r="A3" s="22" t="s">
        <v>38</v>
      </c>
      <c r="B3" s="22"/>
    </row>
    <row r="4" spans="1:9" x14ac:dyDescent="0.25">
      <c r="A4" s="19" t="s">
        <v>39</v>
      </c>
      <c r="B4" s="19">
        <v>0.98693205721155275</v>
      </c>
    </row>
    <row r="5" spans="1:9" x14ac:dyDescent="0.25">
      <c r="A5" s="19" t="s">
        <v>40</v>
      </c>
      <c r="B5" s="23">
        <v>0.9740348855518276</v>
      </c>
    </row>
    <row r="6" spans="1:9" x14ac:dyDescent="0.25">
      <c r="A6" s="19" t="s">
        <v>41</v>
      </c>
      <c r="B6" s="23">
        <v>0.96537984740243676</v>
      </c>
    </row>
    <row r="7" spans="1:9" x14ac:dyDescent="0.25">
      <c r="A7" s="19" t="s">
        <v>42</v>
      </c>
      <c r="B7" s="19">
        <v>173591.43606062335</v>
      </c>
    </row>
    <row r="8" spans="1:9" ht="15.75" thickBot="1" x14ac:dyDescent="0.3">
      <c r="A8" s="20" t="s">
        <v>43</v>
      </c>
      <c r="B8" s="20">
        <v>5</v>
      </c>
    </row>
    <row r="10" spans="1:9" ht="15.75" thickBot="1" x14ac:dyDescent="0.3">
      <c r="A10" t="s">
        <v>44</v>
      </c>
    </row>
    <row r="11" spans="1:9" x14ac:dyDescent="0.25">
      <c r="A11" s="21"/>
      <c r="B11" s="21" t="s">
        <v>48</v>
      </c>
      <c r="C11" s="21" t="s">
        <v>49</v>
      </c>
      <c r="D11" s="21" t="s">
        <v>50</v>
      </c>
      <c r="E11" s="21" t="s">
        <v>22</v>
      </c>
      <c r="F11" s="21" t="s">
        <v>51</v>
      </c>
    </row>
    <row r="12" spans="1:9" x14ac:dyDescent="0.25">
      <c r="A12" s="19" t="s">
        <v>45</v>
      </c>
      <c r="B12" s="19">
        <v>1</v>
      </c>
      <c r="C12" s="19">
        <v>3391268039979.2314</v>
      </c>
      <c r="D12" s="19">
        <v>3391268039979.2314</v>
      </c>
      <c r="E12" s="19">
        <v>112.53964092814383</v>
      </c>
      <c r="F12" s="19">
        <v>1.7897466598108124E-3</v>
      </c>
    </row>
    <row r="13" spans="1:9" x14ac:dyDescent="0.25">
      <c r="A13" s="19" t="s">
        <v>46</v>
      </c>
      <c r="B13" s="19">
        <v>3</v>
      </c>
      <c r="C13" s="19">
        <v>90401960020.768448</v>
      </c>
      <c r="D13" s="19">
        <v>30133986673.589481</v>
      </c>
      <c r="E13" s="19"/>
      <c r="F13" s="19"/>
    </row>
    <row r="14" spans="1:9" ht="15.75" thickBot="1" x14ac:dyDescent="0.3">
      <c r="A14" s="20" t="s">
        <v>2</v>
      </c>
      <c r="B14" s="20">
        <v>4</v>
      </c>
      <c r="C14" s="20">
        <v>3481670000000</v>
      </c>
      <c r="D14" s="20"/>
      <c r="E14" s="20"/>
      <c r="F14" s="20"/>
    </row>
    <row r="15" spans="1:9" ht="15.75" thickBot="1" x14ac:dyDescent="0.3"/>
    <row r="16" spans="1:9" x14ac:dyDescent="0.25">
      <c r="A16" s="21"/>
      <c r="B16" s="21" t="s">
        <v>52</v>
      </c>
      <c r="C16" s="21" t="s">
        <v>42</v>
      </c>
      <c r="D16" s="21" t="s">
        <v>53</v>
      </c>
      <c r="E16" s="21" t="s">
        <v>54</v>
      </c>
      <c r="F16" s="21" t="s">
        <v>55</v>
      </c>
      <c r="G16" s="21" t="s">
        <v>56</v>
      </c>
      <c r="H16" s="21" t="s">
        <v>57</v>
      </c>
      <c r="I16" s="21" t="s">
        <v>58</v>
      </c>
    </row>
    <row r="17" spans="1:9" x14ac:dyDescent="0.25">
      <c r="A17" s="19" t="s">
        <v>47</v>
      </c>
      <c r="B17" s="19">
        <v>754535.30633437214</v>
      </c>
      <c r="C17" s="19">
        <v>367392.30310192128</v>
      </c>
      <c r="D17" s="19">
        <v>2.053759155986048</v>
      </c>
      <c r="E17" s="24">
        <v>0.13228564214794925</v>
      </c>
      <c r="F17" s="19">
        <v>-414670.97126200981</v>
      </c>
      <c r="G17" s="19">
        <v>1923741.5839307541</v>
      </c>
      <c r="H17" s="19">
        <v>-414670.97126200981</v>
      </c>
      <c r="I17" s="19">
        <v>1923741.5839307541</v>
      </c>
    </row>
    <row r="18" spans="1:9" ht="15.75" thickBot="1" x14ac:dyDescent="0.3">
      <c r="A18" s="20" t="s">
        <v>35</v>
      </c>
      <c r="B18" s="20">
        <v>0.93829179646936645</v>
      </c>
      <c r="C18" s="20">
        <v>8.8447417473510828E-2</v>
      </c>
      <c r="D18" s="20">
        <v>10.608470244485952</v>
      </c>
      <c r="E18" s="25">
        <v>1.7897466598108109E-3</v>
      </c>
      <c r="F18" s="20">
        <v>0.65681263951890612</v>
      </c>
      <c r="G18" s="20">
        <v>1.2197709534198267</v>
      </c>
      <c r="H18" s="20">
        <v>0.65681263951890612</v>
      </c>
      <c r="I18" s="20">
        <v>1.2197709534198267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E18" sqref="E18"/>
    </sheetView>
  </sheetViews>
  <sheetFormatPr defaultRowHeight="15" x14ac:dyDescent="0.25"/>
  <cols>
    <col min="1" max="1" width="24.85546875" bestFit="1" customWidth="1"/>
    <col min="2" max="5" width="12" bestFit="1" customWidth="1"/>
    <col min="6" max="6" width="16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37</v>
      </c>
    </row>
    <row r="2" spans="1:9" ht="15.75" thickBot="1" x14ac:dyDescent="0.3"/>
    <row r="3" spans="1:9" x14ac:dyDescent="0.25">
      <c r="A3" s="22" t="s">
        <v>38</v>
      </c>
      <c r="B3" s="22"/>
    </row>
    <row r="4" spans="1:9" x14ac:dyDescent="0.25">
      <c r="A4" s="19" t="s">
        <v>39</v>
      </c>
      <c r="B4" s="19">
        <v>0.93744571066400906</v>
      </c>
    </row>
    <row r="5" spans="1:9" x14ac:dyDescent="0.25">
      <c r="A5" s="19" t="s">
        <v>40</v>
      </c>
      <c r="B5" s="23">
        <v>0.87880446044234906</v>
      </c>
    </row>
    <row r="6" spans="1:9" x14ac:dyDescent="0.25">
      <c r="A6" s="19" t="s">
        <v>41</v>
      </c>
      <c r="B6" s="23">
        <v>0.83840594725646544</v>
      </c>
    </row>
    <row r="7" spans="1:9" x14ac:dyDescent="0.25">
      <c r="A7" s="19" t="s">
        <v>42</v>
      </c>
      <c r="B7" s="19">
        <v>375039.0531716604</v>
      </c>
    </row>
    <row r="8" spans="1:9" ht="15.75" thickBot="1" x14ac:dyDescent="0.3">
      <c r="A8" s="20" t="s">
        <v>43</v>
      </c>
      <c r="B8" s="20">
        <v>5</v>
      </c>
    </row>
    <row r="10" spans="1:9" ht="15.75" thickBot="1" x14ac:dyDescent="0.3">
      <c r="A10" t="s">
        <v>44</v>
      </c>
    </row>
    <row r="11" spans="1:9" x14ac:dyDescent="0.25">
      <c r="A11" s="21"/>
      <c r="B11" s="21" t="s">
        <v>48</v>
      </c>
      <c r="C11" s="21" t="s">
        <v>49</v>
      </c>
      <c r="D11" s="21" t="s">
        <v>50</v>
      </c>
      <c r="E11" s="21" t="s">
        <v>22</v>
      </c>
      <c r="F11" s="21" t="s">
        <v>51</v>
      </c>
    </row>
    <row r="12" spans="1:9" x14ac:dyDescent="0.25">
      <c r="A12" s="19" t="s">
        <v>45</v>
      </c>
      <c r="B12" s="19">
        <v>1</v>
      </c>
      <c r="C12" s="19">
        <v>3059707125788.3135</v>
      </c>
      <c r="D12" s="19">
        <v>3059707125788.3135</v>
      </c>
      <c r="E12" s="19">
        <v>21.753386229803809</v>
      </c>
      <c r="F12" s="19">
        <v>1.8603812458065132E-2</v>
      </c>
    </row>
    <row r="13" spans="1:9" x14ac:dyDescent="0.25">
      <c r="A13" s="19" t="s">
        <v>46</v>
      </c>
      <c r="B13" s="19">
        <v>3</v>
      </c>
      <c r="C13" s="19">
        <v>421962874211.68665</v>
      </c>
      <c r="D13" s="19">
        <v>140654291403.89554</v>
      </c>
      <c r="E13" s="19"/>
      <c r="F13" s="19"/>
    </row>
    <row r="14" spans="1:9" ht="15.75" thickBot="1" x14ac:dyDescent="0.3">
      <c r="A14" s="20" t="s">
        <v>2</v>
      </c>
      <c r="B14" s="20">
        <v>4</v>
      </c>
      <c r="C14" s="20">
        <v>3481670000000</v>
      </c>
      <c r="D14" s="20"/>
      <c r="E14" s="20"/>
      <c r="F14" s="20"/>
    </row>
    <row r="15" spans="1:9" ht="15.75" thickBot="1" x14ac:dyDescent="0.3"/>
    <row r="16" spans="1:9" x14ac:dyDescent="0.25">
      <c r="A16" s="21"/>
      <c r="B16" s="21" t="s">
        <v>52</v>
      </c>
      <c r="C16" s="21" t="s">
        <v>42</v>
      </c>
      <c r="D16" s="21" t="s">
        <v>53</v>
      </c>
      <c r="E16" s="21" t="s">
        <v>54</v>
      </c>
      <c r="F16" s="21" t="s">
        <v>55</v>
      </c>
      <c r="G16" s="21" t="s">
        <v>56</v>
      </c>
      <c r="H16" s="21" t="s">
        <v>57</v>
      </c>
      <c r="I16" s="21" t="s">
        <v>58</v>
      </c>
    </row>
    <row r="17" spans="1:9" x14ac:dyDescent="0.25">
      <c r="A17" s="19" t="s">
        <v>47</v>
      </c>
      <c r="B17" s="19">
        <v>797948.86028416641</v>
      </c>
      <c r="C17" s="19">
        <v>824698.60863540426</v>
      </c>
      <c r="D17" s="19">
        <v>0.96756421306991214</v>
      </c>
      <c r="E17" s="24">
        <v>0.40463297126694925</v>
      </c>
      <c r="F17" s="19">
        <v>-1826610.1797401914</v>
      </c>
      <c r="G17" s="19">
        <v>3422507.9003085243</v>
      </c>
      <c r="H17" s="19">
        <v>-1826610.1797401914</v>
      </c>
      <c r="I17" s="19">
        <v>3422507.9003085243</v>
      </c>
    </row>
    <row r="18" spans="1:9" ht="15.75" thickBot="1" x14ac:dyDescent="0.3">
      <c r="A18" s="20" t="s">
        <v>36</v>
      </c>
      <c r="B18" s="20">
        <v>128.67909726708695</v>
      </c>
      <c r="C18" s="20">
        <v>27.589547023195539</v>
      </c>
      <c r="D18" s="20">
        <v>4.6640525543569717</v>
      </c>
      <c r="E18" s="25">
        <v>1.8603812458065156E-2</v>
      </c>
      <c r="F18" s="20">
        <v>40.876845278667147</v>
      </c>
      <c r="G18" s="20">
        <v>216.48134925550676</v>
      </c>
      <c r="H18" s="20">
        <v>40.876845278667147</v>
      </c>
      <c r="I18" s="20">
        <v>216.48134925550676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Custos</vt:lpstr>
      <vt:lpstr>MOD</vt:lpstr>
      <vt:lpstr>MIX</vt:lpstr>
      <vt:lpstr>Pensamento Crítico</vt:lpstr>
      <vt:lpstr>Regressão Polegadas</vt:lpstr>
      <vt:lpstr>Regressão MOD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User</cp:lastModifiedBy>
  <dcterms:created xsi:type="dcterms:W3CDTF">2016-09-15T03:04:03Z</dcterms:created>
  <dcterms:modified xsi:type="dcterms:W3CDTF">2017-03-28T17:39:14Z</dcterms:modified>
</cp:coreProperties>
</file>