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oM\Google Drive\aulas\custos\"/>
    </mc:Choice>
  </mc:AlternateContent>
  <bookViews>
    <workbookView xWindow="0" yWindow="0" windowWidth="25200" windowHeight="11385"/>
  </bookViews>
  <sheets>
    <sheet name="marcheti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2" i="2"/>
  <c r="G7" i="2"/>
  <c r="H7" i="2" s="1"/>
  <c r="C17" i="2" s="1"/>
  <c r="B11" i="2"/>
  <c r="K30" i="2" s="1"/>
  <c r="G6" i="2"/>
  <c r="H6" i="2" s="1"/>
  <c r="C16" i="2" s="1"/>
  <c r="B6" i="2"/>
  <c r="E6" i="2" s="1"/>
  <c r="D33" i="2"/>
  <c r="D32" i="2"/>
  <c r="D31" i="2"/>
  <c r="B23" i="2"/>
  <c r="B17" i="2"/>
  <c r="B16" i="2"/>
  <c r="B15" i="2"/>
  <c r="H5" i="2"/>
  <c r="C15" i="2" s="1"/>
  <c r="B24" i="2" s="1"/>
  <c r="E5" i="2"/>
  <c r="B7" i="2" l="1"/>
  <c r="K15" i="2"/>
  <c r="B26" i="2"/>
  <c r="D17" i="2"/>
  <c r="D16" i="2"/>
  <c r="B25" i="2"/>
  <c r="D15" i="2"/>
  <c r="K24" i="2" l="1"/>
  <c r="K18" i="2"/>
  <c r="C7" i="2"/>
  <c r="C26" i="2" s="1"/>
  <c r="B33" i="2" s="1"/>
  <c r="E7" i="2"/>
  <c r="B8" i="2"/>
  <c r="C5" i="2" l="1"/>
  <c r="C24" i="2" s="1"/>
  <c r="C6" i="2"/>
  <c r="C25" i="2" s="1"/>
  <c r="E8" i="2"/>
  <c r="F7" i="2" s="1"/>
  <c r="E17" i="2" s="1"/>
  <c r="F17" i="2" s="1"/>
  <c r="D26" i="2"/>
  <c r="B32" i="2" l="1"/>
  <c r="D25" i="2"/>
  <c r="F5" i="2"/>
  <c r="E15" i="2" s="1"/>
  <c r="F15" i="2" s="1"/>
  <c r="F6" i="2"/>
  <c r="E16" i="2" s="1"/>
  <c r="F16" i="2" s="1"/>
  <c r="F18" i="2" s="1"/>
  <c r="K16" i="2" s="1"/>
  <c r="B31" i="2"/>
  <c r="D24" i="2"/>
  <c r="D27" i="2" s="1"/>
  <c r="K31" i="2" s="1"/>
  <c r="M30" i="2" s="1"/>
  <c r="C33" i="2" s="1"/>
  <c r="F33" i="2" s="1"/>
  <c r="C31" i="2" l="1"/>
  <c r="E33" i="2"/>
  <c r="M15" i="2"/>
  <c r="K19" i="2"/>
  <c r="C32" i="2"/>
  <c r="F32" i="2" l="1"/>
  <c r="E32" i="2"/>
  <c r="M18" i="2"/>
  <c r="K25" i="2"/>
  <c r="M24" i="2" s="1"/>
  <c r="E31" i="2"/>
  <c r="E34" i="2" s="1"/>
  <c r="F31" i="2"/>
  <c r="F34" i="2" s="1"/>
  <c r="C34" i="2"/>
</calcChain>
</file>

<file path=xl/sharedStrings.xml><?xml version="1.0" encoding="utf-8"?>
<sst xmlns="http://schemas.openxmlformats.org/spreadsheetml/2006/main" count="67" uniqueCount="40">
  <si>
    <t>Produto</t>
  </si>
  <si>
    <t>A</t>
  </si>
  <si>
    <t>B</t>
  </si>
  <si>
    <t>C</t>
  </si>
  <si>
    <t>Volume de venda estimado</t>
  </si>
  <si>
    <t>Share participação</t>
  </si>
  <si>
    <t>Total</t>
  </si>
  <si>
    <t>PV</t>
  </si>
  <si>
    <t>Faturamento esperado</t>
  </si>
  <si>
    <t>% faturamento</t>
  </si>
  <si>
    <t>Margem de Contribuição</t>
  </si>
  <si>
    <t>primeiro modelo de apuração do ponto de equilibrio</t>
  </si>
  <si>
    <t>MC Unit</t>
  </si>
  <si>
    <t>Retorno sobre a margem</t>
  </si>
  <si>
    <t>Retorno * faturamento</t>
  </si>
  <si>
    <t>Gastos Fixos</t>
  </si>
  <si>
    <t xml:space="preserve">PEC = </t>
  </si>
  <si>
    <t>retorno*faturamento</t>
  </si>
  <si>
    <t>=</t>
  </si>
  <si>
    <t>Faturamento no ponto de equilibrio contábil</t>
  </si>
  <si>
    <t>Segundo modelo de apuração do ponto de equilibrio</t>
  </si>
  <si>
    <t>Share</t>
  </si>
  <si>
    <t>MC Média</t>
  </si>
  <si>
    <t>mc*share</t>
  </si>
  <si>
    <t>Retorno médio</t>
  </si>
  <si>
    <t>Quantidade total a ser vendida no ponto de equilibrio</t>
  </si>
  <si>
    <t>Quantidade ajustada</t>
  </si>
  <si>
    <t>Faturamento</t>
  </si>
  <si>
    <t>Dia</t>
  </si>
  <si>
    <t>Mês</t>
  </si>
  <si>
    <t>ano</t>
  </si>
  <si>
    <t>ultimo digito</t>
  </si>
  <si>
    <t>Custo + despesa Variável</t>
  </si>
  <si>
    <t>MC Total</t>
  </si>
  <si>
    <t>(gastos não finacneiros 12%) PEF =</t>
  </si>
  <si>
    <t>Faturamento no ponto de equilibrio financeiro</t>
  </si>
  <si>
    <t>Investimento</t>
  </si>
  <si>
    <t>Retorno esperado</t>
  </si>
  <si>
    <t>(gastos fixos + retorno) PEE=</t>
  </si>
  <si>
    <t>Faturamento no ponto de equilibrio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</si>
</sst>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44" fontId="0" fillId="0" borderId="0" xfId="2" applyFont="1"/>
    <xf numFmtId="44" fontId="0" fillId="0" borderId="0" xfId="0" applyNumberFormat="1"/>
    <xf numFmtId="0" fontId="0" fillId="0" borderId="1" xfId="0" applyBorder="1"/>
    <xf numFmtId="10" fontId="0" fillId="0" borderId="1" xfId="3" applyNumberFormat="1" applyFont="1" applyBorder="1"/>
    <xf numFmtId="44" fontId="0" fillId="0" borderId="1" xfId="2" applyFont="1" applyBorder="1"/>
    <xf numFmtId="44" fontId="0" fillId="0" borderId="1" xfId="0" applyNumberFormat="1" applyBorder="1"/>
    <xf numFmtId="164" fontId="0" fillId="0" borderId="1" xfId="3" applyNumberFormat="1" applyFont="1" applyBorder="1"/>
    <xf numFmtId="10" fontId="0" fillId="0" borderId="0" xfId="0" applyNumberForma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44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  <xf numFmtId="164" fontId="0" fillId="0" borderId="1" xfId="0" applyNumberFormat="1" applyBorder="1"/>
    <xf numFmtId="10" fontId="0" fillId="0" borderId="1" xfId="0" applyNumberFormat="1" applyBorder="1"/>
    <xf numFmtId="10" fontId="0" fillId="0" borderId="4" xfId="0" applyNumberFormat="1" applyBorder="1"/>
    <xf numFmtId="10" fontId="2" fillId="0" borderId="3" xfId="0" applyNumberFormat="1" applyFont="1" applyBorder="1"/>
    <xf numFmtId="164" fontId="0" fillId="0" borderId="4" xfId="0" applyNumberFormat="1" applyBorder="1"/>
    <xf numFmtId="0" fontId="0" fillId="0" borderId="3" xfId="0" applyBorder="1" applyAlignment="1">
      <alignment horizontal="right"/>
    </xf>
    <xf numFmtId="0" fontId="0" fillId="0" borderId="0" xfId="0" applyAlignment="1">
      <alignment horizontal="right"/>
    </xf>
    <xf numFmtId="165" fontId="0" fillId="0" borderId="0" xfId="1" applyNumberFormat="1" applyFont="1"/>
    <xf numFmtId="0" fontId="0" fillId="0" borderId="1" xfId="0" applyBorder="1" applyAlignment="1"/>
    <xf numFmtId="44" fontId="0" fillId="2" borderId="1" xfId="0" applyNumberFormat="1" applyFill="1" applyBorder="1"/>
    <xf numFmtId="0" fontId="0" fillId="0" borderId="1" xfId="0" applyFill="1" applyBorder="1"/>
    <xf numFmtId="44" fontId="2" fillId="2" borderId="1" xfId="0" applyNumberFormat="1" applyFont="1" applyFill="1" applyBorder="1"/>
    <xf numFmtId="0" fontId="2" fillId="0" borderId="0" xfId="0" applyFont="1"/>
    <xf numFmtId="9" fontId="0" fillId="0" borderId="0" xfId="3" applyFont="1"/>
    <xf numFmtId="0" fontId="0" fillId="2" borderId="0" xfId="0" applyFill="1"/>
    <xf numFmtId="43" fontId="0" fillId="0" borderId="1" xfId="0" applyNumberFormat="1" applyBorder="1"/>
    <xf numFmtId="0" fontId="0" fillId="0" borderId="5" xfId="0" applyFill="1" applyBorder="1"/>
    <xf numFmtId="44" fontId="0" fillId="0" borderId="6" xfId="0" applyNumberFormat="1" applyBorder="1" applyAlignment="1">
      <alignment horizont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>
      <selection activeCell="C2" sqref="C2"/>
    </sheetView>
  </sheetViews>
  <sheetFormatPr defaultRowHeight="15" x14ac:dyDescent="0.25"/>
  <cols>
    <col min="2" max="2" width="12.140625" bestFit="1" customWidth="1"/>
    <col min="3" max="3" width="9.5703125" bestFit="1" customWidth="1"/>
    <col min="4" max="4" width="13.5703125" customWidth="1"/>
    <col min="5" max="5" width="12.85546875" customWidth="1"/>
    <col min="6" max="6" width="21.5703125" bestFit="1" customWidth="1"/>
    <col min="7" max="7" width="23.28515625" bestFit="1" customWidth="1"/>
    <col min="8" max="8" width="26.28515625" customWidth="1"/>
    <col min="9" max="9" width="13.28515625" bestFit="1" customWidth="1"/>
    <col min="10" max="10" width="10.5703125" bestFit="1" customWidth="1"/>
    <col min="11" max="11" width="12.140625" bestFit="1" customWidth="1"/>
    <col min="13" max="13" width="12.140625" bestFit="1" customWidth="1"/>
  </cols>
  <sheetData>
    <row r="1" spans="1:14" x14ac:dyDescent="0.25">
      <c r="A1" t="s">
        <v>28</v>
      </c>
      <c r="B1" t="s">
        <v>29</v>
      </c>
      <c r="C1" t="s">
        <v>30</v>
      </c>
      <c r="D1" t="s">
        <v>31</v>
      </c>
    </row>
    <row r="2" spans="1:14" x14ac:dyDescent="0.25">
      <c r="A2" s="29">
        <v>1</v>
      </c>
      <c r="B2" s="29">
        <v>7</v>
      </c>
      <c r="C2" s="29">
        <v>1970</v>
      </c>
      <c r="D2" s="29">
        <v>9</v>
      </c>
    </row>
    <row r="4" spans="1:14" x14ac:dyDescent="0.25">
      <c r="A4" s="3" t="s">
        <v>0</v>
      </c>
      <c r="B4" s="3" t="s">
        <v>4</v>
      </c>
      <c r="C4" s="3" t="s">
        <v>5</v>
      </c>
      <c r="D4" s="3" t="s">
        <v>7</v>
      </c>
      <c r="E4" s="3" t="s">
        <v>8</v>
      </c>
      <c r="F4" s="3" t="s">
        <v>9</v>
      </c>
      <c r="G4" s="3" t="s">
        <v>32</v>
      </c>
      <c r="H4" s="3" t="s">
        <v>10</v>
      </c>
    </row>
    <row r="5" spans="1:14" x14ac:dyDescent="0.25">
      <c r="A5" s="3" t="s">
        <v>1</v>
      </c>
      <c r="B5" s="3">
        <v>1000</v>
      </c>
      <c r="C5" s="4">
        <f>B5/$B$8</f>
        <v>0.2</v>
      </c>
      <c r="D5" s="5">
        <v>11</v>
      </c>
      <c r="E5" s="6">
        <f>D5*B5</f>
        <v>11000</v>
      </c>
      <c r="F5" s="7">
        <f>E5/$E$8</f>
        <v>0.13233878729547641</v>
      </c>
      <c r="G5" s="5">
        <v>7</v>
      </c>
      <c r="H5" s="6">
        <f>D5-G5</f>
        <v>4</v>
      </c>
    </row>
    <row r="6" spans="1:14" x14ac:dyDescent="0.25">
      <c r="A6" s="3" t="s">
        <v>2</v>
      </c>
      <c r="B6" s="3">
        <f>C2</f>
        <v>1970</v>
      </c>
      <c r="C6" s="4">
        <f t="shared" ref="C6:C7" si="0">B6/$B$8</f>
        <v>0.39400000000000002</v>
      </c>
      <c r="D6" s="5">
        <v>16</v>
      </c>
      <c r="E6" s="6">
        <f t="shared" ref="E6:E7" si="1">D6*B6</f>
        <v>31520</v>
      </c>
      <c r="F6" s="7">
        <f t="shared" ref="F6:F7" si="2">E6/$E$8</f>
        <v>0.37921077959576516</v>
      </c>
      <c r="G6" s="5">
        <f>D2+2</f>
        <v>11</v>
      </c>
      <c r="H6" s="6">
        <f t="shared" ref="H6:H7" si="3">D6-G6</f>
        <v>5</v>
      </c>
    </row>
    <row r="7" spans="1:14" x14ac:dyDescent="0.25">
      <c r="A7" s="3" t="s">
        <v>3</v>
      </c>
      <c r="B7" s="3">
        <f>5000-B6-B5</f>
        <v>2030</v>
      </c>
      <c r="C7" s="4">
        <f t="shared" si="0"/>
        <v>0.40600000000000003</v>
      </c>
      <c r="D7" s="5">
        <v>20</v>
      </c>
      <c r="E7" s="6">
        <f t="shared" si="1"/>
        <v>40600</v>
      </c>
      <c r="F7" s="7">
        <f t="shared" si="2"/>
        <v>0.48845043310875841</v>
      </c>
      <c r="G7" s="5">
        <f>B2+2</f>
        <v>9</v>
      </c>
      <c r="H7" s="6">
        <f t="shared" si="3"/>
        <v>11</v>
      </c>
    </row>
    <row r="8" spans="1:14" x14ac:dyDescent="0.25">
      <c r="A8" s="3" t="s">
        <v>6</v>
      </c>
      <c r="B8" s="3">
        <f>SUM(B5:B7)</f>
        <v>5000</v>
      </c>
      <c r="E8" s="5">
        <f>SUM(E5:E7)</f>
        <v>83120</v>
      </c>
    </row>
    <row r="10" spans="1:14" x14ac:dyDescent="0.25">
      <c r="A10" s="27" t="s">
        <v>11</v>
      </c>
    </row>
    <row r="11" spans="1:14" x14ac:dyDescent="0.25">
      <c r="A11" t="s">
        <v>15</v>
      </c>
      <c r="B11" s="1">
        <f>C2</f>
        <v>1970</v>
      </c>
    </row>
    <row r="14" spans="1:14" x14ac:dyDescent="0.25">
      <c r="A14" s="3" t="s">
        <v>0</v>
      </c>
      <c r="B14" s="3" t="s">
        <v>7</v>
      </c>
      <c r="C14" s="3" t="s">
        <v>12</v>
      </c>
      <c r="D14" s="3" t="s">
        <v>13</v>
      </c>
      <c r="E14" s="3" t="s">
        <v>9</v>
      </c>
      <c r="F14" s="3" t="s">
        <v>14</v>
      </c>
    </row>
    <row r="15" spans="1:14" ht="15.75" thickBot="1" x14ac:dyDescent="0.3">
      <c r="A15" s="3" t="s">
        <v>1</v>
      </c>
      <c r="B15" s="6">
        <f>D5</f>
        <v>11</v>
      </c>
      <c r="C15" s="6">
        <f>H5</f>
        <v>4</v>
      </c>
      <c r="D15" s="7">
        <f>C15/B15</f>
        <v>0.36363636363636365</v>
      </c>
      <c r="E15" s="15">
        <f>F5</f>
        <v>0.13233878729547641</v>
      </c>
      <c r="F15" s="16">
        <f>E15*D15</f>
        <v>4.8123195380173241E-2</v>
      </c>
      <c r="H15" s="21" t="s">
        <v>16</v>
      </c>
      <c r="I15" s="10" t="s">
        <v>15</v>
      </c>
      <c r="J15" s="9" t="s">
        <v>18</v>
      </c>
      <c r="K15" s="13">
        <f>B11</f>
        <v>1970</v>
      </c>
      <c r="L15" s="9" t="s">
        <v>18</v>
      </c>
      <c r="M15" s="24">
        <f>K15/K16</f>
        <v>4525.8817025981207</v>
      </c>
      <c r="N15" s="14" t="s">
        <v>19</v>
      </c>
    </row>
    <row r="16" spans="1:14" x14ac:dyDescent="0.25">
      <c r="A16" s="3" t="s">
        <v>2</v>
      </c>
      <c r="B16" s="6">
        <f t="shared" ref="B16:B17" si="4">D6</f>
        <v>16</v>
      </c>
      <c r="C16" s="6">
        <f t="shared" ref="C16:C17" si="5">H6</f>
        <v>5</v>
      </c>
      <c r="D16" s="7">
        <f t="shared" ref="D16:D17" si="6">C16/B16</f>
        <v>0.3125</v>
      </c>
      <c r="E16" s="15">
        <f t="shared" ref="E16:E17" si="7">F6</f>
        <v>0.37921077959576516</v>
      </c>
      <c r="F16" s="16">
        <f t="shared" ref="F16:F17" si="8">E16*D16</f>
        <v>0.11850336862367661</v>
      </c>
      <c r="I16" s="9" t="s">
        <v>17</v>
      </c>
      <c r="K16" s="12">
        <f>F18</f>
        <v>0.43527430221366697</v>
      </c>
    </row>
    <row r="17" spans="1:14" ht="15.75" thickBot="1" x14ac:dyDescent="0.3">
      <c r="A17" s="3" t="s">
        <v>3</v>
      </c>
      <c r="B17" s="6">
        <f t="shared" si="4"/>
        <v>20</v>
      </c>
      <c r="C17" s="6">
        <f t="shared" si="5"/>
        <v>11</v>
      </c>
      <c r="D17" s="7">
        <f t="shared" si="6"/>
        <v>0.55000000000000004</v>
      </c>
      <c r="E17" s="19">
        <f t="shared" si="7"/>
        <v>0.48845043310875841</v>
      </c>
      <c r="F17" s="17">
        <f t="shared" si="8"/>
        <v>0.26864773820981713</v>
      </c>
    </row>
    <row r="18" spans="1:14" ht="15.75" thickBot="1" x14ac:dyDescent="0.3">
      <c r="E18" s="20" t="s">
        <v>24</v>
      </c>
      <c r="F18" s="18">
        <f>SUM(F15:F17)</f>
        <v>0.43527430221366697</v>
      </c>
      <c r="I18" s="21" t="s">
        <v>34</v>
      </c>
      <c r="K18" s="32">
        <f>K15*0.88</f>
        <v>1733.6</v>
      </c>
      <c r="L18" s="9" t="s">
        <v>18</v>
      </c>
      <c r="M18" s="24">
        <f>K18/K19</f>
        <v>3982.7758982863461</v>
      </c>
      <c r="N18" s="14" t="s">
        <v>35</v>
      </c>
    </row>
    <row r="19" spans="1:14" x14ac:dyDescent="0.25">
      <c r="K19" s="12">
        <f>K16</f>
        <v>0.43527430221366697</v>
      </c>
    </row>
    <row r="21" spans="1:14" x14ac:dyDescent="0.25">
      <c r="A21" s="27" t="s">
        <v>20</v>
      </c>
      <c r="H21" t="s">
        <v>36</v>
      </c>
      <c r="I21" s="1">
        <v>80000</v>
      </c>
      <c r="J21" s="2">
        <f>I21*I22</f>
        <v>800</v>
      </c>
    </row>
    <row r="22" spans="1:14" x14ac:dyDescent="0.25">
      <c r="D22" t="s">
        <v>22</v>
      </c>
      <c r="H22" t="s">
        <v>37</v>
      </c>
      <c r="I22" s="28">
        <f>A2/100</f>
        <v>0.01</v>
      </c>
    </row>
    <row r="23" spans="1:14" x14ac:dyDescent="0.25">
      <c r="A23" s="3" t="s">
        <v>0</v>
      </c>
      <c r="B23" t="str">
        <f>C14</f>
        <v>MC Unit</v>
      </c>
      <c r="C23" t="s">
        <v>21</v>
      </c>
      <c r="D23" t="s">
        <v>23</v>
      </c>
    </row>
    <row r="24" spans="1:14" x14ac:dyDescent="0.25">
      <c r="A24" s="3" t="s">
        <v>1</v>
      </c>
      <c r="B24" s="1">
        <f t="shared" ref="B24:B26" si="9">C15</f>
        <v>4</v>
      </c>
      <c r="C24" s="8">
        <f>C5</f>
        <v>0.2</v>
      </c>
      <c r="D24" s="2">
        <f>C24*B24</f>
        <v>0.8</v>
      </c>
      <c r="I24" s="21" t="s">
        <v>38</v>
      </c>
      <c r="K24" s="32">
        <f>K15+J21</f>
        <v>2770</v>
      </c>
      <c r="L24" s="9" t="s">
        <v>18</v>
      </c>
      <c r="M24" s="24">
        <f>K24/K25</f>
        <v>6363.8032061912663</v>
      </c>
      <c r="N24" s="14" t="s">
        <v>39</v>
      </c>
    </row>
    <row r="25" spans="1:14" x14ac:dyDescent="0.25">
      <c r="A25" s="3" t="s">
        <v>2</v>
      </c>
      <c r="B25" s="1">
        <f t="shared" si="9"/>
        <v>5</v>
      </c>
      <c r="C25" s="8">
        <f t="shared" ref="C25:C26" si="10">C6</f>
        <v>0.39400000000000002</v>
      </c>
      <c r="D25" s="2">
        <f t="shared" ref="D25:D26" si="11">C25*B25</f>
        <v>1.9700000000000002</v>
      </c>
      <c r="K25" s="12">
        <f>K19</f>
        <v>0.43527430221366697</v>
      </c>
    </row>
    <row r="26" spans="1:14" x14ac:dyDescent="0.25">
      <c r="A26" s="3" t="s">
        <v>3</v>
      </c>
      <c r="B26" s="1">
        <f t="shared" si="9"/>
        <v>11</v>
      </c>
      <c r="C26" s="8">
        <f t="shared" si="10"/>
        <v>0.40600000000000003</v>
      </c>
      <c r="D26" s="2">
        <f t="shared" si="11"/>
        <v>4.4660000000000002</v>
      </c>
    </row>
    <row r="27" spans="1:14" x14ac:dyDescent="0.25">
      <c r="C27" t="s">
        <v>6</v>
      </c>
      <c r="D27" s="2">
        <f>SUM(D24:D26)</f>
        <v>7.2360000000000007</v>
      </c>
    </row>
    <row r="30" spans="1:14" ht="15.75" thickBot="1" x14ac:dyDescent="0.3">
      <c r="A30" s="23" t="s">
        <v>0</v>
      </c>
      <c r="B30" s="3" t="s">
        <v>21</v>
      </c>
      <c r="C30" s="3" t="s">
        <v>26</v>
      </c>
      <c r="D30" s="25" t="s">
        <v>7</v>
      </c>
      <c r="E30" s="25" t="s">
        <v>27</v>
      </c>
      <c r="F30" s="31" t="s">
        <v>33</v>
      </c>
      <c r="H30" s="21" t="s">
        <v>16</v>
      </c>
      <c r="I30" s="10" t="s">
        <v>15</v>
      </c>
      <c r="J30" s="9" t="s">
        <v>18</v>
      </c>
      <c r="K30" s="13">
        <f>B11</f>
        <v>1970</v>
      </c>
      <c r="L30" s="9" t="s">
        <v>18</v>
      </c>
      <c r="M30" s="22">
        <f>K30/K31</f>
        <v>272.24986180210061</v>
      </c>
      <c r="N30" s="14" t="s">
        <v>25</v>
      </c>
    </row>
    <row r="31" spans="1:14" x14ac:dyDescent="0.25">
      <c r="A31" s="23" t="s">
        <v>1</v>
      </c>
      <c r="B31" s="16">
        <f>C24</f>
        <v>0.2</v>
      </c>
      <c r="C31" s="30">
        <f>B31*$M$30</f>
        <v>54.449972360420126</v>
      </c>
      <c r="D31" s="6">
        <f>D5</f>
        <v>11</v>
      </c>
      <c r="E31" s="6">
        <f>D31*C31</f>
        <v>598.94969596462136</v>
      </c>
      <c r="F31" s="1">
        <f>C31*H5</f>
        <v>217.79988944168051</v>
      </c>
      <c r="G31" s="2"/>
      <c r="I31" s="9" t="s">
        <v>22</v>
      </c>
      <c r="K31" s="11">
        <f>D27</f>
        <v>7.2360000000000007</v>
      </c>
    </row>
    <row r="32" spans="1:14" x14ac:dyDescent="0.25">
      <c r="A32" s="23" t="s">
        <v>2</v>
      </c>
      <c r="B32" s="16">
        <f>C25</f>
        <v>0.39400000000000002</v>
      </c>
      <c r="C32" s="30">
        <f>B32*$M$30</f>
        <v>107.26644555002764</v>
      </c>
      <c r="D32" s="6">
        <f t="shared" ref="D32:D33" si="12">D6</f>
        <v>16</v>
      </c>
      <c r="E32" s="6">
        <f t="shared" ref="E32:E33" si="13">D32*C32</f>
        <v>1716.2631288004422</v>
      </c>
      <c r="F32" s="1">
        <f t="shared" ref="F32:F33" si="14">C32*H6</f>
        <v>536.33222775013814</v>
      </c>
      <c r="G32" s="2"/>
      <c r="H32" s="2"/>
    </row>
    <row r="33" spans="1:8" x14ac:dyDescent="0.25">
      <c r="A33" s="23" t="s">
        <v>3</v>
      </c>
      <c r="B33" s="16">
        <f>C26</f>
        <v>0.40600000000000003</v>
      </c>
      <c r="C33" s="30">
        <f>B33*$M$30</f>
        <v>110.53344389165285</v>
      </c>
      <c r="D33" s="6">
        <f t="shared" si="12"/>
        <v>20</v>
      </c>
      <c r="E33" s="6">
        <f t="shared" si="13"/>
        <v>2210.6688778330572</v>
      </c>
      <c r="F33" s="1">
        <f t="shared" si="14"/>
        <v>1215.8678828081813</v>
      </c>
      <c r="G33" s="2"/>
      <c r="H33" s="2"/>
    </row>
    <row r="34" spans="1:8" x14ac:dyDescent="0.25">
      <c r="B34" t="s">
        <v>6</v>
      </c>
      <c r="C34" s="3">
        <f>SUM(C31:C33)</f>
        <v>272.24986180210061</v>
      </c>
      <c r="E34" s="26">
        <f>SUM(E31:E33)</f>
        <v>4525.8817025981207</v>
      </c>
      <c r="F34" s="26">
        <f>SUM(F31:F33)</f>
        <v>1970</v>
      </c>
      <c r="G34" s="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marcheti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c</cp:lastModifiedBy>
  <dcterms:created xsi:type="dcterms:W3CDTF">2017-03-13T22:16:29Z</dcterms:created>
  <dcterms:modified xsi:type="dcterms:W3CDTF">2017-03-23T13:35:56Z</dcterms:modified>
</cp:coreProperties>
</file>