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40" activeTab="0"/>
  </bookViews>
  <sheets>
    <sheet name="Gráfico" sheetId="1" r:id="rId1"/>
    <sheet name="Dados" sheetId="2" r:id="rId2"/>
  </sheets>
  <definedNames>
    <definedName name="solver_adj" localSheetId="1" hidden="1">'Dados'!$E$13:$F$13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'Dados'!$E$13:$F$13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'Dados'!$A$13</definedName>
    <definedName name="solver_pre" localSheetId="1" hidden="1">0.000001</definedName>
    <definedName name="solver_rel1" localSheetId="1" hidden="1">3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<sst xmlns="http://schemas.openxmlformats.org/spreadsheetml/2006/main" count="42" uniqueCount="32">
  <si>
    <t>Q</t>
  </si>
  <si>
    <t>s</t>
  </si>
  <si>
    <t>Pm</t>
  </si>
  <si>
    <t>CT</t>
  </si>
  <si>
    <t>z</t>
  </si>
  <si>
    <t xml:space="preserve"> f(z) </t>
  </si>
  <si>
    <t xml:space="preserve"> I(z) </t>
  </si>
  <si>
    <t>CPedido</t>
  </si>
  <si>
    <t>CEstocagem</t>
  </si>
  <si>
    <t>CFalta</t>
  </si>
  <si>
    <t>ES</t>
  </si>
  <si>
    <t xml:space="preserve"> F(z) =P1</t>
  </si>
  <si>
    <t>P2</t>
  </si>
  <si>
    <t>P1</t>
  </si>
  <si>
    <t>Tamanho do lote</t>
  </si>
  <si>
    <t>Ponto de reposição</t>
  </si>
  <si>
    <t>Estoque de segurança</t>
  </si>
  <si>
    <t>Coeficiente de segurança</t>
  </si>
  <si>
    <t>Proporção de ciclos com atendimento integral</t>
  </si>
  <si>
    <t>Proporção de demanda atendida</t>
  </si>
  <si>
    <t>Custo total por período</t>
  </si>
  <si>
    <t>Variáveis de decisão independentes</t>
  </si>
  <si>
    <t>Custo unitário de falta (cf; R$/unidade)</t>
  </si>
  <si>
    <t>Custo unitário de pedido (cp; R$/pedido)</t>
  </si>
  <si>
    <t>Valores ótimos pelo Solver</t>
  </si>
  <si>
    <t>Valores ótimos pelas fórmulas (3 iterações)</t>
  </si>
  <si>
    <t>Ciclo (meses)</t>
  </si>
  <si>
    <t>Tempo de suprimento (L; meses)</t>
  </si>
  <si>
    <t>Perda mémês por ciclo de reposição</t>
  </si>
  <si>
    <t>Custo unitário de estocagem (ce; R$/unidade/mês)</t>
  </si>
  <si>
    <t>Desvio-padrão da demanda (sigma; un./mês)</t>
  </si>
  <si>
    <t>Demanda (Dm; unidades/mês)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</si>
</sst>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00000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.00000000%"/>
    <numFmt numFmtId="177" formatCode="0.000000000%"/>
  </numFmts>
  <fonts count="39"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74" fontId="0" fillId="0" borderId="0" xfId="49" applyNumberFormat="1" applyFont="1" applyAlignment="1">
      <alignment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7" fontId="0" fillId="0" borderId="0" xfId="49" applyNumberFormat="1" applyFont="1" applyAlignment="1">
      <alignment/>
    </xf>
    <xf numFmtId="177" fontId="0" fillId="0" borderId="0" xfId="0" applyNumberFormat="1" applyAlignment="1">
      <alignment horizontal="center"/>
    </xf>
    <xf numFmtId="2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177" fontId="0" fillId="33" borderId="0" xfId="49" applyNumberFormat="1" applyFont="1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2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7" fontId="0" fillId="35" borderId="0" xfId="0" applyNumberFormat="1" applyFill="1" applyAlignment="1">
      <alignment/>
    </xf>
    <xf numFmtId="177" fontId="0" fillId="35" borderId="0" xfId="49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Custos totais por período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45"/>
      <c:rotY val="70"/>
      <c:depthPercent val="100"/>
      <c:rAngAx val="0"/>
      <c:perspective val="30"/>
    </c:view3D>
    <c:plotArea>
      <c:layout>
        <c:manualLayout>
          <c:xMode val="edge"/>
          <c:yMode val="edge"/>
          <c:x val="0.14575"/>
          <c:y val="0.091"/>
          <c:w val="0.61875"/>
          <c:h val="0.80925"/>
        </c:manualLayout>
      </c:layout>
      <c:surface3DChart>
        <c:ser>
          <c:idx val="0"/>
          <c:order val="0"/>
          <c:tx>
            <c:strRef>
              <c:f>Dados!$C$2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Dados!$B$3:$B$7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cat>
          <c:val>
            <c:numRef>
              <c:f>Dados!$C$3:$C$7</c:f>
              <c:numCache>
                <c:ptCount val="5"/>
                <c:pt idx="0">
                  <c:v>397.60491248219347</c:v>
                </c:pt>
                <c:pt idx="1">
                  <c:v>281.6011960276042</c:v>
                </c:pt>
                <c:pt idx="2">
                  <c:v>290.1587380853896</c:v>
                </c:pt>
                <c:pt idx="3">
                  <c:v>310.0003094541321</c:v>
                </c:pt>
                <c:pt idx="4">
                  <c:v>330.0000000768555</c:v>
                </c:pt>
              </c:numCache>
            </c:numRef>
          </c:val>
        </c:ser>
        <c:ser>
          <c:idx val="1"/>
          <c:order val="1"/>
          <c:tx>
            <c:strRef>
              <c:f>Dados!$D$2</c:f>
              <c:strCache>
                <c:ptCount val="1"/>
                <c:pt idx="0">
                  <c:v>150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Dados!$B$3:$B$7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cat>
          <c:val>
            <c:numRef>
              <c:f>Dados!$D$3:$D$7</c:f>
              <c:numCache>
                <c:ptCount val="5"/>
                <c:pt idx="0">
                  <c:v>312.451287223721</c:v>
                </c:pt>
                <c:pt idx="1">
                  <c:v>236.3893050414205</c:v>
                </c:pt>
                <c:pt idx="2">
                  <c:v>248.44341806741875</c:v>
                </c:pt>
                <c:pt idx="3">
                  <c:v>268.33354793563177</c:v>
                </c:pt>
                <c:pt idx="4">
                  <c:v>288.3333333866316</c:v>
                </c:pt>
              </c:numCache>
            </c:numRef>
          </c:val>
        </c:ser>
        <c:ser>
          <c:idx val="2"/>
          <c:order val="2"/>
          <c:tx>
            <c:strRef>
              <c:f>Dados!$E$2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Dados!$B$3:$B$7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cat>
          <c:val>
            <c:numRef>
              <c:f>Dados!$E$3:$E$7</c:f>
              <c:numCache>
                <c:ptCount val="5"/>
                <c:pt idx="0">
                  <c:v>280.93893428108765</c:v>
                </c:pt>
                <c:pt idx="1">
                  <c:v>226.21300944546078</c:v>
                </c:pt>
                <c:pt idx="2">
                  <c:v>240.08484508153475</c:v>
                </c:pt>
                <c:pt idx="3">
                  <c:v>260.000165397907</c:v>
                </c:pt>
                <c:pt idx="4">
                  <c:v>280.0000000410779</c:v>
                </c:pt>
              </c:numCache>
            </c:numRef>
          </c:val>
        </c:ser>
        <c:ser>
          <c:idx val="3"/>
          <c:order val="3"/>
          <c:tx>
            <c:strRef>
              <c:f>Dados!$F$2</c:f>
              <c:strCache>
                <c:ptCount val="1"/>
                <c:pt idx="0">
                  <c:v>250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Dados!$B$3:$B$7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cat>
          <c:val>
            <c:numRef>
              <c:f>Dados!$F$3:$F$7</c:f>
              <c:numCache>
                <c:ptCount val="5"/>
                <c:pt idx="0">
                  <c:v>271.5577064276372</c:v>
                </c:pt>
                <c:pt idx="1">
                  <c:v>230.08466589802714</c:v>
                </c:pt>
                <c:pt idx="2">
                  <c:v>245.06940912780152</c:v>
                </c:pt>
                <c:pt idx="3">
                  <c:v>265.00013530616013</c:v>
                </c:pt>
                <c:pt idx="4">
                  <c:v>285.00000003360435</c:v>
                </c:pt>
              </c:numCache>
            </c:numRef>
          </c:val>
        </c:ser>
        <c:ser>
          <c:idx val="4"/>
          <c:order val="4"/>
          <c:tx>
            <c:strRef>
              <c:f>Dados!$G$2</c:f>
              <c:strCache>
                <c:ptCount val="1"/>
                <c:pt idx="0">
                  <c:v>300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Dados!$B$3:$B$7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cat>
          <c:val>
            <c:numRef>
              <c:f>Dados!$G$3:$G$7</c:f>
              <c:numCache>
                <c:ptCount val="5"/>
                <c:pt idx="0">
                  <c:v>273.43600395105716</c:v>
                </c:pt>
                <c:pt idx="1">
                  <c:v>240.98968838411682</c:v>
                </c:pt>
                <c:pt idx="2">
                  <c:v>256.7256634221736</c:v>
                </c:pt>
                <c:pt idx="3">
                  <c:v>276.6667816745323</c:v>
                </c:pt>
                <c:pt idx="4">
                  <c:v>296.66666669522976</c:v>
                </c:pt>
              </c:numCache>
            </c:numRef>
          </c:val>
        </c:ser>
        <c:ser>
          <c:idx val="5"/>
          <c:order val="5"/>
          <c:tx>
            <c:strRef>
              <c:f>Dados!$H$2</c:f>
              <c:strCache>
                <c:ptCount val="1"/>
                <c:pt idx="0">
                  <c:v>350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Dados!$B$3:$B$7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cat>
          <c:val>
            <c:numRef>
              <c:f>Dados!$H$3:$H$7</c:f>
              <c:numCache>
                <c:ptCount val="5"/>
                <c:pt idx="0">
                  <c:v>281.8209985660916</c:v>
                </c:pt>
                <c:pt idx="1">
                  <c:v>255.91723183732273</c:v>
                </c:pt>
                <c:pt idx="2">
                  <c:v>272.19435686285567</c:v>
                </c:pt>
                <c:pt idx="3">
                  <c:v>292.14295753579574</c:v>
                </c:pt>
                <c:pt idx="4">
                  <c:v>312.1428571677905</c:v>
                </c:pt>
              </c:numCache>
            </c:numRef>
          </c:val>
        </c:ser>
        <c:ser>
          <c:idx val="6"/>
          <c:order val="6"/>
          <c:tx>
            <c:strRef>
              <c:f>Dados!$I$2</c:f>
              <c:strCache>
                <c:ptCount val="1"/>
                <c:pt idx="0">
                  <c:v>400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Dados!$B$3:$B$7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cat>
          <c:val>
            <c:numRef>
              <c:f>Dados!$I$3:$I$7</c:f>
              <c:numCache>
                <c:ptCount val="5"/>
                <c:pt idx="0">
                  <c:v>294.3048973737188</c:v>
                </c:pt>
                <c:pt idx="1">
                  <c:v>273.36036382561764</c:v>
                </c:pt>
                <c:pt idx="2">
                  <c:v>290.0458443347332</c:v>
                </c:pt>
                <c:pt idx="3">
                  <c:v>310.0000893682263</c:v>
                </c:pt>
                <c:pt idx="4">
                  <c:v>330.0000000221953</c:v>
                </c:pt>
              </c:numCache>
            </c:numRef>
          </c:val>
        </c:ser>
        <c:axId val="60644098"/>
        <c:axId val="3380051"/>
        <c:axId val="4364364"/>
      </c:surface3DChart>
      <c:catAx>
        <c:axId val="6064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Estoque de segurança (unidades)</a:t>
                </a:r>
              </a:p>
            </c:rich>
          </c:tx>
          <c:layout>
            <c:manualLayout>
              <c:xMode val="factor"/>
              <c:yMode val="factor"/>
              <c:x val="-0.0417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80051"/>
        <c:crosses val="autoZero"/>
        <c:auto val="1"/>
        <c:lblOffset val="100"/>
        <c:tickLblSkip val="1"/>
        <c:noMultiLvlLbl val="0"/>
      </c:catAx>
      <c:valAx>
        <c:axId val="3380051"/>
        <c:scaling>
          <c:orientation val="minMax"/>
          <c:min val="2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Custo total (R$/período)</a:t>
                </a:r>
              </a:p>
            </c:rich>
          </c:tx>
          <c:layout>
            <c:manualLayout>
              <c:xMode val="factor"/>
              <c:yMode val="factor"/>
              <c:x val="0.15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4098"/>
        <c:crosses val="max"/>
        <c:crossBetween val="between"/>
        <c:dispUnits/>
        <c:majorUnit val="25"/>
        <c:minorUnit val="25"/>
      </c:valAx>
      <c:serAx>
        <c:axId val="4364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Lote (unidades)</a:t>
                </a:r>
              </a:p>
            </c:rich>
          </c:tx>
          <c:layout>
            <c:manualLayout>
              <c:xMode val="factor"/>
              <c:yMode val="factor"/>
              <c:x val="0.048"/>
              <c:y val="0.2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800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1205"/>
          <c:w val="0.118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="75" zoomScaleNormal="75" zoomScalePageLayoutView="0" workbookViewId="0" topLeftCell="A1">
      <selection activeCell="F11" sqref="F11"/>
    </sheetView>
  </sheetViews>
  <sheetFormatPr defaultColWidth="9.00390625" defaultRowHeight="15.75"/>
  <cols>
    <col min="1" max="1" width="8.375" style="0" bestFit="1" customWidth="1"/>
    <col min="2" max="2" width="9.625" style="0" bestFit="1" customWidth="1"/>
    <col min="3" max="3" width="13.125" style="0" customWidth="1"/>
    <col min="5" max="5" width="6.625" style="0" bestFit="1" customWidth="1"/>
    <col min="6" max="6" width="8.375" style="0" bestFit="1" customWidth="1"/>
    <col min="7" max="8" width="6.625" style="0" bestFit="1" customWidth="1"/>
    <col min="9" max="9" width="13.875" style="0" customWidth="1"/>
    <col min="10" max="10" width="8.375" style="0" bestFit="1" customWidth="1"/>
    <col min="11" max="11" width="10.875" style="0" bestFit="1" customWidth="1"/>
    <col min="12" max="12" width="8.375" style="0" bestFit="1" customWidth="1"/>
    <col min="13" max="13" width="17.75390625" style="0" customWidth="1"/>
    <col min="14" max="14" width="12.125" style="0" bestFit="1" customWidth="1"/>
    <col min="15" max="15" width="8.375" style="0" customWidth="1"/>
    <col min="16" max="16" width="8.375" style="0" bestFit="1" customWidth="1"/>
    <col min="17" max="17" width="6.75390625" style="0" customWidth="1"/>
    <col min="18" max="18" width="7.50390625" style="0" customWidth="1"/>
    <col min="19" max="19" width="7.125" style="0" customWidth="1"/>
    <col min="20" max="20" width="7.25390625" style="0" customWidth="1"/>
    <col min="21" max="21" width="10.875" style="0" bestFit="1" customWidth="1"/>
    <col min="22" max="22" width="7.25390625" style="0" customWidth="1"/>
    <col min="23" max="23" width="14.50390625" style="0" bestFit="1" customWidth="1"/>
    <col min="24" max="24" width="12.125" style="0" bestFit="1" customWidth="1"/>
    <col min="25" max="25" width="7.25390625" style="0" customWidth="1"/>
  </cols>
  <sheetData>
    <row r="1" spans="1:11" ht="15.75">
      <c r="A1" s="12" t="s">
        <v>3</v>
      </c>
      <c r="B1" s="12"/>
      <c r="C1" s="34" t="s">
        <v>0</v>
      </c>
      <c r="D1" s="35"/>
      <c r="E1" s="35"/>
      <c r="F1" s="35"/>
      <c r="G1" s="35"/>
      <c r="H1" s="35"/>
      <c r="I1" s="35"/>
      <c r="J1" s="25" t="s">
        <v>0</v>
      </c>
      <c r="K1" t="s">
        <v>14</v>
      </c>
    </row>
    <row r="2" spans="1:11" ht="15.75">
      <c r="A2" s="12"/>
      <c r="B2" s="12"/>
      <c r="C2" s="11">
        <v>100</v>
      </c>
      <c r="D2" s="11">
        <v>150</v>
      </c>
      <c r="E2" s="11">
        <v>200</v>
      </c>
      <c r="F2" s="11">
        <v>250</v>
      </c>
      <c r="G2" s="11">
        <v>300</v>
      </c>
      <c r="H2" s="13">
        <v>350</v>
      </c>
      <c r="I2" s="13">
        <v>400</v>
      </c>
      <c r="J2" s="25" t="s">
        <v>1</v>
      </c>
      <c r="K2" t="s">
        <v>15</v>
      </c>
    </row>
    <row r="3" spans="1:11" ht="15.75">
      <c r="A3" s="36" t="s">
        <v>10</v>
      </c>
      <c r="B3" s="11">
        <v>0</v>
      </c>
      <c r="C3" s="27">
        <f>A17</f>
        <v>397.60491248219347</v>
      </c>
      <c r="D3" s="27">
        <f>A23</f>
        <v>312.451287223721</v>
      </c>
      <c r="E3" s="27">
        <f>A29</f>
        <v>280.93893428108765</v>
      </c>
      <c r="F3" s="27">
        <f>A35</f>
        <v>271.5577064276372</v>
      </c>
      <c r="G3" s="27">
        <f>A41</f>
        <v>273.43600395105716</v>
      </c>
      <c r="H3" s="27">
        <f>A47</f>
        <v>281.8209985660916</v>
      </c>
      <c r="I3" s="27">
        <f>A53</f>
        <v>294.3048973737188</v>
      </c>
      <c r="J3" s="25" t="s">
        <v>10</v>
      </c>
      <c r="K3" t="s">
        <v>16</v>
      </c>
    </row>
    <row r="4" spans="1:11" ht="15.75">
      <c r="A4" s="36"/>
      <c r="B4" s="11">
        <v>20</v>
      </c>
      <c r="C4" s="27">
        <f>A18</f>
        <v>281.6011960276042</v>
      </c>
      <c r="D4" s="27">
        <f>A24</f>
        <v>236.3893050414205</v>
      </c>
      <c r="E4" s="27">
        <f>A30</f>
        <v>226.21300944546078</v>
      </c>
      <c r="F4" s="27">
        <f>A36</f>
        <v>230.08466589802714</v>
      </c>
      <c r="G4" s="27">
        <f>A42</f>
        <v>240.98968838411682</v>
      </c>
      <c r="H4" s="27">
        <f>A48</f>
        <v>255.91723183732273</v>
      </c>
      <c r="I4" s="27">
        <f>A54</f>
        <v>273.36036382561764</v>
      </c>
      <c r="J4" s="25" t="s">
        <v>2</v>
      </c>
      <c r="K4" t="s">
        <v>28</v>
      </c>
    </row>
    <row r="5" spans="1:11" ht="15.75">
      <c r="A5" s="36"/>
      <c r="B5" s="11">
        <v>40</v>
      </c>
      <c r="C5" s="27">
        <f>A19</f>
        <v>290.1587380853896</v>
      </c>
      <c r="D5" s="27">
        <f>A25</f>
        <v>248.44341806741875</v>
      </c>
      <c r="E5" s="27">
        <f>A31</f>
        <v>240.08484508153475</v>
      </c>
      <c r="F5" s="27">
        <f>A37</f>
        <v>245.06940912780152</v>
      </c>
      <c r="G5" s="27">
        <f>A43</f>
        <v>256.7256634221736</v>
      </c>
      <c r="H5" s="27">
        <f>A49</f>
        <v>272.19435686285567</v>
      </c>
      <c r="I5" s="27">
        <f>A55</f>
        <v>290.0458443347332</v>
      </c>
      <c r="J5" s="25" t="s">
        <v>4</v>
      </c>
      <c r="K5" t="s">
        <v>17</v>
      </c>
    </row>
    <row r="6" spans="1:11" ht="15.75">
      <c r="A6" s="36"/>
      <c r="B6" s="11">
        <v>60</v>
      </c>
      <c r="C6" s="27">
        <f>A20</f>
        <v>310.0003094541321</v>
      </c>
      <c r="D6" s="27">
        <f>A26</f>
        <v>268.33354793563177</v>
      </c>
      <c r="E6" s="27">
        <f>A32</f>
        <v>260.000165397907</v>
      </c>
      <c r="F6" s="27">
        <f>A38</f>
        <v>265.00013530616013</v>
      </c>
      <c r="G6" s="27">
        <f>A44</f>
        <v>276.6667816745323</v>
      </c>
      <c r="H6" s="27">
        <f>A50</f>
        <v>292.14295753579574</v>
      </c>
      <c r="I6" s="27">
        <f>A56</f>
        <v>310.0000893682263</v>
      </c>
      <c r="J6" s="25" t="s">
        <v>13</v>
      </c>
      <c r="K6" t="s">
        <v>18</v>
      </c>
    </row>
    <row r="7" spans="1:11" ht="15.75">
      <c r="A7" s="36"/>
      <c r="B7" s="13">
        <v>80</v>
      </c>
      <c r="C7" s="27">
        <f>A21</f>
        <v>330.0000000768555</v>
      </c>
      <c r="D7" s="27">
        <f>A27</f>
        <v>288.3333333866316</v>
      </c>
      <c r="E7" s="27">
        <f>A33</f>
        <v>280.0000000410779</v>
      </c>
      <c r="F7" s="27">
        <f>A39</f>
        <v>285.00000003360435</v>
      </c>
      <c r="G7" s="27">
        <f>A45</f>
        <v>296.66666669522976</v>
      </c>
      <c r="H7" s="27">
        <f>A51</f>
        <v>312.1428571677905</v>
      </c>
      <c r="I7" s="27">
        <f>A57</f>
        <v>330.0000000221953</v>
      </c>
      <c r="J7" s="25" t="s">
        <v>12</v>
      </c>
      <c r="K7" t="s">
        <v>19</v>
      </c>
    </row>
    <row r="8" spans="1:11" ht="15.75">
      <c r="A8" s="14"/>
      <c r="B8" s="15"/>
      <c r="J8" s="26" t="s">
        <v>3</v>
      </c>
      <c r="K8" t="s">
        <v>20</v>
      </c>
    </row>
    <row r="10" spans="1:13" ht="15.75">
      <c r="A10" s="24" t="s">
        <v>23</v>
      </c>
      <c r="E10" s="5">
        <v>100</v>
      </c>
      <c r="F10" s="24" t="s">
        <v>31</v>
      </c>
      <c r="J10" s="5">
        <v>200</v>
      </c>
      <c r="K10" s="37" t="s">
        <v>21</v>
      </c>
      <c r="L10" s="37"/>
      <c r="M10" s="37"/>
    </row>
    <row r="11" spans="1:13" ht="15.75">
      <c r="A11" s="24" t="s">
        <v>29</v>
      </c>
      <c r="E11" s="5">
        <v>1</v>
      </c>
      <c r="F11" s="24" t="s">
        <v>30</v>
      </c>
      <c r="J11" s="5">
        <v>30</v>
      </c>
      <c r="K11" s="38" t="s">
        <v>25</v>
      </c>
      <c r="L11" s="38"/>
      <c r="M11" s="38"/>
    </row>
    <row r="12" spans="1:13" ht="15.75">
      <c r="A12" s="24" t="s">
        <v>22</v>
      </c>
      <c r="E12" s="5">
        <v>15</v>
      </c>
      <c r="F12" s="24" t="s">
        <v>27</v>
      </c>
      <c r="J12" s="5">
        <v>0.2</v>
      </c>
      <c r="K12" s="33" t="s">
        <v>24</v>
      </c>
      <c r="L12" s="33"/>
      <c r="M12" s="33"/>
    </row>
    <row r="13" spans="1:13" ht="15.75">
      <c r="A13" s="28">
        <f>B13+C13+D13</f>
        <v>226.13441292125606</v>
      </c>
      <c r="B13" s="28">
        <f>$E$10*($J$10/(E13+H13))</f>
        <v>97.19888285436899</v>
      </c>
      <c r="C13" s="28">
        <f>$E$11*(E13/2+F13-$J$10*$J$12+H13)</f>
        <v>123.25253802690344</v>
      </c>
      <c r="D13" s="28">
        <f>$E$12*H13*($J$10/(E13+H13))</f>
        <v>5.68299203998361</v>
      </c>
      <c r="E13" s="28">
        <v>205.37389731432324</v>
      </c>
      <c r="F13" s="28">
        <v>60.17580491453717</v>
      </c>
      <c r="G13" s="28">
        <f>(F13-($J$10*$J$12))</f>
        <v>20.175804914537167</v>
      </c>
      <c r="H13" s="30">
        <f>L13*$J$11*$J$12^0.5</f>
        <v>0.38978445520464916</v>
      </c>
      <c r="I13" s="29">
        <f>G13/($J$11*$J$12^0.5)</f>
        <v>1.5038157096559814</v>
      </c>
      <c r="J13" s="30">
        <f>NORMDIST(I13,0,1,FALSE)</f>
        <v>0.1287774732792022</v>
      </c>
      <c r="K13" s="31">
        <f>NORMSDIST(I13)</f>
        <v>0.9336855874746747</v>
      </c>
      <c r="L13" s="30">
        <f>J13-I13*(1-K13)</f>
        <v>0.029052817947010576</v>
      </c>
      <c r="M13" s="32">
        <f>E13/(E13+H13)</f>
        <v>0.9981056693200054</v>
      </c>
    </row>
    <row r="14" spans="1:15" ht="15.75">
      <c r="A14" s="18">
        <f>B14+C14+D14</f>
        <v>226.1391668421276</v>
      </c>
      <c r="B14" s="18">
        <f>$E$10*($J$10/(E14+H14))</f>
        <v>97.15659808149326</v>
      </c>
      <c r="C14" s="18">
        <f>$E$11*(E14/2+F14-$J$10*$J$12+H14)</f>
        <v>123.54323482841946</v>
      </c>
      <c r="D14" s="18">
        <f>$E$12*H14*($J$10/(E14+H14))</f>
        <v>5.4393339322148675</v>
      </c>
      <c r="E14" s="18">
        <v>205.48</v>
      </c>
      <c r="F14" s="18">
        <v>60.43</v>
      </c>
      <c r="G14" s="18">
        <f>(F14-($J$10*$J$12))</f>
        <v>20.43</v>
      </c>
      <c r="H14" s="19">
        <f>L14*$J$11*$J$12^0.5</f>
        <v>0.3732348284194725</v>
      </c>
      <c r="I14" s="19">
        <f>G14/($J$11*$J$12^0.5)</f>
        <v>1.522762292677357</v>
      </c>
      <c r="J14" s="20">
        <f>NORMDIST(I14,0,1,FALSE)</f>
        <v>0.12513763928210211</v>
      </c>
      <c r="K14" s="21">
        <f>NORMSDIST(I14)</f>
        <v>0.936090906536843</v>
      </c>
      <c r="L14" s="20">
        <f>J14-I14*(1-K14)</f>
        <v>0.027819281597213696</v>
      </c>
      <c r="M14" s="22">
        <f>E14/(E14+H14)</f>
        <v>0.9981868886892618</v>
      </c>
      <c r="N14" s="7">
        <f>(E14+H14)/$J$10</f>
        <v>1.0292661741420972</v>
      </c>
      <c r="O14" s="3">
        <f>A14</f>
        <v>226.1391668421276</v>
      </c>
    </row>
    <row r="15" spans="1:15" ht="15.75">
      <c r="A15" s="5" t="s">
        <v>3</v>
      </c>
      <c r="B15" s="5" t="s">
        <v>7</v>
      </c>
      <c r="C15" s="5" t="s">
        <v>8</v>
      </c>
      <c r="D15" s="5" t="s">
        <v>9</v>
      </c>
      <c r="E15" s="23" t="s">
        <v>0</v>
      </c>
      <c r="F15" s="23" t="s">
        <v>1</v>
      </c>
      <c r="G15" s="5" t="s">
        <v>10</v>
      </c>
      <c r="H15" s="5" t="s">
        <v>2</v>
      </c>
      <c r="I15" s="5" t="s">
        <v>4</v>
      </c>
      <c r="J15" s="1" t="s">
        <v>5</v>
      </c>
      <c r="K15" s="1" t="s">
        <v>11</v>
      </c>
      <c r="L15" s="1" t="s">
        <v>6</v>
      </c>
      <c r="M15" s="17" t="s">
        <v>12</v>
      </c>
      <c r="N15" s="9" t="s">
        <v>26</v>
      </c>
      <c r="O15" s="10" t="str">
        <f aca="true" t="shared" si="0" ref="O15:O45">A15</f>
        <v>CT</v>
      </c>
    </row>
    <row r="16" spans="1:15" ht="15.75">
      <c r="A16" s="3">
        <f aca="true" t="shared" si="1" ref="A16:A27">B16+C16+D16</f>
        <v>724.8509497908859</v>
      </c>
      <c r="B16" s="3">
        <f aca="true" t="shared" si="2" ref="B16:B57">$E$10*($J$10/(E16+H16))</f>
        <v>166.11076016951586</v>
      </c>
      <c r="C16" s="3">
        <f aca="true" t="shared" si="3" ref="C16:C57">$E$11*(E16/2+F16-$J$10*$J$12+H16)</f>
        <v>50.401592164107974</v>
      </c>
      <c r="D16" s="3">
        <f aca="true" t="shared" si="4" ref="D16:D57">$E$12*H16*($J$10/(E16+H16))</f>
        <v>508.3385974572621</v>
      </c>
      <c r="E16" s="3">
        <v>100</v>
      </c>
      <c r="F16" s="3">
        <v>20</v>
      </c>
      <c r="G16" s="3">
        <f aca="true" t="shared" si="5" ref="G16:G57">(F16-($J$10*$J$12))</f>
        <v>-20</v>
      </c>
      <c r="H16" s="4">
        <f aca="true" t="shared" si="6" ref="H16:H57">L16*$J$11*$J$12^0.5</f>
        <v>20.401592164107974</v>
      </c>
      <c r="I16" s="4">
        <f aca="true" t="shared" si="7" ref="I16:I57">G16/($J$11*$J$12^0.5)</f>
        <v>-1.49071198499986</v>
      </c>
      <c r="J16" s="2">
        <f aca="true" t="shared" si="8" ref="J16:J57">NORMDIST(I16,0,1,FALSE)</f>
        <v>0.13132900124824684</v>
      </c>
      <c r="K16" s="6">
        <f aca="true" t="shared" si="9" ref="K16:K27">NORMSDIST(I16)</f>
        <v>0.06801856405707185</v>
      </c>
      <c r="L16" s="2">
        <f aca="true" t="shared" si="10" ref="L16:L27">J16-I16*(1-K16)</f>
        <v>1.5206448976057492</v>
      </c>
      <c r="M16" s="16">
        <f>E16/(E16+H16)</f>
        <v>0.8305538008475793</v>
      </c>
      <c r="N16" s="7">
        <f aca="true" t="shared" si="11" ref="N16:N57">(E16+H16)/$J$10</f>
        <v>0.6020079608205399</v>
      </c>
      <c r="O16" s="3">
        <f t="shared" si="0"/>
        <v>724.8509497908859</v>
      </c>
    </row>
    <row r="17" spans="1:15" ht="15.75">
      <c r="A17" s="3">
        <f t="shared" si="1"/>
        <v>397.60491248219347</v>
      </c>
      <c r="B17" s="3">
        <f t="shared" si="2"/>
        <v>189.83910427616178</v>
      </c>
      <c r="C17" s="3">
        <f t="shared" si="3"/>
        <v>55.35237234845831</v>
      </c>
      <c r="D17" s="3">
        <f t="shared" si="4"/>
        <v>152.41343585757338</v>
      </c>
      <c r="E17" s="3">
        <v>100</v>
      </c>
      <c r="F17" s="3">
        <v>40</v>
      </c>
      <c r="G17" s="3">
        <f t="shared" si="5"/>
        <v>0</v>
      </c>
      <c r="H17" s="4">
        <f t="shared" si="6"/>
        <v>5.352372348458313</v>
      </c>
      <c r="I17" s="4">
        <f t="shared" si="7"/>
        <v>0</v>
      </c>
      <c r="J17" s="2">
        <f t="shared" si="8"/>
        <v>0.39894228040143265</v>
      </c>
      <c r="K17" s="6">
        <f t="shared" si="9"/>
        <v>0.5</v>
      </c>
      <c r="L17" s="2">
        <f t="shared" si="10"/>
        <v>0.39894228040143265</v>
      </c>
      <c r="M17" s="16">
        <f aca="true" t="shared" si="12" ref="M17:M45">E17/(E17+H17)</f>
        <v>0.9491955213808089</v>
      </c>
      <c r="N17" s="7">
        <f t="shared" si="11"/>
        <v>0.5267618617422916</v>
      </c>
      <c r="O17" s="3">
        <f t="shared" si="0"/>
        <v>397.60491248219347</v>
      </c>
    </row>
    <row r="18" spans="1:15" ht="15.75">
      <c r="A18" s="3">
        <f t="shared" si="1"/>
        <v>281.6011960276042</v>
      </c>
      <c r="B18" s="3">
        <f t="shared" si="2"/>
        <v>199.20002829546456</v>
      </c>
      <c r="C18" s="3">
        <f t="shared" si="3"/>
        <v>70.40159216410797</v>
      </c>
      <c r="D18" s="3">
        <f t="shared" si="4"/>
        <v>11.999575568031698</v>
      </c>
      <c r="E18" s="3">
        <v>100</v>
      </c>
      <c r="F18" s="3">
        <v>60</v>
      </c>
      <c r="G18" s="3">
        <f t="shared" si="5"/>
        <v>20</v>
      </c>
      <c r="H18" s="4">
        <f t="shared" si="6"/>
        <v>0.4015921641079709</v>
      </c>
      <c r="I18" s="4">
        <f t="shared" si="7"/>
        <v>1.49071198499986</v>
      </c>
      <c r="J18" s="2">
        <f t="shared" si="8"/>
        <v>0.13132900124824684</v>
      </c>
      <c r="K18" s="6">
        <f t="shared" si="9"/>
        <v>0.9319814359429281</v>
      </c>
      <c r="L18" s="2">
        <f t="shared" si="10"/>
        <v>0.029932912605889136</v>
      </c>
      <c r="M18" s="16">
        <f t="shared" si="12"/>
        <v>0.9960001414773229</v>
      </c>
      <c r="N18" s="7">
        <f t="shared" si="11"/>
        <v>0.5020079608205399</v>
      </c>
      <c r="O18" s="3">
        <f t="shared" si="0"/>
        <v>281.6011960276042</v>
      </c>
    </row>
    <row r="19" spans="1:15" ht="15.75">
      <c r="A19" s="3">
        <f t="shared" si="1"/>
        <v>290.1587380853896</v>
      </c>
      <c r="B19" s="3">
        <f t="shared" si="2"/>
        <v>199.98905256649948</v>
      </c>
      <c r="C19" s="3">
        <f t="shared" si="3"/>
        <v>90.00547401638241</v>
      </c>
      <c r="D19" s="3">
        <f t="shared" si="4"/>
        <v>0.16421150250764757</v>
      </c>
      <c r="E19" s="3">
        <v>100</v>
      </c>
      <c r="F19" s="3">
        <v>80</v>
      </c>
      <c r="G19" s="3">
        <f t="shared" si="5"/>
        <v>40</v>
      </c>
      <c r="H19" s="4">
        <f t="shared" si="6"/>
        <v>0.005474016382406554</v>
      </c>
      <c r="I19" s="4">
        <f t="shared" si="7"/>
        <v>2.98142396999972</v>
      </c>
      <c r="J19" s="2">
        <f t="shared" si="8"/>
        <v>0.004685029916831255</v>
      </c>
      <c r="K19" s="6">
        <f t="shared" si="9"/>
        <v>0.9985654436039619</v>
      </c>
      <c r="L19" s="2">
        <f t="shared" si="10"/>
        <v>0.0004080090913669513</v>
      </c>
      <c r="M19" s="16">
        <f t="shared" si="12"/>
        <v>0.9999452628324974</v>
      </c>
      <c r="N19" s="7">
        <f t="shared" si="11"/>
        <v>0.500027370081912</v>
      </c>
      <c r="O19" s="3">
        <f t="shared" si="0"/>
        <v>290.1587380853896</v>
      </c>
    </row>
    <row r="20" spans="1:15" ht="15.75">
      <c r="A20" s="3">
        <f t="shared" si="1"/>
        <v>310.0003094541321</v>
      </c>
      <c r="B20" s="3">
        <f t="shared" si="2"/>
        <v>199.9999786583358</v>
      </c>
      <c r="C20" s="3">
        <f t="shared" si="3"/>
        <v>110.00001067083323</v>
      </c>
      <c r="D20" s="3">
        <f t="shared" si="4"/>
        <v>0.00032012496306608145</v>
      </c>
      <c r="E20" s="3">
        <v>100</v>
      </c>
      <c r="F20" s="3">
        <v>100</v>
      </c>
      <c r="G20" s="3">
        <f t="shared" si="5"/>
        <v>60</v>
      </c>
      <c r="H20" s="4">
        <f t="shared" si="6"/>
        <v>1.0670833240869412E-05</v>
      </c>
      <c r="I20" s="4">
        <f t="shared" si="7"/>
        <v>4.47213595499958</v>
      </c>
      <c r="J20" s="2">
        <f t="shared" si="8"/>
        <v>1.8111951509510546E-05</v>
      </c>
      <c r="K20" s="6">
        <f t="shared" si="9"/>
        <v>0.9999961278917426</v>
      </c>
      <c r="L20" s="2">
        <f t="shared" si="10"/>
        <v>7.953569501049465E-07</v>
      </c>
      <c r="M20" s="16">
        <f t="shared" si="12"/>
        <v>0.999999893291679</v>
      </c>
      <c r="N20" s="7">
        <f t="shared" si="11"/>
        <v>0.5000000533541662</v>
      </c>
      <c r="O20" s="3">
        <f t="shared" si="0"/>
        <v>310.0003094541321</v>
      </c>
    </row>
    <row r="21" spans="1:15" ht="15.75">
      <c r="A21" s="3">
        <f t="shared" si="1"/>
        <v>330.0000000768555</v>
      </c>
      <c r="B21" s="3">
        <f t="shared" si="2"/>
        <v>199.99999999469964</v>
      </c>
      <c r="C21" s="3">
        <f t="shared" si="3"/>
        <v>130.00000000265018</v>
      </c>
      <c r="D21" s="3">
        <f t="shared" si="4"/>
        <v>7.950563223629215E-08</v>
      </c>
      <c r="E21" s="3">
        <v>100</v>
      </c>
      <c r="F21" s="3">
        <v>120</v>
      </c>
      <c r="G21" s="3">
        <f t="shared" si="5"/>
        <v>80</v>
      </c>
      <c r="H21" s="4">
        <f t="shared" si="6"/>
        <v>2.6501877412799733E-09</v>
      </c>
      <c r="I21" s="4">
        <f t="shared" si="7"/>
        <v>5.96284793999944</v>
      </c>
      <c r="J21" s="2">
        <f t="shared" si="8"/>
        <v>7.587859425188495E-09</v>
      </c>
      <c r="K21" s="6">
        <f t="shared" si="9"/>
        <v>0.9999999987606046</v>
      </c>
      <c r="L21" s="2">
        <f t="shared" si="10"/>
        <v>1.9753333142128818E-10</v>
      </c>
      <c r="M21" s="16">
        <f t="shared" si="12"/>
        <v>0.9999999999734982</v>
      </c>
      <c r="N21" s="7">
        <f t="shared" si="11"/>
        <v>0.500000000013251</v>
      </c>
      <c r="O21" s="3">
        <f t="shared" si="0"/>
        <v>330.0000000768555</v>
      </c>
    </row>
    <row r="22" spans="1:15" ht="15.75">
      <c r="A22" s="3">
        <f t="shared" si="1"/>
        <v>551.9509920905967</v>
      </c>
      <c r="B22" s="3">
        <f t="shared" si="2"/>
        <v>117.36979535225633</v>
      </c>
      <c r="C22" s="3">
        <f t="shared" si="3"/>
        <v>75.40159216410797</v>
      </c>
      <c r="D22" s="3">
        <f t="shared" si="4"/>
        <v>359.1796045742324</v>
      </c>
      <c r="E22" s="3">
        <v>150</v>
      </c>
      <c r="F22" s="3">
        <v>20</v>
      </c>
      <c r="G22" s="3">
        <f t="shared" si="5"/>
        <v>-20</v>
      </c>
      <c r="H22" s="4">
        <f t="shared" si="6"/>
        <v>20.401592164107974</v>
      </c>
      <c r="I22" s="4">
        <f t="shared" si="7"/>
        <v>-1.49071198499986</v>
      </c>
      <c r="J22" s="2">
        <f t="shared" si="8"/>
        <v>0.13132900124824684</v>
      </c>
      <c r="K22" s="6">
        <f t="shared" si="9"/>
        <v>0.06801856405707185</v>
      </c>
      <c r="L22" s="2">
        <f t="shared" si="10"/>
        <v>1.5206448976057492</v>
      </c>
      <c r="M22" s="16">
        <f t="shared" si="12"/>
        <v>0.8802734651419226</v>
      </c>
      <c r="N22" s="7">
        <f t="shared" si="11"/>
        <v>0.8520079608205399</v>
      </c>
      <c r="O22" s="3">
        <f t="shared" si="0"/>
        <v>551.9509920905967</v>
      </c>
    </row>
    <row r="23" spans="1:15" ht="15.75">
      <c r="A23" s="3">
        <f t="shared" si="1"/>
        <v>312.451287223721</v>
      </c>
      <c r="B23" s="3">
        <f t="shared" si="2"/>
        <v>128.73958535463893</v>
      </c>
      <c r="C23" s="3">
        <f t="shared" si="3"/>
        <v>80.35237234845832</v>
      </c>
      <c r="D23" s="3">
        <f t="shared" si="4"/>
        <v>103.35932952062373</v>
      </c>
      <c r="E23" s="3">
        <v>150</v>
      </c>
      <c r="F23" s="3">
        <v>40</v>
      </c>
      <c r="G23" s="3">
        <f t="shared" si="5"/>
        <v>0</v>
      </c>
      <c r="H23" s="4">
        <f t="shared" si="6"/>
        <v>5.352372348458313</v>
      </c>
      <c r="I23" s="4">
        <f t="shared" si="7"/>
        <v>0</v>
      </c>
      <c r="J23" s="2">
        <f t="shared" si="8"/>
        <v>0.39894228040143265</v>
      </c>
      <c r="K23" s="6">
        <f t="shared" si="9"/>
        <v>0.5</v>
      </c>
      <c r="L23" s="2">
        <f t="shared" si="10"/>
        <v>0.39894228040143265</v>
      </c>
      <c r="M23" s="16">
        <f t="shared" si="12"/>
        <v>0.965546890159792</v>
      </c>
      <c r="N23" s="7">
        <f t="shared" si="11"/>
        <v>0.7767618617422916</v>
      </c>
      <c r="O23" s="3">
        <f t="shared" si="0"/>
        <v>312.451287223721</v>
      </c>
    </row>
    <row r="24" spans="1:15" ht="15.75">
      <c r="A24" s="3">
        <f t="shared" si="1"/>
        <v>236.3893050414205</v>
      </c>
      <c r="B24" s="3">
        <f t="shared" si="2"/>
        <v>132.977315680125</v>
      </c>
      <c r="C24" s="3">
        <f t="shared" si="3"/>
        <v>95.40159216410797</v>
      </c>
      <c r="D24" s="3">
        <f t="shared" si="4"/>
        <v>8.010397197187531</v>
      </c>
      <c r="E24" s="3">
        <v>150</v>
      </c>
      <c r="F24" s="3">
        <v>60</v>
      </c>
      <c r="G24" s="3">
        <f t="shared" si="5"/>
        <v>20</v>
      </c>
      <c r="H24" s="4">
        <f t="shared" si="6"/>
        <v>0.4015921641079709</v>
      </c>
      <c r="I24" s="4">
        <f t="shared" si="7"/>
        <v>1.49071198499986</v>
      </c>
      <c r="J24" s="2">
        <f t="shared" si="8"/>
        <v>0.13132900124824684</v>
      </c>
      <c r="K24" s="6">
        <f t="shared" si="9"/>
        <v>0.9319814359429281</v>
      </c>
      <c r="L24" s="2">
        <f t="shared" si="10"/>
        <v>0.029932912605889136</v>
      </c>
      <c r="M24" s="16">
        <f t="shared" si="12"/>
        <v>0.9973298676009376</v>
      </c>
      <c r="N24" s="7">
        <f t="shared" si="11"/>
        <v>0.7520079608205399</v>
      </c>
      <c r="O24" s="3">
        <f t="shared" si="0"/>
        <v>236.3893050414205</v>
      </c>
    </row>
    <row r="25" spans="1:15" ht="15.75">
      <c r="A25" s="3">
        <f t="shared" si="1"/>
        <v>248.44341806741875</v>
      </c>
      <c r="B25" s="3">
        <f t="shared" si="2"/>
        <v>133.32846771855645</v>
      </c>
      <c r="C25" s="3">
        <f t="shared" si="3"/>
        <v>115.00547401638241</v>
      </c>
      <c r="D25" s="3">
        <f t="shared" si="4"/>
        <v>0.10947633247988121</v>
      </c>
      <c r="E25" s="3">
        <v>150</v>
      </c>
      <c r="F25" s="3">
        <v>80</v>
      </c>
      <c r="G25" s="3">
        <f t="shared" si="5"/>
        <v>40</v>
      </c>
      <c r="H25" s="4">
        <f t="shared" si="6"/>
        <v>0.005474016382406554</v>
      </c>
      <c r="I25" s="4">
        <f t="shared" si="7"/>
        <v>2.98142396999972</v>
      </c>
      <c r="J25" s="2">
        <f t="shared" si="8"/>
        <v>0.004685029916831255</v>
      </c>
      <c r="K25" s="6">
        <f t="shared" si="9"/>
        <v>0.9985654436039619</v>
      </c>
      <c r="L25" s="2">
        <f t="shared" si="10"/>
        <v>0.0004080090913669513</v>
      </c>
      <c r="M25" s="16">
        <f t="shared" si="12"/>
        <v>0.9999635078891733</v>
      </c>
      <c r="N25" s="7">
        <f t="shared" si="11"/>
        <v>0.750027370081912</v>
      </c>
      <c r="O25" s="3">
        <f t="shared" si="0"/>
        <v>248.44341806741875</v>
      </c>
    </row>
    <row r="26" spans="1:15" ht="15.75">
      <c r="A26" s="3">
        <f t="shared" si="1"/>
        <v>268.33354793563177</v>
      </c>
      <c r="B26" s="3">
        <f t="shared" si="2"/>
        <v>133.33332384814892</v>
      </c>
      <c r="C26" s="3">
        <f t="shared" si="3"/>
        <v>135.00001067083323</v>
      </c>
      <c r="D26" s="3">
        <f t="shared" si="4"/>
        <v>0.00021341664963516507</v>
      </c>
      <c r="E26" s="3">
        <v>150</v>
      </c>
      <c r="F26" s="3">
        <v>100</v>
      </c>
      <c r="G26" s="3">
        <f t="shared" si="5"/>
        <v>60</v>
      </c>
      <c r="H26" s="4">
        <f t="shared" si="6"/>
        <v>1.0670833240869412E-05</v>
      </c>
      <c r="I26" s="4">
        <f t="shared" si="7"/>
        <v>4.47213595499958</v>
      </c>
      <c r="J26" s="2">
        <f t="shared" si="8"/>
        <v>1.8111951509510546E-05</v>
      </c>
      <c r="K26" s="6">
        <f t="shared" si="9"/>
        <v>0.9999961278917426</v>
      </c>
      <c r="L26" s="2">
        <f t="shared" si="10"/>
        <v>7.953569501049465E-07</v>
      </c>
      <c r="M26" s="16">
        <f t="shared" si="12"/>
        <v>0.9999999288611169</v>
      </c>
      <c r="N26" s="7">
        <f t="shared" si="11"/>
        <v>0.7500000533541662</v>
      </c>
      <c r="O26" s="3">
        <f t="shared" si="0"/>
        <v>268.33354793563177</v>
      </c>
    </row>
    <row r="27" spans="1:15" ht="15.75">
      <c r="A27" s="3">
        <f t="shared" si="1"/>
        <v>288.3333333866316</v>
      </c>
      <c r="B27" s="3">
        <f t="shared" si="2"/>
        <v>133.3333333309776</v>
      </c>
      <c r="C27" s="3">
        <f t="shared" si="3"/>
        <v>155.00000000265018</v>
      </c>
      <c r="D27" s="3">
        <f t="shared" si="4"/>
        <v>5.3003754824662996E-08</v>
      </c>
      <c r="E27" s="3">
        <v>150</v>
      </c>
      <c r="F27" s="3">
        <v>120</v>
      </c>
      <c r="G27" s="3">
        <f t="shared" si="5"/>
        <v>80</v>
      </c>
      <c r="H27" s="4">
        <f t="shared" si="6"/>
        <v>2.6501877412799733E-09</v>
      </c>
      <c r="I27" s="4">
        <f t="shared" si="7"/>
        <v>5.96284793999944</v>
      </c>
      <c r="J27" s="2">
        <f t="shared" si="8"/>
        <v>7.587859425188495E-09</v>
      </c>
      <c r="K27" s="6">
        <f t="shared" si="9"/>
        <v>0.9999999987606046</v>
      </c>
      <c r="L27" s="2">
        <f t="shared" si="10"/>
        <v>1.9753333142128818E-10</v>
      </c>
      <c r="M27" s="16">
        <f t="shared" si="12"/>
        <v>0.9999999999823321</v>
      </c>
      <c r="N27" s="7">
        <f t="shared" si="11"/>
        <v>0.750000000013251</v>
      </c>
      <c r="O27" s="3">
        <f t="shared" si="0"/>
        <v>288.3333333866316</v>
      </c>
    </row>
    <row r="28" spans="1:15" ht="15.75">
      <c r="A28" s="3">
        <f aca="true" t="shared" si="13" ref="A28:A45">B28+C28+D28</f>
        <v>468.84165511909777</v>
      </c>
      <c r="B28" s="3">
        <f t="shared" si="2"/>
        <v>90.74344610500036</v>
      </c>
      <c r="C28" s="3">
        <f t="shared" si="3"/>
        <v>100.40159216410797</v>
      </c>
      <c r="D28" s="3">
        <f t="shared" si="4"/>
        <v>277.6966168499894</v>
      </c>
      <c r="E28" s="3">
        <v>200</v>
      </c>
      <c r="F28" s="3">
        <v>20</v>
      </c>
      <c r="G28" s="3">
        <f t="shared" si="5"/>
        <v>-20</v>
      </c>
      <c r="H28" s="4">
        <f t="shared" si="6"/>
        <v>20.401592164107974</v>
      </c>
      <c r="I28" s="4">
        <f t="shared" si="7"/>
        <v>-1.49071198499986</v>
      </c>
      <c r="J28" s="2">
        <f t="shared" si="8"/>
        <v>0.13132900124824684</v>
      </c>
      <c r="K28" s="6">
        <f aca="true" t="shared" si="14" ref="K28:K45">NORMSDIST(I28)</f>
        <v>0.06801856405707185</v>
      </c>
      <c r="L28" s="2">
        <f aca="true" t="shared" si="15" ref="L28:L45">J28-I28*(1-K28)</f>
        <v>1.5206448976057492</v>
      </c>
      <c r="M28" s="16">
        <f t="shared" si="12"/>
        <v>0.9074344610500036</v>
      </c>
      <c r="N28" s="7">
        <f t="shared" si="11"/>
        <v>1.1020079608205398</v>
      </c>
      <c r="O28" s="3">
        <f t="shared" si="0"/>
        <v>468.84165511909777</v>
      </c>
    </row>
    <row r="29" spans="1:15" ht="15.75">
      <c r="A29" s="3">
        <f t="shared" si="13"/>
        <v>280.93893428108765</v>
      </c>
      <c r="B29" s="3">
        <f t="shared" si="2"/>
        <v>97.39356682990933</v>
      </c>
      <c r="C29" s="3">
        <f t="shared" si="3"/>
        <v>105.35237234845832</v>
      </c>
      <c r="D29" s="3">
        <f t="shared" si="4"/>
        <v>78.19299510272</v>
      </c>
      <c r="E29" s="3">
        <v>200</v>
      </c>
      <c r="F29" s="3">
        <v>40</v>
      </c>
      <c r="G29" s="3">
        <f t="shared" si="5"/>
        <v>0</v>
      </c>
      <c r="H29" s="4">
        <f t="shared" si="6"/>
        <v>5.352372348458313</v>
      </c>
      <c r="I29" s="4">
        <f t="shared" si="7"/>
        <v>0</v>
      </c>
      <c r="J29" s="2">
        <f t="shared" si="8"/>
        <v>0.39894228040143265</v>
      </c>
      <c r="K29" s="6">
        <f t="shared" si="14"/>
        <v>0.5</v>
      </c>
      <c r="L29" s="2">
        <f t="shared" si="15"/>
        <v>0.39894228040143265</v>
      </c>
      <c r="M29" s="16">
        <f t="shared" si="12"/>
        <v>0.9739356682990933</v>
      </c>
      <c r="N29" s="7">
        <f t="shared" si="11"/>
        <v>1.0267618617422916</v>
      </c>
      <c r="O29" s="3">
        <f t="shared" si="0"/>
        <v>280.93893428108765</v>
      </c>
    </row>
    <row r="30" spans="1:15" ht="15.75">
      <c r="A30" s="3">
        <f t="shared" si="13"/>
        <v>226.21300944546078</v>
      </c>
      <c r="B30" s="3">
        <f t="shared" si="2"/>
        <v>99.799606300643</v>
      </c>
      <c r="C30" s="3">
        <f t="shared" si="3"/>
        <v>120.40159216410797</v>
      </c>
      <c r="D30" s="3">
        <f t="shared" si="4"/>
        <v>6.011810980709807</v>
      </c>
      <c r="E30" s="3">
        <v>200</v>
      </c>
      <c r="F30" s="3">
        <v>60</v>
      </c>
      <c r="G30" s="3">
        <f t="shared" si="5"/>
        <v>20</v>
      </c>
      <c r="H30" s="4">
        <f t="shared" si="6"/>
        <v>0.4015921641079709</v>
      </c>
      <c r="I30" s="4">
        <f t="shared" si="7"/>
        <v>1.49071198499986</v>
      </c>
      <c r="J30" s="2">
        <f t="shared" si="8"/>
        <v>0.13132900124824684</v>
      </c>
      <c r="K30" s="6">
        <f t="shared" si="14"/>
        <v>0.9319814359429281</v>
      </c>
      <c r="L30" s="2">
        <f t="shared" si="15"/>
        <v>0.029932912605889136</v>
      </c>
      <c r="M30" s="16">
        <f t="shared" si="12"/>
        <v>0.9979960630064301</v>
      </c>
      <c r="N30" s="7">
        <f t="shared" si="11"/>
        <v>1.00200796082054</v>
      </c>
      <c r="O30" s="3">
        <f t="shared" si="0"/>
        <v>226.21300944546078</v>
      </c>
    </row>
    <row r="31" spans="1:15" ht="15.75">
      <c r="A31" s="3">
        <f t="shared" si="13"/>
        <v>240.08484508153475</v>
      </c>
      <c r="B31" s="3">
        <f t="shared" si="2"/>
        <v>99.99726306671889</v>
      </c>
      <c r="C31" s="3">
        <f t="shared" si="3"/>
        <v>140.0054740163824</v>
      </c>
      <c r="D31" s="3">
        <f t="shared" si="4"/>
        <v>0.08210799843345556</v>
      </c>
      <c r="E31" s="3">
        <v>200</v>
      </c>
      <c r="F31" s="3">
        <v>80</v>
      </c>
      <c r="G31" s="3">
        <f t="shared" si="5"/>
        <v>40</v>
      </c>
      <c r="H31" s="4">
        <f t="shared" si="6"/>
        <v>0.005474016382406554</v>
      </c>
      <c r="I31" s="4">
        <f t="shared" si="7"/>
        <v>2.98142396999972</v>
      </c>
      <c r="J31" s="2">
        <f t="shared" si="8"/>
        <v>0.004685029916831255</v>
      </c>
      <c r="K31" s="6">
        <f t="shared" si="14"/>
        <v>0.9985654436039619</v>
      </c>
      <c r="L31" s="2">
        <f t="shared" si="15"/>
        <v>0.0004080090913669513</v>
      </c>
      <c r="M31" s="16">
        <f t="shared" si="12"/>
        <v>0.9999726306671889</v>
      </c>
      <c r="N31" s="7">
        <f t="shared" si="11"/>
        <v>1.000027370081912</v>
      </c>
      <c r="O31" s="3">
        <f t="shared" si="0"/>
        <v>240.08484508153475</v>
      </c>
    </row>
    <row r="32" spans="1:15" ht="15.75">
      <c r="A32" s="3">
        <f t="shared" si="13"/>
        <v>260.000165397907</v>
      </c>
      <c r="B32" s="3">
        <f t="shared" si="2"/>
        <v>99.99999466458367</v>
      </c>
      <c r="C32" s="3">
        <f t="shared" si="3"/>
        <v>160.00001067083323</v>
      </c>
      <c r="D32" s="3">
        <f t="shared" si="4"/>
        <v>0.0001600624900730405</v>
      </c>
      <c r="E32" s="3">
        <v>200</v>
      </c>
      <c r="F32" s="3">
        <v>100</v>
      </c>
      <c r="G32" s="3">
        <f t="shared" si="5"/>
        <v>60</v>
      </c>
      <c r="H32" s="4">
        <f t="shared" si="6"/>
        <v>1.0670833240869412E-05</v>
      </c>
      <c r="I32" s="4">
        <f t="shared" si="7"/>
        <v>4.47213595499958</v>
      </c>
      <c r="J32" s="2">
        <f t="shared" si="8"/>
        <v>1.8111951509510546E-05</v>
      </c>
      <c r="K32" s="6">
        <f t="shared" si="14"/>
        <v>0.9999961278917426</v>
      </c>
      <c r="L32" s="2">
        <f t="shared" si="15"/>
        <v>7.953569501049465E-07</v>
      </c>
      <c r="M32" s="16">
        <f t="shared" si="12"/>
        <v>0.9999999466458367</v>
      </c>
      <c r="N32" s="7">
        <f t="shared" si="11"/>
        <v>1.0000000533541662</v>
      </c>
      <c r="O32" s="3">
        <f t="shared" si="0"/>
        <v>260.000165397907</v>
      </c>
    </row>
    <row r="33" spans="1:15" ht="15.75">
      <c r="A33" s="3">
        <f t="shared" si="13"/>
        <v>280.0000000410779</v>
      </c>
      <c r="B33" s="3">
        <f t="shared" si="2"/>
        <v>99.99999999867491</v>
      </c>
      <c r="C33" s="3">
        <f t="shared" si="3"/>
        <v>180.00000000265018</v>
      </c>
      <c r="D33" s="3">
        <f t="shared" si="4"/>
        <v>3.9752816118672836E-08</v>
      </c>
      <c r="E33" s="3">
        <v>200</v>
      </c>
      <c r="F33" s="3">
        <v>120</v>
      </c>
      <c r="G33" s="3">
        <f t="shared" si="5"/>
        <v>80</v>
      </c>
      <c r="H33" s="4">
        <f t="shared" si="6"/>
        <v>2.6501877412799733E-09</v>
      </c>
      <c r="I33" s="4">
        <f t="shared" si="7"/>
        <v>5.96284793999944</v>
      </c>
      <c r="J33" s="2">
        <f t="shared" si="8"/>
        <v>7.587859425188495E-09</v>
      </c>
      <c r="K33" s="6">
        <f t="shared" si="14"/>
        <v>0.9999999987606046</v>
      </c>
      <c r="L33" s="2">
        <f t="shared" si="15"/>
        <v>1.9753333142128818E-10</v>
      </c>
      <c r="M33" s="16">
        <f t="shared" si="12"/>
        <v>0.999999999986749</v>
      </c>
      <c r="N33" s="7">
        <f t="shared" si="11"/>
        <v>1.000000000013251</v>
      </c>
      <c r="O33" s="3">
        <f t="shared" si="0"/>
        <v>280.0000000410779</v>
      </c>
    </row>
    <row r="34" spans="1:15" ht="15.75">
      <c r="A34" s="3">
        <f t="shared" si="13"/>
        <v>425.7133464049645</v>
      </c>
      <c r="B34" s="3">
        <f t="shared" si="2"/>
        <v>73.96406152764776</v>
      </c>
      <c r="C34" s="3">
        <f t="shared" si="3"/>
        <v>125.40159216410797</v>
      </c>
      <c r="D34" s="3">
        <f t="shared" si="4"/>
        <v>226.3476927132088</v>
      </c>
      <c r="E34" s="3">
        <v>250</v>
      </c>
      <c r="F34" s="3">
        <v>20</v>
      </c>
      <c r="G34" s="3">
        <f t="shared" si="5"/>
        <v>-20</v>
      </c>
      <c r="H34" s="4">
        <f t="shared" si="6"/>
        <v>20.401592164107974</v>
      </c>
      <c r="I34" s="4">
        <f t="shared" si="7"/>
        <v>-1.49071198499986</v>
      </c>
      <c r="J34" s="2">
        <f t="shared" si="8"/>
        <v>0.13132900124824684</v>
      </c>
      <c r="K34" s="6">
        <f t="shared" si="14"/>
        <v>0.06801856405707185</v>
      </c>
      <c r="L34" s="2">
        <f t="shared" si="15"/>
        <v>1.5206448976057492</v>
      </c>
      <c r="M34" s="16">
        <f t="shared" si="12"/>
        <v>0.9245507690955971</v>
      </c>
      <c r="N34" s="7">
        <f t="shared" si="11"/>
        <v>1.3520079608205398</v>
      </c>
      <c r="O34" s="3">
        <f t="shared" si="0"/>
        <v>425.7133464049645</v>
      </c>
    </row>
    <row r="35" spans="1:15" ht="15.75">
      <c r="A35" s="3">
        <f t="shared" si="13"/>
        <v>271.5577064276372</v>
      </c>
      <c r="B35" s="3">
        <f t="shared" si="2"/>
        <v>78.32314153207729</v>
      </c>
      <c r="C35" s="3">
        <f t="shared" si="3"/>
        <v>130.35237234845832</v>
      </c>
      <c r="D35" s="3">
        <f t="shared" si="4"/>
        <v>62.882192547101596</v>
      </c>
      <c r="E35" s="3">
        <v>250</v>
      </c>
      <c r="F35" s="3">
        <v>40</v>
      </c>
      <c r="G35" s="3">
        <f t="shared" si="5"/>
        <v>0</v>
      </c>
      <c r="H35" s="4">
        <f t="shared" si="6"/>
        <v>5.352372348458313</v>
      </c>
      <c r="I35" s="4">
        <f t="shared" si="7"/>
        <v>0</v>
      </c>
      <c r="J35" s="2">
        <f t="shared" si="8"/>
        <v>0.39894228040143265</v>
      </c>
      <c r="K35" s="6">
        <f t="shared" si="14"/>
        <v>0.5</v>
      </c>
      <c r="L35" s="2">
        <f t="shared" si="15"/>
        <v>0.39894228040143265</v>
      </c>
      <c r="M35" s="16">
        <f t="shared" si="12"/>
        <v>0.9790392691509661</v>
      </c>
      <c r="N35" s="7">
        <f t="shared" si="11"/>
        <v>1.2767618617422916</v>
      </c>
      <c r="O35" s="3">
        <f t="shared" si="0"/>
        <v>271.5577064276372</v>
      </c>
    </row>
    <row r="36" spans="1:15" ht="15.75">
      <c r="A36" s="3">
        <f t="shared" si="13"/>
        <v>230.08466589802714</v>
      </c>
      <c r="B36" s="3">
        <f t="shared" si="2"/>
        <v>79.8716966100296</v>
      </c>
      <c r="C36" s="3">
        <f t="shared" si="3"/>
        <v>145.40159216410797</v>
      </c>
      <c r="D36" s="3">
        <f t="shared" si="4"/>
        <v>4.811377123889561</v>
      </c>
      <c r="E36" s="3">
        <v>250</v>
      </c>
      <c r="F36" s="3">
        <v>60</v>
      </c>
      <c r="G36" s="3">
        <f t="shared" si="5"/>
        <v>20</v>
      </c>
      <c r="H36" s="4">
        <f t="shared" si="6"/>
        <v>0.4015921641079709</v>
      </c>
      <c r="I36" s="4">
        <f t="shared" si="7"/>
        <v>1.49071198499986</v>
      </c>
      <c r="J36" s="2">
        <f t="shared" si="8"/>
        <v>0.13132900124824684</v>
      </c>
      <c r="K36" s="6">
        <f t="shared" si="14"/>
        <v>0.9319814359429281</v>
      </c>
      <c r="L36" s="2">
        <f t="shared" si="15"/>
        <v>0.029932912605889136</v>
      </c>
      <c r="M36" s="16">
        <f t="shared" si="12"/>
        <v>0.9983962076253702</v>
      </c>
      <c r="N36" s="7">
        <f t="shared" si="11"/>
        <v>1.25200796082054</v>
      </c>
      <c r="O36" s="3">
        <f t="shared" si="0"/>
        <v>230.08466589802714</v>
      </c>
    </row>
    <row r="37" spans="1:15" ht="15.75">
      <c r="A37" s="3">
        <f t="shared" si="13"/>
        <v>245.06940912780152</v>
      </c>
      <c r="B37" s="3">
        <f t="shared" si="2"/>
        <v>79.9982483531118</v>
      </c>
      <c r="C37" s="3">
        <f t="shared" si="3"/>
        <v>165.0054740163824</v>
      </c>
      <c r="D37" s="3">
        <f t="shared" si="4"/>
        <v>0.06568675830731432</v>
      </c>
      <c r="E37" s="3">
        <v>250</v>
      </c>
      <c r="F37" s="3">
        <v>80</v>
      </c>
      <c r="G37" s="3">
        <f t="shared" si="5"/>
        <v>40</v>
      </c>
      <c r="H37" s="4">
        <f t="shared" si="6"/>
        <v>0.005474016382406554</v>
      </c>
      <c r="I37" s="4">
        <f t="shared" si="7"/>
        <v>2.98142396999972</v>
      </c>
      <c r="J37" s="2">
        <f t="shared" si="8"/>
        <v>0.004685029916831255</v>
      </c>
      <c r="K37" s="6">
        <f t="shared" si="14"/>
        <v>0.9985654436039619</v>
      </c>
      <c r="L37" s="2">
        <f t="shared" si="15"/>
        <v>0.0004080090913669513</v>
      </c>
      <c r="M37" s="16">
        <f t="shared" si="12"/>
        <v>0.9999781044138976</v>
      </c>
      <c r="N37" s="7">
        <f t="shared" si="11"/>
        <v>1.250027370081912</v>
      </c>
      <c r="O37" s="3">
        <f t="shared" si="0"/>
        <v>245.06940912780152</v>
      </c>
    </row>
    <row r="38" spans="1:15" ht="15.75">
      <c r="A38" s="3">
        <f t="shared" si="13"/>
        <v>265.00013530616013</v>
      </c>
      <c r="B38" s="3">
        <f t="shared" si="2"/>
        <v>79.9999965853335</v>
      </c>
      <c r="C38" s="3">
        <f t="shared" si="3"/>
        <v>185.00001067083323</v>
      </c>
      <c r="D38" s="3">
        <f t="shared" si="4"/>
        <v>0.00012804999342483245</v>
      </c>
      <c r="E38" s="3">
        <v>250</v>
      </c>
      <c r="F38" s="3">
        <v>100</v>
      </c>
      <c r="G38" s="3">
        <f t="shared" si="5"/>
        <v>60</v>
      </c>
      <c r="H38" s="4">
        <f t="shared" si="6"/>
        <v>1.0670833240869412E-05</v>
      </c>
      <c r="I38" s="4">
        <f t="shared" si="7"/>
        <v>4.47213595499958</v>
      </c>
      <c r="J38" s="2">
        <f t="shared" si="8"/>
        <v>1.8111951509510546E-05</v>
      </c>
      <c r="K38" s="6">
        <f t="shared" si="14"/>
        <v>0.9999961278917426</v>
      </c>
      <c r="L38" s="2">
        <f t="shared" si="15"/>
        <v>7.953569501049465E-07</v>
      </c>
      <c r="M38" s="16">
        <f t="shared" si="12"/>
        <v>0.9999999573166689</v>
      </c>
      <c r="N38" s="7">
        <f t="shared" si="11"/>
        <v>1.2500000533541662</v>
      </c>
      <c r="O38" s="3">
        <f t="shared" si="0"/>
        <v>265.00013530616013</v>
      </c>
    </row>
    <row r="39" spans="1:15" ht="15.75">
      <c r="A39" s="3">
        <f t="shared" si="13"/>
        <v>285.00000003360435</v>
      </c>
      <c r="B39" s="3">
        <f t="shared" si="2"/>
        <v>79.99999999915194</v>
      </c>
      <c r="C39" s="3">
        <f t="shared" si="3"/>
        <v>205.00000000265018</v>
      </c>
      <c r="D39" s="3">
        <f t="shared" si="4"/>
        <v>3.180225289502255E-08</v>
      </c>
      <c r="E39" s="3">
        <v>250</v>
      </c>
      <c r="F39" s="3">
        <v>120</v>
      </c>
      <c r="G39" s="3">
        <f t="shared" si="5"/>
        <v>80</v>
      </c>
      <c r="H39" s="4">
        <f t="shared" si="6"/>
        <v>2.6501877412799733E-09</v>
      </c>
      <c r="I39" s="4">
        <f t="shared" si="7"/>
        <v>5.96284793999944</v>
      </c>
      <c r="J39" s="2">
        <f t="shared" si="8"/>
        <v>7.587859425188495E-09</v>
      </c>
      <c r="K39" s="6">
        <f t="shared" si="14"/>
        <v>0.9999999987606046</v>
      </c>
      <c r="L39" s="2">
        <f t="shared" si="15"/>
        <v>1.9753333142128818E-10</v>
      </c>
      <c r="M39" s="16">
        <f t="shared" si="12"/>
        <v>0.9999999999893993</v>
      </c>
      <c r="N39" s="7">
        <f t="shared" si="11"/>
        <v>1.250000000013251</v>
      </c>
      <c r="O39" s="3">
        <f t="shared" si="0"/>
        <v>285.00000003360435</v>
      </c>
    </row>
    <row r="40" spans="1:15" ht="15.75">
      <c r="A40" s="3">
        <f t="shared" si="13"/>
        <v>403.84844910335585</v>
      </c>
      <c r="B40" s="3">
        <f t="shared" si="2"/>
        <v>62.42166234228982</v>
      </c>
      <c r="C40" s="3">
        <f t="shared" si="3"/>
        <v>150.40159216410797</v>
      </c>
      <c r="D40" s="3">
        <f t="shared" si="4"/>
        <v>191.02519459695807</v>
      </c>
      <c r="E40" s="3">
        <v>300</v>
      </c>
      <c r="F40" s="3">
        <v>20</v>
      </c>
      <c r="G40" s="3">
        <f t="shared" si="5"/>
        <v>-20</v>
      </c>
      <c r="H40" s="4">
        <f t="shared" si="6"/>
        <v>20.401592164107974</v>
      </c>
      <c r="I40" s="4">
        <f t="shared" si="7"/>
        <v>-1.49071198499986</v>
      </c>
      <c r="J40" s="2">
        <f t="shared" si="8"/>
        <v>0.13132900124824684</v>
      </c>
      <c r="K40" s="6">
        <f t="shared" si="14"/>
        <v>0.06801856405707185</v>
      </c>
      <c r="L40" s="2">
        <f t="shared" si="15"/>
        <v>1.5206448976057492</v>
      </c>
      <c r="M40" s="16">
        <f t="shared" si="12"/>
        <v>0.9363249351343473</v>
      </c>
      <c r="N40" s="7">
        <f t="shared" si="11"/>
        <v>1.6020079608205398</v>
      </c>
      <c r="O40" s="3">
        <f t="shared" si="0"/>
        <v>403.84844910335585</v>
      </c>
    </row>
    <row r="41" spans="1:15" ht="15.75">
      <c r="A41" s="3">
        <f t="shared" si="13"/>
        <v>273.43600395105716</v>
      </c>
      <c r="B41" s="3">
        <f t="shared" si="2"/>
        <v>65.49809928175912</v>
      </c>
      <c r="C41" s="3">
        <f t="shared" si="3"/>
        <v>155.35237234845832</v>
      </c>
      <c r="D41" s="3">
        <f t="shared" si="4"/>
        <v>52.58553232083972</v>
      </c>
      <c r="E41" s="3">
        <v>300</v>
      </c>
      <c r="F41" s="3">
        <v>40</v>
      </c>
      <c r="G41" s="3">
        <f t="shared" si="5"/>
        <v>0</v>
      </c>
      <c r="H41" s="4">
        <f t="shared" si="6"/>
        <v>5.352372348458313</v>
      </c>
      <c r="I41" s="4">
        <f t="shared" si="7"/>
        <v>0</v>
      </c>
      <c r="J41" s="2">
        <f t="shared" si="8"/>
        <v>0.39894228040143265</v>
      </c>
      <c r="K41" s="6">
        <f t="shared" si="14"/>
        <v>0.5</v>
      </c>
      <c r="L41" s="2">
        <f t="shared" si="15"/>
        <v>0.39894228040143265</v>
      </c>
      <c r="M41" s="16">
        <f t="shared" si="12"/>
        <v>0.9824714892263868</v>
      </c>
      <c r="N41" s="7">
        <f t="shared" si="11"/>
        <v>1.5267618617422913</v>
      </c>
      <c r="O41" s="3">
        <f t="shared" si="0"/>
        <v>273.43600395105716</v>
      </c>
    </row>
    <row r="42" spans="1:15" ht="15.75">
      <c r="A42" s="3">
        <f t="shared" si="13"/>
        <v>240.98968838411682</v>
      </c>
      <c r="B42" s="3">
        <f t="shared" si="2"/>
        <v>66.57754326772707</v>
      </c>
      <c r="C42" s="3">
        <f t="shared" si="3"/>
        <v>170.40159216410797</v>
      </c>
      <c r="D42" s="3">
        <f t="shared" si="4"/>
        <v>4.010552952281787</v>
      </c>
      <c r="E42" s="3">
        <v>300</v>
      </c>
      <c r="F42" s="3">
        <v>60</v>
      </c>
      <c r="G42" s="3">
        <f t="shared" si="5"/>
        <v>20</v>
      </c>
      <c r="H42" s="4">
        <f t="shared" si="6"/>
        <v>0.4015921641079709</v>
      </c>
      <c r="I42" s="4">
        <f t="shared" si="7"/>
        <v>1.49071198499986</v>
      </c>
      <c r="J42" s="2">
        <f t="shared" si="8"/>
        <v>0.13132900124824684</v>
      </c>
      <c r="K42" s="6">
        <f t="shared" si="14"/>
        <v>0.9319814359429281</v>
      </c>
      <c r="L42" s="2">
        <f t="shared" si="15"/>
        <v>0.029932912605889136</v>
      </c>
      <c r="M42" s="16">
        <f t="shared" si="12"/>
        <v>0.9986631490159061</v>
      </c>
      <c r="N42" s="7">
        <f t="shared" si="11"/>
        <v>1.50200796082054</v>
      </c>
      <c r="O42" s="3">
        <f t="shared" si="0"/>
        <v>240.98968838411682</v>
      </c>
    </row>
    <row r="43" spans="1:15" ht="15.75">
      <c r="A43" s="3">
        <f t="shared" si="13"/>
        <v>256.7256634221736</v>
      </c>
      <c r="B43" s="3">
        <f t="shared" si="2"/>
        <v>66.66545024077747</v>
      </c>
      <c r="C43" s="3">
        <f t="shared" si="3"/>
        <v>190.0054740163824</v>
      </c>
      <c r="D43" s="3">
        <f t="shared" si="4"/>
        <v>0.054739165013778734</v>
      </c>
      <c r="E43" s="3">
        <v>300</v>
      </c>
      <c r="F43" s="3">
        <v>80</v>
      </c>
      <c r="G43" s="3">
        <f t="shared" si="5"/>
        <v>40</v>
      </c>
      <c r="H43" s="4">
        <f t="shared" si="6"/>
        <v>0.005474016382406554</v>
      </c>
      <c r="I43" s="4">
        <f t="shared" si="7"/>
        <v>2.98142396999972</v>
      </c>
      <c r="J43" s="2">
        <f t="shared" si="8"/>
        <v>0.004685029916831255</v>
      </c>
      <c r="K43" s="6">
        <f t="shared" si="14"/>
        <v>0.9985654436039619</v>
      </c>
      <c r="L43" s="2">
        <f t="shared" si="15"/>
        <v>0.0004080090913669513</v>
      </c>
      <c r="M43" s="16">
        <f t="shared" si="12"/>
        <v>0.9999817536116622</v>
      </c>
      <c r="N43" s="7">
        <f t="shared" si="11"/>
        <v>1.500027370081912</v>
      </c>
      <c r="O43" s="3">
        <f t="shared" si="0"/>
        <v>256.7256634221736</v>
      </c>
    </row>
    <row r="44" spans="1:15" ht="15.75">
      <c r="A44" s="3">
        <f t="shared" si="13"/>
        <v>276.6667816745323</v>
      </c>
      <c r="B44" s="3">
        <f t="shared" si="2"/>
        <v>66.66666429537047</v>
      </c>
      <c r="C44" s="3">
        <f t="shared" si="3"/>
        <v>210.00001067083323</v>
      </c>
      <c r="D44" s="3">
        <f t="shared" si="4"/>
        <v>0.00010670832861313819</v>
      </c>
      <c r="E44" s="3">
        <v>300</v>
      </c>
      <c r="F44" s="3">
        <v>100</v>
      </c>
      <c r="G44" s="3">
        <f t="shared" si="5"/>
        <v>60</v>
      </c>
      <c r="H44" s="4">
        <f t="shared" si="6"/>
        <v>1.0670833240869412E-05</v>
      </c>
      <c r="I44" s="4">
        <f t="shared" si="7"/>
        <v>4.47213595499958</v>
      </c>
      <c r="J44" s="2">
        <f t="shared" si="8"/>
        <v>1.8111951509510546E-05</v>
      </c>
      <c r="K44" s="6">
        <f t="shared" si="14"/>
        <v>0.9999961278917426</v>
      </c>
      <c r="L44" s="2">
        <f t="shared" si="15"/>
        <v>7.953569501049465E-07</v>
      </c>
      <c r="M44" s="16">
        <f t="shared" si="12"/>
        <v>0.999999964430557</v>
      </c>
      <c r="N44" s="7">
        <f t="shared" si="11"/>
        <v>1.5000000533541664</v>
      </c>
      <c r="O44" s="3">
        <f t="shared" si="0"/>
        <v>276.6667816745323</v>
      </c>
    </row>
    <row r="45" spans="1:15" ht="15.75">
      <c r="A45" s="3">
        <f t="shared" si="13"/>
        <v>296.66666669522976</v>
      </c>
      <c r="B45" s="3">
        <f t="shared" si="2"/>
        <v>66.66666666607773</v>
      </c>
      <c r="C45" s="3">
        <f t="shared" si="3"/>
        <v>230.00000000265018</v>
      </c>
      <c r="D45" s="3">
        <f t="shared" si="4"/>
        <v>2.6501877412565613E-08</v>
      </c>
      <c r="E45" s="3">
        <v>300</v>
      </c>
      <c r="F45" s="3">
        <v>120</v>
      </c>
      <c r="G45" s="3">
        <f t="shared" si="5"/>
        <v>80</v>
      </c>
      <c r="H45" s="4">
        <f t="shared" si="6"/>
        <v>2.6501877412799733E-09</v>
      </c>
      <c r="I45" s="4">
        <f t="shared" si="7"/>
        <v>5.96284793999944</v>
      </c>
      <c r="J45" s="2">
        <f t="shared" si="8"/>
        <v>7.587859425188495E-09</v>
      </c>
      <c r="K45" s="6">
        <f t="shared" si="14"/>
        <v>0.9999999987606046</v>
      </c>
      <c r="L45" s="2">
        <f t="shared" si="15"/>
        <v>1.9753333142128818E-10</v>
      </c>
      <c r="M45" s="16">
        <f t="shared" si="12"/>
        <v>0.999999999991166</v>
      </c>
      <c r="N45" s="7">
        <f t="shared" si="11"/>
        <v>1.500000000013251</v>
      </c>
      <c r="O45" s="3">
        <f t="shared" si="0"/>
        <v>296.66666669522976</v>
      </c>
    </row>
    <row r="46" spans="1:15" ht="15.75">
      <c r="A46" s="3">
        <f aca="true" t="shared" si="16" ref="A46:A57">B46+C46+D46</f>
        <v>394.6360074858051</v>
      </c>
      <c r="B46" s="3">
        <f t="shared" si="2"/>
        <v>53.99544824618064</v>
      </c>
      <c r="C46" s="3">
        <f t="shared" si="3"/>
        <v>175.40159216410797</v>
      </c>
      <c r="D46" s="3">
        <f t="shared" si="4"/>
        <v>165.2389670755165</v>
      </c>
      <c r="E46" s="3">
        <v>350</v>
      </c>
      <c r="F46" s="3">
        <v>20</v>
      </c>
      <c r="G46" s="3">
        <f t="shared" si="5"/>
        <v>-20</v>
      </c>
      <c r="H46" s="4">
        <f t="shared" si="6"/>
        <v>20.401592164107974</v>
      </c>
      <c r="I46" s="4">
        <f t="shared" si="7"/>
        <v>-1.49071198499986</v>
      </c>
      <c r="J46" s="2">
        <f t="shared" si="8"/>
        <v>0.13132900124824684</v>
      </c>
      <c r="K46" s="6">
        <f aca="true" t="shared" si="17" ref="K46:K57">NORMSDIST(I46)</f>
        <v>0.06801856405707185</v>
      </c>
      <c r="L46" s="2">
        <f aca="true" t="shared" si="18" ref="L46:L57">J46-I46*(1-K46)</f>
        <v>1.5206448976057492</v>
      </c>
      <c r="M46" s="16">
        <f aca="true" t="shared" si="19" ref="M46:M57">E46/(E46+H46)</f>
        <v>0.9449203443081612</v>
      </c>
      <c r="N46" s="7">
        <f t="shared" si="11"/>
        <v>1.8520079608205398</v>
      </c>
      <c r="O46" s="3">
        <f aca="true" t="shared" si="20" ref="O46:O61">A46</f>
        <v>394.6360074858051</v>
      </c>
    </row>
    <row r="47" spans="1:15" ht="15.75">
      <c r="A47" s="3">
        <f t="shared" si="16"/>
        <v>281.8209985660916</v>
      </c>
      <c r="B47" s="3">
        <f t="shared" si="2"/>
        <v>56.28216259771587</v>
      </c>
      <c r="C47" s="3">
        <f t="shared" si="3"/>
        <v>180.35237234845832</v>
      </c>
      <c r="D47" s="3">
        <f t="shared" si="4"/>
        <v>45.18646361991736</v>
      </c>
      <c r="E47" s="3">
        <v>350</v>
      </c>
      <c r="F47" s="3">
        <v>40</v>
      </c>
      <c r="G47" s="3">
        <f t="shared" si="5"/>
        <v>0</v>
      </c>
      <c r="H47" s="4">
        <f t="shared" si="6"/>
        <v>5.352372348458313</v>
      </c>
      <c r="I47" s="4">
        <f t="shared" si="7"/>
        <v>0</v>
      </c>
      <c r="J47" s="2">
        <f t="shared" si="8"/>
        <v>0.39894228040143265</v>
      </c>
      <c r="K47" s="6">
        <f t="shared" si="17"/>
        <v>0.5</v>
      </c>
      <c r="L47" s="2">
        <f t="shared" si="18"/>
        <v>0.39894228040143265</v>
      </c>
      <c r="M47" s="16">
        <f t="shared" si="19"/>
        <v>0.9849378454600276</v>
      </c>
      <c r="N47" s="7">
        <f t="shared" si="11"/>
        <v>1.7767618617422913</v>
      </c>
      <c r="O47" s="3">
        <f t="shared" si="20"/>
        <v>281.8209985660916</v>
      </c>
    </row>
    <row r="48" spans="1:15" ht="15.75">
      <c r="A48" s="3">
        <f t="shared" si="16"/>
        <v>255.91723183732273</v>
      </c>
      <c r="B48" s="3">
        <f t="shared" si="2"/>
        <v>57.07736621993757</v>
      </c>
      <c r="C48" s="3">
        <f t="shared" si="3"/>
        <v>195.40159216410797</v>
      </c>
      <c r="D48" s="3">
        <f t="shared" si="4"/>
        <v>3.438273453277189</v>
      </c>
      <c r="E48" s="3">
        <v>350</v>
      </c>
      <c r="F48" s="3">
        <v>60</v>
      </c>
      <c r="G48" s="3">
        <f t="shared" si="5"/>
        <v>20</v>
      </c>
      <c r="H48" s="4">
        <f t="shared" si="6"/>
        <v>0.4015921641079709</v>
      </c>
      <c r="I48" s="4">
        <f t="shared" si="7"/>
        <v>1.49071198499986</v>
      </c>
      <c r="J48" s="2">
        <f t="shared" si="8"/>
        <v>0.13132900124824684</v>
      </c>
      <c r="K48" s="6">
        <f t="shared" si="17"/>
        <v>0.9319814359429281</v>
      </c>
      <c r="L48" s="2">
        <f t="shared" si="18"/>
        <v>0.029932912605889136</v>
      </c>
      <c r="M48" s="16">
        <f t="shared" si="19"/>
        <v>0.9988539088489076</v>
      </c>
      <c r="N48" s="7">
        <f t="shared" si="11"/>
        <v>1.75200796082054</v>
      </c>
      <c r="O48" s="3">
        <f t="shared" si="20"/>
        <v>255.91723183732273</v>
      </c>
    </row>
    <row r="49" spans="1:15" ht="15.75">
      <c r="A49" s="3">
        <f t="shared" si="16"/>
        <v>272.19435686285567</v>
      </c>
      <c r="B49" s="3">
        <f t="shared" si="2"/>
        <v>57.14196343987431</v>
      </c>
      <c r="C49" s="3">
        <f t="shared" si="3"/>
        <v>215.0054740163824</v>
      </c>
      <c r="D49" s="3">
        <f t="shared" si="4"/>
        <v>0.04691940659891226</v>
      </c>
      <c r="E49" s="3">
        <v>350</v>
      </c>
      <c r="F49" s="3">
        <v>80</v>
      </c>
      <c r="G49" s="3">
        <f t="shared" si="5"/>
        <v>40</v>
      </c>
      <c r="H49" s="4">
        <f t="shared" si="6"/>
        <v>0.005474016382406554</v>
      </c>
      <c r="I49" s="4">
        <f t="shared" si="7"/>
        <v>2.98142396999972</v>
      </c>
      <c r="J49" s="2">
        <f t="shared" si="8"/>
        <v>0.004685029916831255</v>
      </c>
      <c r="K49" s="6">
        <f t="shared" si="17"/>
        <v>0.9985654436039619</v>
      </c>
      <c r="L49" s="2">
        <f t="shared" si="18"/>
        <v>0.0004080090913669513</v>
      </c>
      <c r="M49" s="16">
        <f t="shared" si="19"/>
        <v>0.9999843601978005</v>
      </c>
      <c r="N49" s="7">
        <f t="shared" si="11"/>
        <v>1.750027370081912</v>
      </c>
      <c r="O49" s="3">
        <f t="shared" si="20"/>
        <v>272.19435686285567</v>
      </c>
    </row>
    <row r="50" spans="1:15" ht="15.75">
      <c r="A50" s="3">
        <f t="shared" si="16"/>
        <v>292.14295753579574</v>
      </c>
      <c r="B50" s="3">
        <f t="shared" si="2"/>
        <v>57.14285540068034</v>
      </c>
      <c r="C50" s="3">
        <f t="shared" si="3"/>
        <v>235.00001067083323</v>
      </c>
      <c r="D50" s="3">
        <f t="shared" si="4"/>
        <v>9.14642821331661E-05</v>
      </c>
      <c r="E50" s="3">
        <v>350</v>
      </c>
      <c r="F50" s="3">
        <v>100</v>
      </c>
      <c r="G50" s="3">
        <f t="shared" si="5"/>
        <v>60</v>
      </c>
      <c r="H50" s="4">
        <f t="shared" si="6"/>
        <v>1.0670833240869412E-05</v>
      </c>
      <c r="I50" s="4">
        <f t="shared" si="7"/>
        <v>4.47213595499958</v>
      </c>
      <c r="J50" s="2">
        <f t="shared" si="8"/>
        <v>1.8111951509510546E-05</v>
      </c>
      <c r="K50" s="6">
        <f t="shared" si="17"/>
        <v>0.9999961278917426</v>
      </c>
      <c r="L50" s="2">
        <f t="shared" si="18"/>
        <v>7.953569501049465E-07</v>
      </c>
      <c r="M50" s="16">
        <f t="shared" si="19"/>
        <v>0.9999999695119058</v>
      </c>
      <c r="N50" s="7">
        <f t="shared" si="11"/>
        <v>1.7500000533541664</v>
      </c>
      <c r="O50" s="3">
        <f t="shared" si="20"/>
        <v>292.14295753579574</v>
      </c>
    </row>
    <row r="51" spans="1:15" ht="15.75">
      <c r="A51" s="3">
        <f t="shared" si="16"/>
        <v>312.1428571677905</v>
      </c>
      <c r="B51" s="3">
        <f t="shared" si="2"/>
        <v>57.142857142424454</v>
      </c>
      <c r="C51" s="3">
        <f t="shared" si="3"/>
        <v>255.00000000265018</v>
      </c>
      <c r="D51" s="3">
        <f t="shared" si="4"/>
        <v>2.2715894925084905E-08</v>
      </c>
      <c r="E51" s="3">
        <v>350</v>
      </c>
      <c r="F51" s="3">
        <v>120</v>
      </c>
      <c r="G51" s="3">
        <f t="shared" si="5"/>
        <v>80</v>
      </c>
      <c r="H51" s="4">
        <f t="shared" si="6"/>
        <v>2.6501877412799733E-09</v>
      </c>
      <c r="I51" s="4">
        <f t="shared" si="7"/>
        <v>5.96284793999944</v>
      </c>
      <c r="J51" s="2">
        <f t="shared" si="8"/>
        <v>7.587859425188495E-09</v>
      </c>
      <c r="K51" s="6">
        <f t="shared" si="17"/>
        <v>0.9999999987606046</v>
      </c>
      <c r="L51" s="2">
        <f t="shared" si="18"/>
        <v>1.9753333142128818E-10</v>
      </c>
      <c r="M51" s="16">
        <f t="shared" si="19"/>
        <v>0.999999999992428</v>
      </c>
      <c r="N51" s="7">
        <f t="shared" si="11"/>
        <v>1.750000000013251</v>
      </c>
      <c r="O51" s="3">
        <f t="shared" si="20"/>
        <v>312.1428571677905</v>
      </c>
    </row>
    <row r="52" spans="1:15" ht="15.75">
      <c r="A52" s="3">
        <f t="shared" si="16"/>
        <v>393.5616039383375</v>
      </c>
      <c r="B52" s="3">
        <f t="shared" si="2"/>
        <v>47.57355912247069</v>
      </c>
      <c r="C52" s="3">
        <f t="shared" si="3"/>
        <v>200.40159216410797</v>
      </c>
      <c r="D52" s="3">
        <f t="shared" si="4"/>
        <v>145.5864526517588</v>
      </c>
      <c r="E52" s="3">
        <v>400</v>
      </c>
      <c r="F52" s="3">
        <v>20</v>
      </c>
      <c r="G52" s="3">
        <f t="shared" si="5"/>
        <v>-20</v>
      </c>
      <c r="H52" s="4">
        <f t="shared" si="6"/>
        <v>20.401592164107974</v>
      </c>
      <c r="I52" s="4">
        <f t="shared" si="7"/>
        <v>-1.49071198499986</v>
      </c>
      <c r="J52" s="2">
        <f t="shared" si="8"/>
        <v>0.13132900124824684</v>
      </c>
      <c r="K52" s="6">
        <f t="shared" si="17"/>
        <v>0.06801856405707185</v>
      </c>
      <c r="L52" s="2">
        <f t="shared" si="18"/>
        <v>1.5206448976057492</v>
      </c>
      <c r="M52" s="16">
        <f t="shared" si="19"/>
        <v>0.9514711824494138</v>
      </c>
      <c r="N52" s="7">
        <f t="shared" si="11"/>
        <v>2.10200796082054</v>
      </c>
      <c r="O52" s="3">
        <f t="shared" si="20"/>
        <v>393.5616039383375</v>
      </c>
    </row>
    <row r="53" spans="1:15" ht="15.75">
      <c r="A53" s="3">
        <f t="shared" si="16"/>
        <v>294.3048973737188</v>
      </c>
      <c r="B53" s="3">
        <f t="shared" si="2"/>
        <v>49.339787711436266</v>
      </c>
      <c r="C53" s="3">
        <f t="shared" si="3"/>
        <v>205.35237234845832</v>
      </c>
      <c r="D53" s="3">
        <f t="shared" si="4"/>
        <v>39.612737313824205</v>
      </c>
      <c r="E53" s="3">
        <v>400</v>
      </c>
      <c r="F53" s="3">
        <v>40</v>
      </c>
      <c r="G53" s="3">
        <f t="shared" si="5"/>
        <v>0</v>
      </c>
      <c r="H53" s="4">
        <f t="shared" si="6"/>
        <v>5.352372348458313</v>
      </c>
      <c r="I53" s="4">
        <f t="shared" si="7"/>
        <v>0</v>
      </c>
      <c r="J53" s="2">
        <f t="shared" si="8"/>
        <v>0.39894228040143265</v>
      </c>
      <c r="K53" s="6">
        <f t="shared" si="17"/>
        <v>0.5</v>
      </c>
      <c r="L53" s="2">
        <f t="shared" si="18"/>
        <v>0.39894228040143265</v>
      </c>
      <c r="M53" s="16">
        <f t="shared" si="19"/>
        <v>0.9867957542287253</v>
      </c>
      <c r="N53" s="7">
        <f t="shared" si="11"/>
        <v>2.0267618617422913</v>
      </c>
      <c r="O53" s="3">
        <f t="shared" si="20"/>
        <v>294.3048973737188</v>
      </c>
    </row>
    <row r="54" spans="1:15" ht="15.75">
      <c r="A54" s="3">
        <f t="shared" si="16"/>
        <v>273.36036382561764</v>
      </c>
      <c r="B54" s="3">
        <f t="shared" si="2"/>
        <v>49.94985132777102</v>
      </c>
      <c r="C54" s="3">
        <f t="shared" si="3"/>
        <v>220.40159216410797</v>
      </c>
      <c r="D54" s="3">
        <f t="shared" si="4"/>
        <v>3.0089203337386454</v>
      </c>
      <c r="E54" s="3">
        <v>400</v>
      </c>
      <c r="F54" s="3">
        <v>60</v>
      </c>
      <c r="G54" s="3">
        <f t="shared" si="5"/>
        <v>20</v>
      </c>
      <c r="H54" s="4">
        <f t="shared" si="6"/>
        <v>0.4015921641079709</v>
      </c>
      <c r="I54" s="4">
        <f t="shared" si="7"/>
        <v>1.49071198499986</v>
      </c>
      <c r="J54" s="2">
        <f t="shared" si="8"/>
        <v>0.13132900124824684</v>
      </c>
      <c r="K54" s="6">
        <f t="shared" si="17"/>
        <v>0.9319814359429281</v>
      </c>
      <c r="L54" s="2">
        <f t="shared" si="18"/>
        <v>0.029932912605889136</v>
      </c>
      <c r="M54" s="16">
        <f t="shared" si="19"/>
        <v>0.9989970265554204</v>
      </c>
      <c r="N54" s="7">
        <f t="shared" si="11"/>
        <v>2.00200796082054</v>
      </c>
      <c r="O54" s="3">
        <f t="shared" si="20"/>
        <v>273.36036382561764</v>
      </c>
    </row>
    <row r="55" spans="1:15" ht="15.75">
      <c r="A55" s="3">
        <f t="shared" si="16"/>
        <v>290.0458443347332</v>
      </c>
      <c r="B55" s="3">
        <f t="shared" si="2"/>
        <v>49.99931575731609</v>
      </c>
      <c r="C55" s="3">
        <f t="shared" si="3"/>
        <v>240.0054740163824</v>
      </c>
      <c r="D55" s="3">
        <f t="shared" si="4"/>
        <v>0.041054561034699975</v>
      </c>
      <c r="E55" s="3">
        <v>400</v>
      </c>
      <c r="F55" s="3">
        <v>80</v>
      </c>
      <c r="G55" s="3">
        <f t="shared" si="5"/>
        <v>40</v>
      </c>
      <c r="H55" s="4">
        <f t="shared" si="6"/>
        <v>0.005474016382406554</v>
      </c>
      <c r="I55" s="4">
        <f t="shared" si="7"/>
        <v>2.98142396999972</v>
      </c>
      <c r="J55" s="2">
        <f t="shared" si="8"/>
        <v>0.004685029916831255</v>
      </c>
      <c r="K55" s="6">
        <f t="shared" si="17"/>
        <v>0.9985654436039619</v>
      </c>
      <c r="L55" s="2">
        <f t="shared" si="18"/>
        <v>0.0004080090913669513</v>
      </c>
      <c r="M55" s="16">
        <f t="shared" si="19"/>
        <v>0.9999863151463219</v>
      </c>
      <c r="N55" s="7">
        <f t="shared" si="11"/>
        <v>2.000027370081912</v>
      </c>
      <c r="O55" s="3">
        <f t="shared" si="20"/>
        <v>290.0458443347332</v>
      </c>
    </row>
    <row r="56" spans="1:15" ht="15.75">
      <c r="A56" s="3">
        <f t="shared" si="16"/>
        <v>310.0000893682263</v>
      </c>
      <c r="B56" s="3">
        <f t="shared" si="2"/>
        <v>49.99999866614588</v>
      </c>
      <c r="C56" s="3">
        <f t="shared" si="3"/>
        <v>260.00001067083326</v>
      </c>
      <c r="D56" s="3">
        <f t="shared" si="4"/>
        <v>8.003124717152036E-05</v>
      </c>
      <c r="E56" s="3">
        <v>400</v>
      </c>
      <c r="F56" s="3">
        <v>100</v>
      </c>
      <c r="G56" s="3">
        <f t="shared" si="5"/>
        <v>60</v>
      </c>
      <c r="H56" s="4">
        <f t="shared" si="6"/>
        <v>1.0670833240869412E-05</v>
      </c>
      <c r="I56" s="4">
        <f t="shared" si="7"/>
        <v>4.47213595499958</v>
      </c>
      <c r="J56" s="2">
        <f t="shared" si="8"/>
        <v>1.8111951509510546E-05</v>
      </c>
      <c r="K56" s="6">
        <f t="shared" si="17"/>
        <v>0.9999961278917426</v>
      </c>
      <c r="L56" s="2">
        <f t="shared" si="18"/>
        <v>7.953569501049465E-07</v>
      </c>
      <c r="M56" s="16">
        <f t="shared" si="19"/>
        <v>0.9999999733229176</v>
      </c>
      <c r="N56" s="7">
        <f t="shared" si="11"/>
        <v>2.0000000533541664</v>
      </c>
      <c r="O56" s="3">
        <f t="shared" si="20"/>
        <v>310.0000893682263</v>
      </c>
    </row>
    <row r="57" spans="1:15" ht="15.75">
      <c r="A57" s="3">
        <f t="shared" si="16"/>
        <v>330.0000000221953</v>
      </c>
      <c r="B57" s="3">
        <f t="shared" si="2"/>
        <v>49.999999999668724</v>
      </c>
      <c r="C57" s="3">
        <f t="shared" si="3"/>
        <v>280.0000000026502</v>
      </c>
      <c r="D57" s="3">
        <f t="shared" si="4"/>
        <v>1.987640805946811E-08</v>
      </c>
      <c r="E57" s="3">
        <v>400</v>
      </c>
      <c r="F57" s="3">
        <v>120</v>
      </c>
      <c r="G57" s="3">
        <f t="shared" si="5"/>
        <v>80</v>
      </c>
      <c r="H57" s="4">
        <f t="shared" si="6"/>
        <v>2.6501877412799733E-09</v>
      </c>
      <c r="I57" s="4">
        <f t="shared" si="7"/>
        <v>5.96284793999944</v>
      </c>
      <c r="J57" s="2">
        <f t="shared" si="8"/>
        <v>7.587859425188495E-09</v>
      </c>
      <c r="K57" s="6">
        <f t="shared" si="17"/>
        <v>0.9999999987606046</v>
      </c>
      <c r="L57" s="2">
        <f t="shared" si="18"/>
        <v>1.9753333142128818E-10</v>
      </c>
      <c r="M57" s="16">
        <f t="shared" si="19"/>
        <v>0.9999999999933745</v>
      </c>
      <c r="N57" s="7">
        <f t="shared" si="11"/>
        <v>2.000000000013251</v>
      </c>
      <c r="O57" s="3">
        <f t="shared" si="20"/>
        <v>330.0000000221953</v>
      </c>
    </row>
    <row r="58" spans="1:15" ht="15.75">
      <c r="A58" s="3"/>
      <c r="B58" s="3"/>
      <c r="C58" s="3"/>
      <c r="D58" s="3"/>
      <c r="E58" s="3"/>
      <c r="F58" s="3"/>
      <c r="G58" s="3"/>
      <c r="H58" s="4"/>
      <c r="I58" s="4"/>
      <c r="J58" s="2"/>
      <c r="K58" s="6"/>
      <c r="L58" s="2"/>
      <c r="M58" s="8"/>
      <c r="N58" s="7"/>
      <c r="O58" s="3">
        <f t="shared" si="20"/>
        <v>0</v>
      </c>
    </row>
    <row r="59" spans="1:15" ht="15.75">
      <c r="A59" s="3"/>
      <c r="B59" s="3"/>
      <c r="C59" s="3"/>
      <c r="D59" s="3"/>
      <c r="E59" s="3"/>
      <c r="F59" s="3"/>
      <c r="G59" s="3"/>
      <c r="H59" s="4"/>
      <c r="I59" s="4"/>
      <c r="J59" s="2"/>
      <c r="K59" s="6"/>
      <c r="L59" s="2"/>
      <c r="M59" s="8"/>
      <c r="N59" s="7"/>
      <c r="O59" s="3">
        <f t="shared" si="20"/>
        <v>0</v>
      </c>
    </row>
    <row r="60" spans="1:15" ht="15.75">
      <c r="A60" s="3"/>
      <c r="B60" s="3"/>
      <c r="C60" s="3"/>
      <c r="D60" s="3"/>
      <c r="E60" s="3"/>
      <c r="F60" s="3"/>
      <c r="G60" s="3"/>
      <c r="H60" s="4"/>
      <c r="I60" s="4"/>
      <c r="J60" s="2"/>
      <c r="K60" s="6"/>
      <c r="L60" s="2"/>
      <c r="M60" s="8"/>
      <c r="N60" s="7"/>
      <c r="O60" s="3">
        <f t="shared" si="20"/>
        <v>0</v>
      </c>
    </row>
    <row r="61" spans="1:15" ht="15.75">
      <c r="A61" s="3"/>
      <c r="B61" s="3"/>
      <c r="C61" s="3"/>
      <c r="D61" s="3"/>
      <c r="E61" s="3"/>
      <c r="F61" s="3"/>
      <c r="G61" s="3"/>
      <c r="H61" s="4"/>
      <c r="I61" s="4"/>
      <c r="J61" s="2"/>
      <c r="K61" s="6"/>
      <c r="L61" s="2"/>
      <c r="M61" s="8"/>
      <c r="N61" s="7"/>
      <c r="O61" s="3">
        <f t="shared" si="20"/>
        <v>0</v>
      </c>
    </row>
  </sheetData>
  <sheetProtection/>
  <mergeCells count="5">
    <mergeCell ref="K12:M12"/>
    <mergeCell ref="C1:I1"/>
    <mergeCell ref="A3:A7"/>
    <mergeCell ref="K10:M10"/>
    <mergeCell ref="K11:M11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Luiz de Biazzi</dc:creator>
  <cp:keywords/>
  <dc:description/>
  <cp:lastModifiedBy>Jorge Biazzi</cp:lastModifiedBy>
  <dcterms:created xsi:type="dcterms:W3CDTF">2004-11-15T14:05:40Z</dcterms:created>
  <dcterms:modified xsi:type="dcterms:W3CDTF">2010-10-27T16:23:11Z</dcterms:modified>
  <cp:category/>
  <cp:version/>
  <cp:contentType/>
  <cp:contentStatus/>
</cp:coreProperties>
</file>